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mc:AlternateContent xmlns:mc="http://schemas.openxmlformats.org/markup-compatibility/2006">
    <mc:Choice Requires="x15">
      <x15ac:absPath xmlns:x15ac="http://schemas.microsoft.com/office/spreadsheetml/2010/11/ac" url="C:\Users\pbozac\Downloads\OBJAVA_WEB_MINISTARSTVA\"/>
    </mc:Choice>
  </mc:AlternateContent>
  <xr:revisionPtr revIDLastSave="0" documentId="8_{837FB872-E212-43B6-B184-0EC818430F37}" xr6:coauthVersionLast="47" xr6:coauthVersionMax="47" xr10:uidLastSave="{00000000-0000-0000-0000-000000000000}"/>
  <workbookProtection lockStructure="1"/>
  <bookViews>
    <workbookView xWindow="-120" yWindow="-120" windowWidth="29040" windowHeight="15720" tabRatio="953" firstSheet="5" activeTab="15" xr2:uid="{00000000-000D-0000-FFFF-FFFF00000000}"/>
  </bookViews>
  <sheets>
    <sheet name="a_Sadržaj" sheetId="9" r:id="rId1"/>
    <sheet name="b_Upute i uvjeti" sheetId="10" r:id="rId2"/>
    <sheet name="A_Izdanja Plana praćenja" sheetId="55" r:id="rId3"/>
    <sheet name="B_Iden. operatora i postrojenja" sheetId="37" r:id="rId4"/>
    <sheet name="C_Opis postrojenja" sheetId="38" r:id="rId5"/>
    <sheet name="D_Metodologija proračuna" sheetId="44" r:id="rId6"/>
    <sheet name="E_Tokovi izvora" sheetId="50" r:id="rId7"/>
    <sheet name="F_Metodologija mjerenja" sheetId="46" r:id="rId8"/>
    <sheet name="G_Nadomjesni pristupi" sheetId="28" r:id="rId9"/>
    <sheet name="H_N2O" sheetId="48" r:id="rId10"/>
    <sheet name="I_Određivanje PFC emisija" sheetId="58" r:id="rId11"/>
    <sheet name="J_Preneseni ili inherentni CO2" sheetId="35" r:id="rId12"/>
    <sheet name="J2_PermCCU" sheetId="62" r:id="rId13"/>
    <sheet name="K_Upravljanje i kontrola" sheetId="43" r:id="rId14"/>
    <sheet name="L_Specifične dodatne inform." sheetId="26" r:id="rId15"/>
    <sheet name="M_Izračun" sheetId="60" r:id="rId16"/>
    <sheet name="UBA_Parameters" sheetId="59" state="veryHidden" r:id="rId17"/>
    <sheet name="MSParameters" sheetId="57" state="hidden" r:id="rId18"/>
    <sheet name="EUwideConstants" sheetId="52" state="hidden" r:id="rId19"/>
    <sheet name="Translations" sheetId="56" state="hidden" r:id="rId20"/>
    <sheet name="VersionDocumentation" sheetId="54" state="hidden" r:id="rId21"/>
    <sheet name="empty" sheetId="61" r:id="rId22"/>
  </sheets>
  <definedNames>
    <definedName name="_xlnm._FilterDatabase" localSheetId="6" hidden="1">'E_Tokovi izvora'!$A$6:$W$6</definedName>
    <definedName name="_xlnm._FilterDatabase" localSheetId="10" hidden="1">'I_Određivanje PFC emisija'!#REF!</definedName>
    <definedName name="ActivityDataTiers">EUwideConstants!$A$179:$A$184</definedName>
    <definedName name="AnalysisFrequency">EUwideConstants!$A$109:$A$116</definedName>
    <definedName name="AnnexIActivities">EUwideConstants!$A$61:$A$89</definedName>
    <definedName name="BiomassTiers">EUwideConstants!$A$165:$A$170</definedName>
    <definedName name="CarbonContentTiers">EUwideConstants!$A$204:$A$209</definedName>
    <definedName name="CNTR_ActivityListActivities">'C_Opis postrojenja'!$Y$56:$Y$60</definedName>
    <definedName name="CNTR_ActivityListAx">'C_Opis postrojenja'!$X$56:$X$63</definedName>
    <definedName name="CNTR_Category">'C_Opis postrojenja'!$I$71</definedName>
    <definedName name="CNTR_CheckPFC">'C_Opis postrojenja'!$Z$194:$Z$204</definedName>
    <definedName name="CNTR_EmissionPointsListEPx">'C_Opis postrojenja'!$W$141:$W$151</definedName>
    <definedName name="CNTR_InformationSourceListISx">'D_Metodologija proračuna'!$W$109:$W$124</definedName>
    <definedName name="CNTR_InstHasCalculation">'C_Opis postrojenja'!$I$96</definedName>
    <definedName name="CNTR_InstHasCCU">'C_Opis postrojenja'!$I$102</definedName>
    <definedName name="CNTR_InstHasFallBack">'C_Opis postrojenja'!$I$98</definedName>
    <definedName name="CNTR_InstHasMeasurement">'C_Opis postrojenja'!$I$97</definedName>
    <definedName name="CNTR_InstHasN2O">'C_Opis postrojenja'!$I$99</definedName>
    <definedName name="CNTR_InstHasPFC">'C_Opis postrojenja'!$I$100</definedName>
    <definedName name="CNTR_InstHasTransferredCO2">'C_Opis postrojenja'!$I$101</definedName>
    <definedName name="CNTR_LaboratoriesListLCx">'F_Metodologija mjerenja'!$W$103:$W$118</definedName>
    <definedName name="CNTR_LaboratoriesListLx">'D_Metodologija proračuna'!$W$139:$W$154</definedName>
    <definedName name="CNTR_ListPFCmethods">'I_Određivanje PFC emisija'!$U$50:$U$55</definedName>
    <definedName name="CNTR_ListRelevantSections">'C_Opis postrojenja'!$I$96:$I$102</definedName>
    <definedName name="CNTR_MeasurementInstrumentListMIx">'D_Metodologija proračuna'!$V$67:$V$88</definedName>
    <definedName name="CNTR_MeasurementInstrumentListMx">'F_Metodologija mjerenja'!$V$64:$V$85</definedName>
    <definedName name="CNTR_PFCSourceStreams">EUwideConstants!$Q$540:$Q$541</definedName>
    <definedName name="CNTR_SmallEmitter">'C_Opis postrojenja'!$I$73</definedName>
    <definedName name="CNTR_SourceStreamListSx">'C_Opis postrojenja'!$W$116:$W$126</definedName>
    <definedName name="CNTR_TierList">EUwideConstants!$D$793:$D$800</definedName>
    <definedName name="CNTR_TierListColumn">EUwideConstants!$C$793:$C$800</definedName>
    <definedName name="CNTR_TotalEmissions">'C_Opis postrojenja'!$I$70</definedName>
    <definedName name="CNTR_TransportApproach">'J_Preneseni ili inherentni CO2'!$P$84</definedName>
    <definedName name="ConversionFactorTiers">EUwideConstants!$A$173:$A$176</definedName>
    <definedName name="EFTiers">EUwideConstants!$A$195:$A$201</definedName>
    <definedName name="EFUnits">EUwideConstants!$A$217:$A$220</definedName>
    <definedName name="EUconst_ActivityDeterminationMethod">EUwideConstants!$B$23:$C$23</definedName>
    <definedName name="EUconst_AnnexIList">EUwideConstants!$B$230:$B$258</definedName>
    <definedName name="EUConst_AnnexIListGHG">EUwideConstants!$L$230:$L$258</definedName>
    <definedName name="EUconst_CEMSHighestTiers">EUwideConstants!$P$778:$P$781</definedName>
    <definedName name="EUconst_CEMSMinimumTiers">EUwideConstants!$G$778:$G$781</definedName>
    <definedName name="EUconst_CEMSTiers">EUwideConstants!$E$817:$E$820</definedName>
    <definedName name="EUconst_CEMSTiersMsg">EUwideConstants!$F$817:$F$820</definedName>
    <definedName name="EUconst_CEMSType">EUwideConstants!$B$51:$E$51</definedName>
    <definedName name="EUconst_CEMSTypes">EUwideConstants!$B$778:$B$781</definedName>
    <definedName name="EUconst_CNTR_ActivityData">EUwideConstants!$B$6</definedName>
    <definedName name="EUconst_CNTR_BiomassContent">EUwideConstants!$B$10</definedName>
    <definedName name="EUconst_CNTR_CarbonContent">EUwideConstants!$B$9</definedName>
    <definedName name="EUconst_CNTR_CEMS">EUwideConstants!$B$18</definedName>
    <definedName name="EUconst_CNTR_ConversionFactor">EUwideConstants!$B$12</definedName>
    <definedName name="EUconst_CNTR_EF">EUwideConstants!$B$8</definedName>
    <definedName name="EUconst_CNTR_NCV">EUwideConstants!$B$7</definedName>
    <definedName name="EUconst_CNTR_NoSmallEmitter">EUwideConstants!$B$17</definedName>
    <definedName name="EUconst_CNTR_OxidationFactor">EUwideConstants!$B$11</definedName>
    <definedName name="EUconst_CNTR_SmallEmitter">EUwideConstants!$B$16</definedName>
    <definedName name="EUconst_CNTR_SourceCategory">EUwideConstants!$B$13</definedName>
    <definedName name="EUconst_CNTR_SourceStreamClass">EUwideConstants!$B$15</definedName>
    <definedName name="EUconst_CNTR_SourceStreamName">EUwideConstants!$B$14</definedName>
    <definedName name="EUconst_CO2TransferTypes">EUwideConstants!$B$53:$H$53</definedName>
    <definedName name="EUConst_CombustionList">EUwideConstants!$Q$265:$Q$272</definedName>
    <definedName name="EUconst_ERR_CheckEstimatedEmissions">EUwideConstants!$B$39</definedName>
    <definedName name="EUconst_ERR_NoN2OSmallEmitters">EUwideConstants!$B$36</definedName>
    <definedName name="EUconst_ERR_ThreshholdDeminimis">EUwideConstants!$B$37</definedName>
    <definedName name="EUconst_ERR_ThreshholdMinor">EUwideConstants!$B$38</definedName>
    <definedName name="EUconst_Fuel">EUwideConstants!$B$3</definedName>
    <definedName name="EUconst_FurtherGuidancePoint1">EUwideConstants!$B$24</definedName>
    <definedName name="EUconst_IRMonth">EUwideConstants!$B$56:$F$56</definedName>
    <definedName name="EUconst_MassBalance">EUwideConstants!$B$5</definedName>
    <definedName name="EUconst_MeasurementPoint">EUwideConstants!$B$21</definedName>
    <definedName name="Euconst_MPReferenceDateTypes">EUwideConstants!$B$43:$G$43</definedName>
    <definedName name="EUconst_MsgEnterThisSection">EUwideConstants!$B$32</definedName>
    <definedName name="EUconst_MsgGoOn">EUwideConstants!$B$33</definedName>
    <definedName name="EUconst_MsgNextSheet">EUwideConstants!$B$31</definedName>
    <definedName name="EUconst_MsgSmallEmitters">EUwideConstants!$B$34</definedName>
    <definedName name="EUconst_MsgTierActivityLevel">EUwideConstants!$B$29</definedName>
    <definedName name="EUconst_MsgTierCKD">EUwideConstants!$B$30</definedName>
    <definedName name="EUconst_MSlist">EUwideConstants!$B$41:$AF$41</definedName>
    <definedName name="EUconst_MSlistISOcodes">EUwideConstants!$B$42:$AF$42</definedName>
    <definedName name="EUconst_NA">EUwideConstants!$B$25</definedName>
    <definedName name="EUconst_NotApplicable">EUwideConstants!$B$28</definedName>
    <definedName name="EUconst_NoTier">EUwideConstants!$B$35</definedName>
    <definedName name="EUconst_NotRelevant">EUwideConstants!$B$27</definedName>
    <definedName name="EUconst_OwnerInstrument">EUwideConstants!$B$22:$C$22</definedName>
    <definedName name="EUconst_PipelineApproaches">EUwideConstants!$B$55:$C$55</definedName>
    <definedName name="EUconst_ProcessCarbonate">EUwideConstants!$B$4</definedName>
    <definedName name="EUconst_ProcessPFC">EUwideConstants!$B$52</definedName>
    <definedName name="EUconst_Relevant">EUwideConstants!$B$26</definedName>
    <definedName name="EUConst_RelSectionCalc">EUwideConstants!$B$44</definedName>
    <definedName name="EUConst_RelSectionCCS">EUwideConstants!$B$49</definedName>
    <definedName name="EUConst_RelSectionCCU">EUwideConstants!$B$50</definedName>
    <definedName name="EUConst_RelSectionFallback">EUwideConstants!$B$46</definedName>
    <definedName name="EUConst_RelSectionMeasure">EUwideConstants!$B$45</definedName>
    <definedName name="EUConst_RelSectionN2O">EUwideConstants!$B$47</definedName>
    <definedName name="EUConst_RelSectionPFC">EUwideConstants!$B$48</definedName>
    <definedName name="EUconst_SmallEmiSouStream">EUwideConstants!$E$803:$E$814</definedName>
    <definedName name="EUconst_SmallEmiSouStreamMsg">EUwideConstants!$F$803:$F$814</definedName>
    <definedName name="Euconst_SourceStream">EUwideConstants!$B$20</definedName>
    <definedName name="EUConst_TierActivityListNames">EUwideConstants!$Q$265:$Q$334</definedName>
    <definedName name="EUconst_TransCO2Approach">EUwideConstants!$B$54:$D$54</definedName>
    <definedName name="EUconst_TransportApproaches">EUwideConstants!$B$55:$C$55</definedName>
    <definedName name="EUconst_TrueFalse">EUwideConstants!$B$2:$C$2</definedName>
    <definedName name="Euconst_VersionTracking">EUwideConstants!$B$40:$C$40</definedName>
    <definedName name="InformationSources">EUwideConstants!$A$150:$A$152</definedName>
    <definedName name="JUMP_14">'I_Određivanje PFC emisija'!$C$10</definedName>
    <definedName name="JUMP_15">'I_Određivanje PFC emisija'!$C$63</definedName>
    <definedName name="JUMP_16">'I_Određivanje PFC emisija'!$C$441</definedName>
    <definedName name="JUMP_6d">'C_Opis postrojenja'!$D$157</definedName>
    <definedName name="JUMP_7a">'D_Metodologija proračuna'!$D$15</definedName>
    <definedName name="JUMP_7b">'D_Metodologija proračuna'!$D$49</definedName>
    <definedName name="JUMP_7d">'D_Metodologija proračuna'!$D$98</definedName>
    <definedName name="JUMP_7e">'D_Metodologija proračuna'!$D$130</definedName>
    <definedName name="JUMP_7f">'D_Metodologija proračuna'!$D$160</definedName>
    <definedName name="JUMP_A_1">'A_Izdanja Plana praćenja'!$C$8</definedName>
    <definedName name="JUMP_A_Bottom">'A_Izdanja Plana praćenja'!$F$55</definedName>
    <definedName name="JUMP_a_Content">a_Sadržaj!$A$1</definedName>
    <definedName name="JUMP_A_Top">'A_Izdanja Plana praćenja'!$C$6</definedName>
    <definedName name="JUMP_Accounting">M_Izračun!$B$2</definedName>
    <definedName name="JUMP_B_2">'B_Iden. operatora i postrojenja'!$C$8</definedName>
    <definedName name="JUMP_B_3">'B_Iden. operatora i postrojenja'!$C$18</definedName>
    <definedName name="JUMP_B_4">'B_Iden. operatora i postrojenja'!$C$41</definedName>
    <definedName name="JUMP_B_Bottom">'B_Iden. operatora i postrojenja'!$F$65</definedName>
    <definedName name="JUMP_b_Guidelines_Top">'b_Upute i uvjeti'!$A$5</definedName>
    <definedName name="JUMP_b_Guidlines_Bottom">'b_Upute i uvjeti'!$D$118</definedName>
    <definedName name="JUMP_B_Top">'B_Iden. operatora i postrojenja'!$C$6</definedName>
    <definedName name="JUMP_C_5">'C_Opis postrojenja'!$C$8</definedName>
    <definedName name="JUMP_C_6">'C_Opis postrojenja'!$C$88</definedName>
    <definedName name="JUMP_C_6a">'C_Opis postrojenja'!$D$90</definedName>
    <definedName name="JUMP_C_6b">'C_Opis postrojenja'!$D$106</definedName>
    <definedName name="JUMP_C_6e">'C_Opis postrojenja'!$D$182</definedName>
    <definedName name="JUMP_C_6g">'C_Opis postrojenja'!$D$244</definedName>
    <definedName name="JUMP_C_Bottom">'C_Opis postrojenja'!$F$266</definedName>
    <definedName name="JUMP_C_Top">'C_Opis postrojenja'!$C$6</definedName>
    <definedName name="JUMP_D_7">'D_Metodologija proračuna'!$D$10</definedName>
    <definedName name="JUMP_D_Bottom">'D_Metodologija proračuna'!$F$317</definedName>
    <definedName name="JUMP_D_Top">'D_Metodologija proračuna'!$C$6</definedName>
    <definedName name="JUMP_E_1">'E_Tokovi izvora'!$C$19</definedName>
    <definedName name="JUMP_E_2">'E_Tokovi izvora'!$C$187</definedName>
    <definedName name="JUMP_E_3">'E_Tokovi izvora'!$C$253</definedName>
    <definedName name="JUMP_E_4">'E_Tokovi izvora'!$C$319</definedName>
    <definedName name="JUMP_E_5">'E_Tokovi izvora'!$C$385</definedName>
    <definedName name="JUMP_E_6">'E_Tokovi izvora'!$C$451</definedName>
    <definedName name="JUMP_E_8">'E_Tokovi izvora'!$C$10</definedName>
    <definedName name="JUMP_E_Bottom">'E_Tokovi izvora'!$F$782</definedName>
    <definedName name="JUMP_E_Top">'E_Tokovi izvora'!$C$6</definedName>
    <definedName name="JUMP_F_1">'E_Tokovi izvora'!#REF!</definedName>
    <definedName name="JUMP_F_10">'F_Metodologija mjerenja'!$C$125</definedName>
    <definedName name="JUMP_F_11">'F_Metodologija mjerenja'!$C$451</definedName>
    <definedName name="JUMP_F_2">'E_Tokovi izvora'!#REF!</definedName>
    <definedName name="JUMP_F_3">'E_Tokovi izvora'!#REF!</definedName>
    <definedName name="JUMP_F_4">'E_Tokovi izvora'!#REF!</definedName>
    <definedName name="JUMP_F_5">'E_Tokovi izvora'!#REF!</definedName>
    <definedName name="JUMP_F_9">'F_Metodologija mjerenja'!$C$10</definedName>
    <definedName name="JUMP_F_Bottom">'F_Metodologija mjerenja'!$F$526</definedName>
    <definedName name="JUMP_F_Top">'F_Metodologija mjerenja'!$C$6</definedName>
    <definedName name="JUMP_G_12">'G_Nadomjesni pristupi'!$C$10</definedName>
    <definedName name="JUMP_G_Bottom">'G_Nadomjesni pristupi'!$F$86</definedName>
    <definedName name="JUMP_G_Top">'G_Nadomjesni pristupi'!$B$6</definedName>
    <definedName name="JUMP_H_13">H_N2O!$C$10</definedName>
    <definedName name="JUMP_H_Bottom">H_N2O!$F$116</definedName>
    <definedName name="JUMP_H_Top">H_N2O!$B$6</definedName>
    <definedName name="JUMP_I_Bottom">'I_Određivanje PFC emisija'!$F$500</definedName>
    <definedName name="JUMP_I_Top">'I_Određivanje PFC emisija'!$B$6</definedName>
    <definedName name="JUMP_J_17">'J_Preneseni ili inherentni CO2'!$C$10</definedName>
    <definedName name="JUMP_J_18">'J_Preneseni ili inherentni CO2'!$C$80</definedName>
    <definedName name="JUMP_J_19">'J_Preneseni ili inherentni CO2'!$C$193</definedName>
    <definedName name="JUMP_J_Bottom">'J_Preneseni ili inherentni CO2'!$F$255</definedName>
    <definedName name="JUMP_J_Top">'J_Preneseni ili inherentni CO2'!$B$6</definedName>
    <definedName name="JUMP_J2_19a">J2_PermCCU!$C$10</definedName>
    <definedName name="JUMP_J2_Bottom">J2_PermCCU!$F$67</definedName>
    <definedName name="JUMP_J2_Top">J2_PermCCU!$C$6</definedName>
    <definedName name="JUMP_K_14">'K_Upravljanje i kontrola'!$C$10</definedName>
    <definedName name="JUMP_K_15">'K_Upravljanje i kontrola'!$C$84</definedName>
    <definedName name="JUMP_K_16">'K_Upravljanje i kontrola'!$C$106</definedName>
    <definedName name="JUMP_K_17">'K_Upravljanje i kontrola'!$C$231</definedName>
    <definedName name="JUMP_K_18">'K_Upravljanje i kontrola'!$C$247</definedName>
    <definedName name="JUMP_K_19">'K_Upravljanje i kontrola'!$C$265</definedName>
    <definedName name="JUMP_K_Bottom">'K_Upravljanje i kontrola'!$F$285</definedName>
    <definedName name="JUMP_K_Top">'K_Upravljanje i kontrola'!$C$6</definedName>
    <definedName name="JUMP_L_26">'L_Specifične dodatne inform.'!$B$7</definedName>
    <definedName name="JUMP_L_Top">'L_Specifične dodatne inform.'!$A$5</definedName>
    <definedName name="MeasurementTiers">EUwideConstants!$A$155:$A$158</definedName>
    <definedName name="MeteringDevices">EUwideConstants!$A$134:$A$147</definedName>
    <definedName name="NCVTiers">EUwideConstants!$A$187:$A$192</definedName>
    <definedName name="NCVUnits">EUwideConstants!$A$212:$A$214</definedName>
    <definedName name="OperationType">EUwideConstants!$A$119:$A$121</definedName>
    <definedName name="PctUnits">EUwideConstants!$A$223:$A$224</definedName>
    <definedName name="PFCCellTypes">EUwideConstants!$A$128:$A$131</definedName>
    <definedName name="PFCMethods">EUwideConstants!$A$124:$A$125</definedName>
    <definedName name="PFCTiers">EUwideConstants!$A$161:$A$162</definedName>
    <definedName name="_xlnm.Print_Area" localSheetId="2">'A_Izdanja Plana praćenja'!$B$5:$N$50</definedName>
    <definedName name="_xlnm.Print_Area" localSheetId="0">a_Sadržaj!$A$1:$I$73</definedName>
    <definedName name="_xlnm.Print_Area" localSheetId="3">'B_Iden. operatora i postrojenja'!$A$5:$N$64</definedName>
    <definedName name="_xlnm.Print_Area" localSheetId="1">'b_Upute i uvjeti'!$A$4:$L$115</definedName>
    <definedName name="_xlnm.Print_Area" localSheetId="4">'C_Opis postrojenja'!$B$5:$N$264</definedName>
    <definedName name="_xlnm.Print_Area" localSheetId="5">'D_Metodologija proračuna'!$B$5:$N$315</definedName>
    <definedName name="_xlnm.Print_Area" localSheetId="6">'E_Tokovi izvora'!$B$5:$N$185</definedName>
    <definedName name="_xlnm.Print_Area" localSheetId="7">'F_Metodologija mjerenja'!$B$5:$N$524</definedName>
    <definedName name="_xlnm.Print_Area" localSheetId="8">'G_Nadomjesni pristupi'!$B$5:$N$84</definedName>
    <definedName name="_xlnm.Print_Area" localSheetId="9">H_N2O!$B$5:$N$113</definedName>
    <definedName name="_xlnm.Print_Area" localSheetId="10">'I_Određivanje PFC emisija'!$B$5:$O$498</definedName>
    <definedName name="_xlnm.Print_Area" localSheetId="11">'J_Preneseni ili inherentni CO2'!$B$5:$O$253</definedName>
    <definedName name="_xlnm.Print_Area" localSheetId="13">'K_Upravljanje i kontrola'!$B$5:$O$283</definedName>
    <definedName name="_xlnm.Print_Area" localSheetId="14">'L_Specifične dodatne inform.'!$A$4:$M$36</definedName>
    <definedName name="_xlnm.Print_Area" localSheetId="20">VersionDocumentation!$A$1:$E$91</definedName>
    <definedName name="SourceCategory">EUwideConstants!$A$99:$A$101</definedName>
    <definedName name="SourceCategoryCEMS">EUwideConstants!$A$104:$A$105</definedName>
    <definedName name="SpecifiedEmissions2">EUwideConstants!$A$92:$A$96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9" l="1"/>
  <c r="B9" i="10" l="1"/>
  <c r="H385" i="50"/>
  <c r="H319" i="50"/>
  <c r="H253" i="50"/>
  <c r="H187" i="50"/>
  <c r="H19" i="50"/>
  <c r="B19" i="10"/>
  <c r="B792" i="52"/>
  <c r="B552" i="52"/>
  <c r="E78" i="43"/>
  <c r="E77" i="43"/>
  <c r="E54" i="62"/>
  <c r="E41" i="62"/>
  <c r="E18" i="62"/>
  <c r="E17" i="62"/>
  <c r="E16" i="62"/>
  <c r="E15" i="62"/>
  <c r="E14" i="62"/>
  <c r="D12" i="62"/>
  <c r="D10" i="62"/>
  <c r="C6" i="62"/>
  <c r="B38" i="9" s="1"/>
  <c r="B2" i="62"/>
  <c r="E179" i="35"/>
  <c r="E140" i="35"/>
  <c r="E127" i="35"/>
  <c r="E114" i="35"/>
  <c r="E92" i="35"/>
  <c r="E91" i="35"/>
  <c r="E89" i="35"/>
  <c r="E86" i="35"/>
  <c r="E85" i="35"/>
  <c r="E84" i="35"/>
  <c r="D82" i="35"/>
  <c r="D80" i="35"/>
  <c r="E66" i="35"/>
  <c r="D14" i="35"/>
  <c r="D13" i="35"/>
  <c r="D69" i="58"/>
  <c r="D68" i="58"/>
  <c r="U49" i="58"/>
  <c r="F435" i="46"/>
  <c r="F377" i="46"/>
  <c r="F319" i="46"/>
  <c r="F261" i="46"/>
  <c r="F201" i="46"/>
  <c r="V90" i="60" s="1"/>
  <c r="E19" i="46"/>
  <c r="F129" i="50"/>
  <c r="E129" i="50"/>
  <c r="E128" i="50"/>
  <c r="F127" i="50"/>
  <c r="G126" i="50"/>
  <c r="E287" i="44"/>
  <c r="E286" i="44"/>
  <c r="E273" i="44"/>
  <c r="E272" i="44"/>
  <c r="E259" i="44"/>
  <c r="E258" i="44"/>
  <c r="E245" i="44"/>
  <c r="E244" i="44"/>
  <c r="F271" i="38"/>
  <c r="E213" i="38"/>
  <c r="E102" i="38"/>
  <c r="E78" i="38"/>
  <c r="E68" i="38"/>
  <c r="E66" i="38"/>
  <c r="B22" i="10"/>
  <c r="V236" i="38"/>
  <c r="V235" i="38"/>
  <c r="V234" i="38"/>
  <c r="V233" i="38"/>
  <c r="V232" i="38"/>
  <c r="V231" i="38"/>
  <c r="V230" i="38"/>
  <c r="A63" i="52"/>
  <c r="C232" i="52" s="1"/>
  <c r="A64" i="52"/>
  <c r="A65" i="52"/>
  <c r="A66" i="52"/>
  <c r="A67" i="52"/>
  <c r="A68" i="52"/>
  <c r="A69" i="52"/>
  <c r="A70" i="52"/>
  <c r="A71" i="52"/>
  <c r="A72" i="52"/>
  <c r="A73" i="52"/>
  <c r="A74" i="52"/>
  <c r="A75" i="52"/>
  <c r="A76" i="52"/>
  <c r="A77" i="52"/>
  <c r="A78" i="52"/>
  <c r="A79" i="52"/>
  <c r="A80" i="52"/>
  <c r="A81" i="52"/>
  <c r="A82" i="52"/>
  <c r="A83" i="52"/>
  <c r="A84" i="52"/>
  <c r="A85" i="52"/>
  <c r="A86" i="52"/>
  <c r="A87" i="52"/>
  <c r="A88" i="52"/>
  <c r="A89" i="52"/>
  <c r="A62" i="52"/>
  <c r="A61" i="52"/>
  <c r="B231" i="52"/>
  <c r="AF5" i="60"/>
  <c r="AE5" i="60"/>
  <c r="AF4" i="60"/>
  <c r="E298" i="44"/>
  <c r="E297" i="44"/>
  <c r="E296" i="44"/>
  <c r="E295" i="44"/>
  <c r="E292" i="44"/>
  <c r="E291" i="44"/>
  <c r="E290" i="44"/>
  <c r="E289" i="44"/>
  <c r="J102" i="38"/>
  <c r="K2" i="62"/>
  <c r="E4" i="62"/>
  <c r="E3" i="62"/>
  <c r="I2" i="62"/>
  <c r="G2" i="62"/>
  <c r="E2" i="62"/>
  <c r="C39" i="9"/>
  <c r="DC11" i="60"/>
  <c r="E65" i="62"/>
  <c r="E64" i="62"/>
  <c r="E63" i="62"/>
  <c r="E62" i="62"/>
  <c r="E59" i="62"/>
  <c r="E58" i="62"/>
  <c r="E57" i="62"/>
  <c r="E56" i="62"/>
  <c r="E52" i="62"/>
  <c r="E51" i="62"/>
  <c r="E50" i="62"/>
  <c r="E49" i="62"/>
  <c r="E46" i="62"/>
  <c r="E45" i="62"/>
  <c r="E44" i="62"/>
  <c r="E43" i="62"/>
  <c r="E774" i="50"/>
  <c r="D772" i="50"/>
  <c r="N764" i="50"/>
  <c r="M764" i="50"/>
  <c r="L764" i="50"/>
  <c r="K764" i="50"/>
  <c r="J764" i="50"/>
  <c r="I764" i="50"/>
  <c r="E762" i="50"/>
  <c r="S760" i="50"/>
  <c r="E760" i="50"/>
  <c r="E770" i="50" s="1"/>
  <c r="S759" i="50"/>
  <c r="E759" i="50"/>
  <c r="E769" i="50" s="1"/>
  <c r="S758" i="50"/>
  <c r="E758" i="50"/>
  <c r="E768" i="50" s="1"/>
  <c r="S757" i="50"/>
  <c r="E757" i="50"/>
  <c r="E767" i="50"/>
  <c r="S756" i="50"/>
  <c r="E756" i="50"/>
  <c r="E766" i="50" s="1"/>
  <c r="S755" i="50"/>
  <c r="E755" i="50"/>
  <c r="E765" i="50" s="1"/>
  <c r="J754" i="50"/>
  <c r="I754" i="50"/>
  <c r="H764" i="50"/>
  <c r="H754" i="50"/>
  <c r="E754" i="50"/>
  <c r="E764" i="50" s="1"/>
  <c r="E752" i="50"/>
  <c r="D750" i="50"/>
  <c r="I748" i="50"/>
  <c r="E748" i="50"/>
  <c r="S747" i="50"/>
  <c r="E747" i="50"/>
  <c r="E746" i="50"/>
  <c r="E741" i="50"/>
  <c r="E739" i="50"/>
  <c r="F737" i="50"/>
  <c r="F735" i="50"/>
  <c r="F733" i="50"/>
  <c r="E731" i="50"/>
  <c r="F729" i="50"/>
  <c r="E727" i="50"/>
  <c r="E725" i="50"/>
  <c r="D723" i="50"/>
  <c r="E719" i="50"/>
  <c r="E718" i="50"/>
  <c r="E717" i="50"/>
  <c r="E708" i="50"/>
  <c r="D706" i="50"/>
  <c r="N698" i="50"/>
  <c r="M698" i="50"/>
  <c r="L698" i="50"/>
  <c r="K698" i="50"/>
  <c r="J698" i="50"/>
  <c r="I698" i="50"/>
  <c r="E696" i="50"/>
  <c r="S694" i="50"/>
  <c r="E694" i="50"/>
  <c r="E704" i="50" s="1"/>
  <c r="S693" i="50"/>
  <c r="E693" i="50"/>
  <c r="E703" i="50" s="1"/>
  <c r="S692" i="50"/>
  <c r="E692" i="50"/>
  <c r="E702" i="50" s="1"/>
  <c r="S691" i="50"/>
  <c r="E691" i="50"/>
  <c r="E701" i="50" s="1"/>
  <c r="S690" i="50"/>
  <c r="E690" i="50"/>
  <c r="E700" i="50" s="1"/>
  <c r="S689" i="50"/>
  <c r="E689" i="50"/>
  <c r="E699" i="50" s="1"/>
  <c r="J688" i="50"/>
  <c r="I688" i="50"/>
  <c r="H698" i="50" s="1"/>
  <c r="H688" i="50"/>
  <c r="E688" i="50"/>
  <c r="E698" i="50"/>
  <c r="E686" i="50"/>
  <c r="D684" i="50"/>
  <c r="I682" i="50"/>
  <c r="E682" i="50"/>
  <c r="S681" i="50"/>
  <c r="E681" i="50"/>
  <c r="E680" i="50"/>
  <c r="E675" i="50"/>
  <c r="E673" i="50"/>
  <c r="F671" i="50"/>
  <c r="F669" i="50"/>
  <c r="F667" i="50"/>
  <c r="E665" i="50"/>
  <c r="F663" i="50"/>
  <c r="E661" i="50"/>
  <c r="E659" i="50"/>
  <c r="D657" i="50"/>
  <c r="E653" i="50"/>
  <c r="E652" i="50"/>
  <c r="E651" i="50"/>
  <c r="E642" i="50"/>
  <c r="D640" i="50"/>
  <c r="N632" i="50"/>
  <c r="M632" i="50"/>
  <c r="L632" i="50"/>
  <c r="K632" i="50"/>
  <c r="J632" i="50"/>
  <c r="I632" i="50"/>
  <c r="E630" i="50"/>
  <c r="S628" i="50"/>
  <c r="E628" i="50"/>
  <c r="E638" i="50"/>
  <c r="S627" i="50"/>
  <c r="E627" i="50"/>
  <c r="E637" i="50" s="1"/>
  <c r="S626" i="50"/>
  <c r="E626" i="50"/>
  <c r="E636" i="50" s="1"/>
  <c r="S625" i="50"/>
  <c r="E625" i="50"/>
  <c r="E635" i="50" s="1"/>
  <c r="S624" i="50"/>
  <c r="E624" i="50"/>
  <c r="E634" i="50" s="1"/>
  <c r="S623" i="50"/>
  <c r="E623" i="50"/>
  <c r="E633" i="50" s="1"/>
  <c r="J622" i="50"/>
  <c r="I622" i="50"/>
  <c r="H632" i="50" s="1"/>
  <c r="H622" i="50"/>
  <c r="E622" i="50"/>
  <c r="E632" i="50" s="1"/>
  <c r="E620" i="50"/>
  <c r="D618" i="50"/>
  <c r="I616" i="50"/>
  <c r="E616" i="50"/>
  <c r="S615" i="50"/>
  <c r="E615" i="50"/>
  <c r="E614" i="50"/>
  <c r="E609" i="50"/>
  <c r="E607" i="50"/>
  <c r="F605" i="50"/>
  <c r="F603" i="50"/>
  <c r="F601" i="50"/>
  <c r="E599" i="50"/>
  <c r="F597" i="50"/>
  <c r="E595" i="50"/>
  <c r="E593" i="50"/>
  <c r="D591" i="50"/>
  <c r="E587" i="50"/>
  <c r="E586" i="50"/>
  <c r="E585" i="50"/>
  <c r="E576" i="50"/>
  <c r="D574" i="50"/>
  <c r="N566" i="50"/>
  <c r="M566" i="50"/>
  <c r="L566" i="50"/>
  <c r="K566" i="50"/>
  <c r="J566" i="50"/>
  <c r="I566" i="50"/>
  <c r="E564" i="50"/>
  <c r="S562" i="50"/>
  <c r="E562" i="50"/>
  <c r="E572" i="50" s="1"/>
  <c r="S561" i="50"/>
  <c r="E561" i="50"/>
  <c r="E571" i="50" s="1"/>
  <c r="S560" i="50"/>
  <c r="E560" i="50"/>
  <c r="E570" i="50" s="1"/>
  <c r="S559" i="50"/>
  <c r="E559" i="50"/>
  <c r="E569" i="50" s="1"/>
  <c r="S558" i="50"/>
  <c r="E558" i="50"/>
  <c r="E568" i="50" s="1"/>
  <c r="S557" i="50"/>
  <c r="E557" i="50"/>
  <c r="E567" i="50" s="1"/>
  <c r="J556" i="50"/>
  <c r="I556" i="50"/>
  <c r="H566" i="50" s="1"/>
  <c r="H556" i="50"/>
  <c r="E556" i="50"/>
  <c r="E566" i="50" s="1"/>
  <c r="E554" i="50"/>
  <c r="D552" i="50"/>
  <c r="I550" i="50"/>
  <c r="E550" i="50"/>
  <c r="S549" i="50"/>
  <c r="E549" i="50"/>
  <c r="E548" i="50"/>
  <c r="E543" i="50"/>
  <c r="E541" i="50"/>
  <c r="F539" i="50"/>
  <c r="F537" i="50"/>
  <c r="F535" i="50"/>
  <c r="E533" i="50"/>
  <c r="F531" i="50"/>
  <c r="E529" i="50"/>
  <c r="E527" i="50"/>
  <c r="D525" i="50"/>
  <c r="E521" i="50"/>
  <c r="E520" i="50"/>
  <c r="E519" i="50"/>
  <c r="E510" i="50"/>
  <c r="D508" i="50"/>
  <c r="N500" i="50"/>
  <c r="M500" i="50"/>
  <c r="L500" i="50"/>
  <c r="K500" i="50"/>
  <c r="J500" i="50"/>
  <c r="I500" i="50"/>
  <c r="E498" i="50"/>
  <c r="S496" i="50"/>
  <c r="E496" i="50"/>
  <c r="E506" i="50" s="1"/>
  <c r="S495" i="50"/>
  <c r="E495" i="50"/>
  <c r="E505" i="50" s="1"/>
  <c r="S494" i="50"/>
  <c r="E494" i="50"/>
  <c r="E504" i="50" s="1"/>
  <c r="S493" i="50"/>
  <c r="E493" i="50"/>
  <c r="E503" i="50" s="1"/>
  <c r="S492" i="50"/>
  <c r="E492" i="50"/>
  <c r="E502" i="50" s="1"/>
  <c r="S491" i="50"/>
  <c r="E491" i="50"/>
  <c r="E501" i="50" s="1"/>
  <c r="J490" i="50"/>
  <c r="I490" i="50"/>
  <c r="H500" i="50" s="1"/>
  <c r="H490" i="50"/>
  <c r="E490" i="50"/>
  <c r="E500" i="50" s="1"/>
  <c r="E488" i="50"/>
  <c r="D486" i="50"/>
  <c r="I484" i="50"/>
  <c r="E484" i="50"/>
  <c r="S483" i="50"/>
  <c r="E483" i="50"/>
  <c r="E482" i="50"/>
  <c r="E477" i="50"/>
  <c r="E475" i="50"/>
  <c r="F473" i="50"/>
  <c r="F471" i="50"/>
  <c r="F469" i="50"/>
  <c r="E467" i="50"/>
  <c r="F465" i="50"/>
  <c r="E463" i="50"/>
  <c r="E461" i="50"/>
  <c r="D459" i="50"/>
  <c r="E455" i="50"/>
  <c r="E454" i="50"/>
  <c r="E453" i="50"/>
  <c r="E444" i="50"/>
  <c r="D442" i="50"/>
  <c r="N434" i="50"/>
  <c r="M434" i="50"/>
  <c r="L434" i="50"/>
  <c r="K434" i="50"/>
  <c r="J434" i="50"/>
  <c r="I434" i="50"/>
  <c r="E432" i="50"/>
  <c r="S430" i="50"/>
  <c r="E430" i="50"/>
  <c r="E440" i="50" s="1"/>
  <c r="S429" i="50"/>
  <c r="E429" i="50"/>
  <c r="E439" i="50" s="1"/>
  <c r="S428" i="50"/>
  <c r="E428" i="50"/>
  <c r="E438" i="50" s="1"/>
  <c r="S427" i="50"/>
  <c r="E427" i="50"/>
  <c r="E437" i="50"/>
  <c r="S426" i="50"/>
  <c r="E426" i="50"/>
  <c r="E436" i="50" s="1"/>
  <c r="S425" i="50"/>
  <c r="E425" i="50"/>
  <c r="E435" i="50" s="1"/>
  <c r="J424" i="50"/>
  <c r="I424" i="50"/>
  <c r="H434" i="50" s="1"/>
  <c r="H424" i="50"/>
  <c r="E424" i="50"/>
  <c r="E434" i="50" s="1"/>
  <c r="E422" i="50"/>
  <c r="D420" i="50"/>
  <c r="I418" i="50"/>
  <c r="E418" i="50"/>
  <c r="S417" i="50"/>
  <c r="E417" i="50"/>
  <c r="E416" i="50"/>
  <c r="E411" i="50"/>
  <c r="E409" i="50"/>
  <c r="F407" i="50"/>
  <c r="F405" i="50"/>
  <c r="F403" i="50"/>
  <c r="E401" i="50"/>
  <c r="F399" i="50"/>
  <c r="E397" i="50"/>
  <c r="E395" i="50"/>
  <c r="D393" i="50"/>
  <c r="E389" i="50"/>
  <c r="E388" i="50"/>
  <c r="E387" i="50"/>
  <c r="E378" i="50"/>
  <c r="D376" i="50"/>
  <c r="N368" i="50"/>
  <c r="M368" i="50"/>
  <c r="L368" i="50"/>
  <c r="K368" i="50"/>
  <c r="J368" i="50"/>
  <c r="I368" i="50"/>
  <c r="E366" i="50"/>
  <c r="S364" i="50"/>
  <c r="E364" i="50"/>
  <c r="E374" i="50"/>
  <c r="S363" i="50"/>
  <c r="E363" i="50"/>
  <c r="E373" i="50" s="1"/>
  <c r="S362" i="50"/>
  <c r="E362" i="50"/>
  <c r="E372" i="50" s="1"/>
  <c r="S361" i="50"/>
  <c r="E361" i="50"/>
  <c r="E371" i="50" s="1"/>
  <c r="S360" i="50"/>
  <c r="E360" i="50"/>
  <c r="E370" i="50" s="1"/>
  <c r="S359" i="50"/>
  <c r="E359" i="50"/>
  <c r="E369" i="50" s="1"/>
  <c r="J358" i="50"/>
  <c r="I358" i="50"/>
  <c r="H368" i="50" s="1"/>
  <c r="H358" i="50"/>
  <c r="E358" i="50"/>
  <c r="E368" i="50" s="1"/>
  <c r="E356" i="50"/>
  <c r="D354" i="50"/>
  <c r="I352" i="50"/>
  <c r="E352" i="50"/>
  <c r="S351" i="50"/>
  <c r="E351" i="50"/>
  <c r="E350" i="50"/>
  <c r="E345" i="50"/>
  <c r="E343" i="50"/>
  <c r="F341" i="50"/>
  <c r="F339" i="50"/>
  <c r="F337" i="50"/>
  <c r="E335" i="50"/>
  <c r="F333" i="50"/>
  <c r="E331" i="50"/>
  <c r="E329" i="50"/>
  <c r="D327" i="50"/>
  <c r="E323" i="50"/>
  <c r="E322" i="50"/>
  <c r="E321" i="50"/>
  <c r="S232" i="50"/>
  <c r="S230" i="50"/>
  <c r="S229" i="50"/>
  <c r="S228" i="50"/>
  <c r="S227" i="50"/>
  <c r="M773" i="52"/>
  <c r="I773" i="52"/>
  <c r="H773" i="52"/>
  <c r="L772" i="52"/>
  <c r="K772" i="52"/>
  <c r="J772" i="52"/>
  <c r="H772" i="52"/>
  <c r="L771" i="52"/>
  <c r="K771" i="52"/>
  <c r="J771" i="52"/>
  <c r="H771" i="52"/>
  <c r="O769" i="52"/>
  <c r="L769" i="52"/>
  <c r="I769" i="52"/>
  <c r="H769" i="52"/>
  <c r="D770" i="52"/>
  <c r="D771" i="52" s="1"/>
  <c r="C770" i="52"/>
  <c r="E769" i="52"/>
  <c r="Q769" i="52"/>
  <c r="G350" i="38"/>
  <c r="AO768" i="52"/>
  <c r="Z768" i="52"/>
  <c r="P768" i="52"/>
  <c r="K768" i="52"/>
  <c r="G768" i="52"/>
  <c r="F768" i="52"/>
  <c r="E768" i="52"/>
  <c r="D768" i="52"/>
  <c r="C768" i="52"/>
  <c r="E284" i="44"/>
  <c r="E283" i="44"/>
  <c r="E282" i="44"/>
  <c r="E281" i="44"/>
  <c r="E278" i="44"/>
  <c r="E277" i="44"/>
  <c r="E276" i="44"/>
  <c r="E275" i="44"/>
  <c r="E190" i="35"/>
  <c r="E189" i="35"/>
  <c r="E188" i="35"/>
  <c r="E187" i="35"/>
  <c r="E184" i="35"/>
  <c r="E183" i="35"/>
  <c r="E182" i="35"/>
  <c r="E181" i="35"/>
  <c r="J101" i="38"/>
  <c r="E101" i="38"/>
  <c r="AE4" i="60" s="1"/>
  <c r="AM614" i="52"/>
  <c r="M614" i="52"/>
  <c r="I614" i="52"/>
  <c r="H614" i="52"/>
  <c r="L547" i="52"/>
  <c r="K547" i="52"/>
  <c r="J547" i="52"/>
  <c r="H547" i="52"/>
  <c r="L543" i="52"/>
  <c r="K543" i="52"/>
  <c r="J543" i="52"/>
  <c r="H543" i="52"/>
  <c r="L542" i="52"/>
  <c r="K542" i="52"/>
  <c r="J542" i="52"/>
  <c r="H542" i="52"/>
  <c r="H406" i="52"/>
  <c r="H405" i="52"/>
  <c r="H404" i="52"/>
  <c r="H402" i="52"/>
  <c r="H401" i="52"/>
  <c r="I406" i="52"/>
  <c r="I405" i="52"/>
  <c r="I404" i="52"/>
  <c r="I402" i="52"/>
  <c r="I401" i="52"/>
  <c r="I400" i="52"/>
  <c r="L406" i="52"/>
  <c r="L405" i="52"/>
  <c r="L404" i="52"/>
  <c r="L402" i="52"/>
  <c r="L401" i="52"/>
  <c r="L400" i="52"/>
  <c r="D406" i="52"/>
  <c r="D478" i="52" s="1"/>
  <c r="D550" i="52" s="1"/>
  <c r="D622" i="52" s="1"/>
  <c r="D694" i="52" s="1"/>
  <c r="D766" i="52" s="1"/>
  <c r="D405" i="52"/>
  <c r="D477" i="52" s="1"/>
  <c r="D549" i="52" s="1"/>
  <c r="D621" i="52" s="1"/>
  <c r="D693" i="52" s="1"/>
  <c r="D765" i="52" s="1"/>
  <c r="D404" i="52"/>
  <c r="D403" i="52"/>
  <c r="D475" i="52" s="1"/>
  <c r="D547" i="52" s="1"/>
  <c r="D619" i="52" s="1"/>
  <c r="D691" i="52" s="1"/>
  <c r="D763" i="52" s="1"/>
  <c r="C403" i="52"/>
  <c r="C475" i="52" s="1"/>
  <c r="D402" i="52"/>
  <c r="D474" i="52" s="1"/>
  <c r="D546" i="52" s="1"/>
  <c r="D618" i="52" s="1"/>
  <c r="D690" i="52" s="1"/>
  <c r="D762" i="52" s="1"/>
  <c r="D401" i="52"/>
  <c r="D473" i="52"/>
  <c r="D545" i="52" s="1"/>
  <c r="D617" i="52" s="1"/>
  <c r="D689" i="52" s="1"/>
  <c r="D761" i="52"/>
  <c r="H400" i="52"/>
  <c r="D400" i="52"/>
  <c r="D472" i="52"/>
  <c r="D544" i="52"/>
  <c r="D616" i="52" s="1"/>
  <c r="D688" i="52" s="1"/>
  <c r="D760" i="52" s="1"/>
  <c r="D399" i="52"/>
  <c r="C399" i="52"/>
  <c r="D398" i="52"/>
  <c r="C398" i="52"/>
  <c r="C470" i="52" s="1"/>
  <c r="C542" i="52" s="1"/>
  <c r="C614" i="52" s="1"/>
  <c r="C686" i="52" s="1"/>
  <c r="Q331" i="52"/>
  <c r="S331" i="52" s="1"/>
  <c r="Q327" i="52"/>
  <c r="S327" i="52" s="1"/>
  <c r="Q326" i="52"/>
  <c r="S326" i="52" s="1"/>
  <c r="L334" i="52"/>
  <c r="I334" i="52"/>
  <c r="H334" i="52"/>
  <c r="L333" i="52"/>
  <c r="I333" i="52"/>
  <c r="H333" i="52"/>
  <c r="L332" i="52"/>
  <c r="I332" i="52"/>
  <c r="H332" i="52"/>
  <c r="L330" i="52"/>
  <c r="I330" i="52"/>
  <c r="H330" i="52"/>
  <c r="L329" i="52"/>
  <c r="I329" i="52"/>
  <c r="H329" i="52"/>
  <c r="L328" i="52"/>
  <c r="I328" i="52"/>
  <c r="H328" i="52"/>
  <c r="O331" i="52"/>
  <c r="L331" i="52"/>
  <c r="I331" i="52"/>
  <c r="H331" i="52"/>
  <c r="O327" i="52"/>
  <c r="L327" i="52"/>
  <c r="I327" i="52"/>
  <c r="H327" i="52"/>
  <c r="O326" i="52"/>
  <c r="L326" i="52"/>
  <c r="I326" i="52"/>
  <c r="H326" i="52"/>
  <c r="C332" i="52"/>
  <c r="C328" i="52"/>
  <c r="M611" i="52"/>
  <c r="M610" i="52"/>
  <c r="M609" i="52"/>
  <c r="M607" i="52"/>
  <c r="M606" i="52"/>
  <c r="M604" i="52"/>
  <c r="M603" i="52"/>
  <c r="M602" i="52"/>
  <c r="M601" i="52"/>
  <c r="M600" i="52"/>
  <c r="M596" i="52"/>
  <c r="M595" i="52"/>
  <c r="M593" i="52"/>
  <c r="M592" i="52"/>
  <c r="M588" i="52"/>
  <c r="M587" i="52"/>
  <c r="M585" i="52"/>
  <c r="M581" i="52"/>
  <c r="M579" i="52"/>
  <c r="M578" i="52"/>
  <c r="M576" i="52"/>
  <c r="M575" i="52"/>
  <c r="M573" i="52"/>
  <c r="M572" i="52"/>
  <c r="M570" i="52"/>
  <c r="M568" i="52"/>
  <c r="M567" i="52"/>
  <c r="M565" i="52"/>
  <c r="M564" i="52"/>
  <c r="M563" i="52"/>
  <c r="M562" i="52"/>
  <c r="M558" i="52"/>
  <c r="M557" i="52"/>
  <c r="M556" i="52"/>
  <c r="M555" i="52"/>
  <c r="M554" i="52"/>
  <c r="M553" i="52"/>
  <c r="N263" i="52"/>
  <c r="M263" i="52"/>
  <c r="O263" i="52"/>
  <c r="AF41" i="52"/>
  <c r="AE41" i="52"/>
  <c r="AD41" i="52"/>
  <c r="AC41" i="52"/>
  <c r="AB41" i="52"/>
  <c r="AA41" i="52"/>
  <c r="Z41" i="52"/>
  <c r="Y41" i="52"/>
  <c r="X41" i="52"/>
  <c r="W41" i="52"/>
  <c r="V41" i="52"/>
  <c r="U41" i="52"/>
  <c r="T41" i="52"/>
  <c r="S41" i="52"/>
  <c r="R41" i="52"/>
  <c r="Q41" i="52"/>
  <c r="P41" i="52"/>
  <c r="O41" i="52"/>
  <c r="N41" i="52"/>
  <c r="M41" i="52"/>
  <c r="F128" i="50"/>
  <c r="D267" i="52"/>
  <c r="D339" i="52" s="1"/>
  <c r="D411" i="52" s="1"/>
  <c r="D483" i="52" s="1"/>
  <c r="D555" i="52" s="1"/>
  <c r="D627" i="52" s="1"/>
  <c r="D699" i="52" s="1"/>
  <c r="E24" i="37"/>
  <c r="B4" i="60" s="1"/>
  <c r="F281" i="38"/>
  <c r="F282" i="38" s="1"/>
  <c r="P628" i="52"/>
  <c r="L628" i="52"/>
  <c r="I628" i="52"/>
  <c r="H628" i="52"/>
  <c r="AM556" i="52"/>
  <c r="I556" i="52"/>
  <c r="H556" i="52"/>
  <c r="AO412" i="52"/>
  <c r="L412" i="52"/>
  <c r="K412" i="52"/>
  <c r="J412" i="52"/>
  <c r="H412" i="52"/>
  <c r="D268" i="52"/>
  <c r="D340" i="52" s="1"/>
  <c r="D412" i="52" s="1"/>
  <c r="D484" i="52" s="1"/>
  <c r="D556" i="52" s="1"/>
  <c r="D628" i="52" s="1"/>
  <c r="D700" i="52" s="1"/>
  <c r="L340" i="52"/>
  <c r="K340" i="52"/>
  <c r="J340" i="52"/>
  <c r="H340" i="52"/>
  <c r="O268" i="52"/>
  <c r="L268" i="52"/>
  <c r="P268" i="52" s="1"/>
  <c r="I268" i="52"/>
  <c r="H268" i="52"/>
  <c r="E268" i="52"/>
  <c r="A231" i="52"/>
  <c r="L366" i="52"/>
  <c r="I366" i="52"/>
  <c r="H366" i="52"/>
  <c r="E164" i="38"/>
  <c r="G467" i="52"/>
  <c r="G466" i="52"/>
  <c r="G465" i="52"/>
  <c r="G460" i="52"/>
  <c r="G459" i="52"/>
  <c r="G456" i="52"/>
  <c r="G454" i="52"/>
  <c r="G437" i="52"/>
  <c r="G431" i="52"/>
  <c r="G426" i="52"/>
  <c r="G420" i="52"/>
  <c r="G418" i="52"/>
  <c r="G414" i="52"/>
  <c r="E207" i="43"/>
  <c r="B21" i="54"/>
  <c r="E208" i="43"/>
  <c r="F820" i="52"/>
  <c r="F819" i="52"/>
  <c r="F818" i="52"/>
  <c r="F817" i="52"/>
  <c r="F814" i="52"/>
  <c r="F813" i="52"/>
  <c r="F812" i="52"/>
  <c r="F811" i="52"/>
  <c r="F810" i="52"/>
  <c r="F809" i="52"/>
  <c r="F808" i="52"/>
  <c r="F807" i="52"/>
  <c r="F806" i="52"/>
  <c r="F805" i="52"/>
  <c r="F804" i="52"/>
  <c r="F803" i="52"/>
  <c r="B781" i="52"/>
  <c r="I752" i="52"/>
  <c r="H752" i="52"/>
  <c r="I751" i="52"/>
  <c r="H751" i="52"/>
  <c r="I750" i="52"/>
  <c r="H750" i="52"/>
  <c r="I749" i="52"/>
  <c r="H749" i="52"/>
  <c r="I741" i="52"/>
  <c r="H741" i="52"/>
  <c r="I740" i="52"/>
  <c r="H740" i="52"/>
  <c r="I739" i="52"/>
  <c r="H739" i="52"/>
  <c r="I738" i="52"/>
  <c r="H738" i="52"/>
  <c r="I734" i="52"/>
  <c r="H734" i="52"/>
  <c r="I733" i="52"/>
  <c r="H733" i="52"/>
  <c r="I732" i="52"/>
  <c r="H732" i="52"/>
  <c r="I731" i="52"/>
  <c r="H731" i="52"/>
  <c r="I730" i="52"/>
  <c r="H730" i="52"/>
  <c r="I729" i="52"/>
  <c r="H729" i="52"/>
  <c r="I727" i="52"/>
  <c r="H727" i="52"/>
  <c r="I726" i="52"/>
  <c r="H726" i="52"/>
  <c r="I724" i="52"/>
  <c r="H724" i="52"/>
  <c r="I723" i="52"/>
  <c r="H723" i="52"/>
  <c r="I722" i="52"/>
  <c r="H722" i="52"/>
  <c r="I721" i="52"/>
  <c r="H721" i="52"/>
  <c r="I718" i="52"/>
  <c r="H718" i="52"/>
  <c r="I717" i="52"/>
  <c r="H717" i="52"/>
  <c r="I716" i="52"/>
  <c r="H716" i="52"/>
  <c r="I715" i="52"/>
  <c r="H715" i="52"/>
  <c r="I713" i="52"/>
  <c r="H713" i="52"/>
  <c r="I712" i="52"/>
  <c r="H712" i="52"/>
  <c r="I711" i="52"/>
  <c r="H711" i="52"/>
  <c r="I710" i="52"/>
  <c r="H710" i="52"/>
  <c r="AO696" i="52"/>
  <c r="B696" i="52"/>
  <c r="I630" i="52"/>
  <c r="H630" i="52"/>
  <c r="L627" i="52"/>
  <c r="I627" i="52"/>
  <c r="H627" i="52"/>
  <c r="L626" i="52"/>
  <c r="I626" i="52"/>
  <c r="H626" i="52"/>
  <c r="L625" i="52"/>
  <c r="I625" i="52"/>
  <c r="H625" i="52"/>
  <c r="AO624" i="52"/>
  <c r="B624" i="52"/>
  <c r="AM611" i="52"/>
  <c r="I611" i="52"/>
  <c r="H611" i="52"/>
  <c r="AM610" i="52"/>
  <c r="I610" i="52"/>
  <c r="H610" i="52"/>
  <c r="AM609" i="52"/>
  <c r="I609" i="52"/>
  <c r="H609" i="52"/>
  <c r="AM607" i="52"/>
  <c r="I607" i="52"/>
  <c r="H607" i="52"/>
  <c r="AM606" i="52"/>
  <c r="I606" i="52"/>
  <c r="H606" i="52"/>
  <c r="AM604" i="52"/>
  <c r="I604" i="52"/>
  <c r="H604" i="52"/>
  <c r="AM603" i="52"/>
  <c r="I603" i="52"/>
  <c r="H603" i="52"/>
  <c r="AM602" i="52"/>
  <c r="I602" i="52"/>
  <c r="H602" i="52"/>
  <c r="AM601" i="52"/>
  <c r="I601" i="52"/>
  <c r="H601" i="52"/>
  <c r="AM600" i="52"/>
  <c r="I600" i="52"/>
  <c r="H600" i="52"/>
  <c r="AM596" i="52"/>
  <c r="I596" i="52"/>
  <c r="H596" i="52"/>
  <c r="AM595" i="52"/>
  <c r="I595" i="52"/>
  <c r="H595" i="52"/>
  <c r="AM593" i="52"/>
  <c r="I593" i="52"/>
  <c r="H593" i="52"/>
  <c r="AM592" i="52"/>
  <c r="I592" i="52"/>
  <c r="H592" i="52"/>
  <c r="AM588" i="52"/>
  <c r="I588" i="52"/>
  <c r="H588" i="52"/>
  <c r="AM587" i="52"/>
  <c r="I587" i="52"/>
  <c r="H587" i="52"/>
  <c r="AM585" i="52"/>
  <c r="I585" i="52"/>
  <c r="H585" i="52"/>
  <c r="AM581" i="52"/>
  <c r="I581" i="52"/>
  <c r="H581" i="52"/>
  <c r="AM579" i="52"/>
  <c r="I579" i="52"/>
  <c r="H579" i="52"/>
  <c r="AM578" i="52"/>
  <c r="I578" i="52"/>
  <c r="H578" i="52"/>
  <c r="AM576" i="52"/>
  <c r="I576" i="52"/>
  <c r="H576" i="52"/>
  <c r="AM575" i="52"/>
  <c r="I575" i="52"/>
  <c r="H575" i="52"/>
  <c r="AM573" i="52"/>
  <c r="I573" i="52"/>
  <c r="H573" i="52"/>
  <c r="AM572" i="52"/>
  <c r="I572" i="52"/>
  <c r="H572" i="52"/>
  <c r="AM570" i="52"/>
  <c r="I570" i="52"/>
  <c r="H570" i="52"/>
  <c r="AM568" i="52"/>
  <c r="I568" i="52"/>
  <c r="H568" i="52"/>
  <c r="AM567" i="52"/>
  <c r="I567" i="52"/>
  <c r="H567" i="52"/>
  <c r="AM565" i="52"/>
  <c r="I565" i="52"/>
  <c r="H565" i="52"/>
  <c r="AM564" i="52"/>
  <c r="I564" i="52"/>
  <c r="H564" i="52"/>
  <c r="AM563" i="52"/>
  <c r="I563" i="52"/>
  <c r="H563" i="52"/>
  <c r="AM562" i="52"/>
  <c r="I562" i="52"/>
  <c r="H562" i="52"/>
  <c r="AM558" i="52"/>
  <c r="I558" i="52"/>
  <c r="H558" i="52"/>
  <c r="AM557" i="52"/>
  <c r="I557" i="52"/>
  <c r="H557" i="52"/>
  <c r="AM555" i="52"/>
  <c r="I555" i="52"/>
  <c r="H555" i="52"/>
  <c r="AM554" i="52"/>
  <c r="I554" i="52"/>
  <c r="H554" i="52"/>
  <c r="AM553" i="52"/>
  <c r="I553" i="52"/>
  <c r="H553" i="52"/>
  <c r="AO552" i="52"/>
  <c r="L539" i="52"/>
  <c r="K539" i="52"/>
  <c r="J539" i="52"/>
  <c r="H539" i="52"/>
  <c r="L538" i="52"/>
  <c r="K538" i="52"/>
  <c r="J538" i="52"/>
  <c r="H538" i="52"/>
  <c r="L537" i="52"/>
  <c r="K537" i="52"/>
  <c r="J537" i="52"/>
  <c r="H537" i="52"/>
  <c r="L532" i="52"/>
  <c r="K532" i="52"/>
  <c r="J532" i="52"/>
  <c r="H532" i="52"/>
  <c r="L531" i="52"/>
  <c r="K531" i="52"/>
  <c r="J531" i="52"/>
  <c r="H531" i="52"/>
  <c r="L528" i="52"/>
  <c r="K528" i="52"/>
  <c r="J528" i="52"/>
  <c r="H528" i="52"/>
  <c r="L509" i="52"/>
  <c r="K509" i="52"/>
  <c r="J509" i="52"/>
  <c r="H509" i="52"/>
  <c r="L503" i="52"/>
  <c r="K503" i="52"/>
  <c r="J503" i="52"/>
  <c r="H503" i="52"/>
  <c r="L498" i="52"/>
  <c r="K498" i="52"/>
  <c r="J498" i="52"/>
  <c r="H498" i="52"/>
  <c r="L492" i="52"/>
  <c r="K492" i="52"/>
  <c r="J492" i="52"/>
  <c r="H492" i="52"/>
  <c r="L490" i="52"/>
  <c r="K490" i="52"/>
  <c r="J490" i="52"/>
  <c r="H490" i="52"/>
  <c r="L485" i="52"/>
  <c r="K485" i="52"/>
  <c r="J485" i="52"/>
  <c r="H485" i="52"/>
  <c r="AO480" i="52"/>
  <c r="B480" i="52"/>
  <c r="AO467" i="52"/>
  <c r="L467" i="52"/>
  <c r="K467" i="52"/>
  <c r="J467" i="52"/>
  <c r="H467" i="52"/>
  <c r="AO466" i="52"/>
  <c r="L466" i="52"/>
  <c r="K466" i="52"/>
  <c r="J466" i="52"/>
  <c r="H466" i="52"/>
  <c r="AO465" i="52"/>
  <c r="L465" i="52"/>
  <c r="K465" i="52"/>
  <c r="J465" i="52"/>
  <c r="H465" i="52"/>
  <c r="AO463" i="52"/>
  <c r="L463" i="52"/>
  <c r="K463" i="52"/>
  <c r="J463" i="52"/>
  <c r="H463" i="52"/>
  <c r="AO462" i="52"/>
  <c r="L462" i="52"/>
  <c r="K462" i="52"/>
  <c r="J462" i="52"/>
  <c r="H462" i="52"/>
  <c r="AO460" i="52"/>
  <c r="L460" i="52"/>
  <c r="K460" i="52"/>
  <c r="J460" i="52"/>
  <c r="H460" i="52"/>
  <c r="AO459" i="52"/>
  <c r="L459" i="52"/>
  <c r="K459" i="52"/>
  <c r="J459" i="52"/>
  <c r="H459" i="52"/>
  <c r="AO458" i="52"/>
  <c r="L458" i="52"/>
  <c r="K458" i="52"/>
  <c r="J458" i="52"/>
  <c r="H458" i="52"/>
  <c r="AO457" i="52"/>
  <c r="L457" i="52"/>
  <c r="K457" i="52"/>
  <c r="J457" i="52"/>
  <c r="H457" i="52"/>
  <c r="AO456" i="52"/>
  <c r="L456" i="52"/>
  <c r="K456" i="52"/>
  <c r="J456" i="52"/>
  <c r="H456" i="52"/>
  <c r="H454" i="52"/>
  <c r="AO452" i="52"/>
  <c r="L452" i="52"/>
  <c r="K452" i="52"/>
  <c r="J452" i="52"/>
  <c r="H452" i="52"/>
  <c r="AO451" i="52"/>
  <c r="L451" i="52"/>
  <c r="K451" i="52"/>
  <c r="J451" i="52"/>
  <c r="H451" i="52"/>
  <c r="AO449" i="52"/>
  <c r="L449" i="52"/>
  <c r="K449" i="52"/>
  <c r="J449" i="52"/>
  <c r="H449" i="52"/>
  <c r="AO448" i="52"/>
  <c r="L448" i="52"/>
  <c r="K448" i="52"/>
  <c r="J448" i="52"/>
  <c r="H448" i="52"/>
  <c r="AO444" i="52"/>
  <c r="L444" i="52"/>
  <c r="K444" i="52"/>
  <c r="J444" i="52"/>
  <c r="H444" i="52"/>
  <c r="AO443" i="52"/>
  <c r="L443" i="52"/>
  <c r="K443" i="52"/>
  <c r="J443" i="52"/>
  <c r="H443" i="52"/>
  <c r="AO437" i="52"/>
  <c r="L437" i="52"/>
  <c r="K437" i="52"/>
  <c r="J437" i="52"/>
  <c r="H437" i="52"/>
  <c r="AO435" i="52"/>
  <c r="L435" i="52"/>
  <c r="K435" i="52"/>
  <c r="J435" i="52"/>
  <c r="H435" i="52"/>
  <c r="AO434" i="52"/>
  <c r="L434" i="52"/>
  <c r="K434" i="52"/>
  <c r="J434" i="52"/>
  <c r="H434" i="52"/>
  <c r="AO432" i="52"/>
  <c r="L432" i="52"/>
  <c r="K432" i="52"/>
  <c r="J432" i="52"/>
  <c r="H432" i="52"/>
  <c r="AO431" i="52"/>
  <c r="L431" i="52"/>
  <c r="K431" i="52"/>
  <c r="J431" i="52"/>
  <c r="H431" i="52"/>
  <c r="AO429" i="52"/>
  <c r="L429" i="52"/>
  <c r="K429" i="52"/>
  <c r="J429" i="52"/>
  <c r="H429" i="52"/>
  <c r="AO428" i="52"/>
  <c r="L428" i="52"/>
  <c r="K428" i="52"/>
  <c r="J428" i="52"/>
  <c r="H428" i="52"/>
  <c r="AO426" i="52"/>
  <c r="L426" i="52"/>
  <c r="K426" i="52"/>
  <c r="J426" i="52"/>
  <c r="H426" i="52"/>
  <c r="AO424" i="52"/>
  <c r="L424" i="52"/>
  <c r="K424" i="52"/>
  <c r="J424" i="52"/>
  <c r="H424" i="52"/>
  <c r="AO423" i="52"/>
  <c r="L423" i="52"/>
  <c r="K423" i="52"/>
  <c r="J423" i="52"/>
  <c r="H423" i="52"/>
  <c r="AO421" i="52"/>
  <c r="L421" i="52"/>
  <c r="K421" i="52"/>
  <c r="J421" i="52"/>
  <c r="H421" i="52"/>
  <c r="AO420" i="52"/>
  <c r="L420" i="52"/>
  <c r="K420" i="52"/>
  <c r="J420" i="52"/>
  <c r="H420" i="52"/>
  <c r="AO418" i="52"/>
  <c r="L418" i="52"/>
  <c r="K418" i="52"/>
  <c r="J418" i="52"/>
  <c r="H418" i="52"/>
  <c r="AO414" i="52"/>
  <c r="L414" i="52"/>
  <c r="K414" i="52"/>
  <c r="J414" i="52"/>
  <c r="H414" i="52"/>
  <c r="AO413" i="52"/>
  <c r="L413" i="52"/>
  <c r="K413" i="52"/>
  <c r="J413" i="52"/>
  <c r="H413" i="52"/>
  <c r="AO411" i="52"/>
  <c r="L411" i="52"/>
  <c r="K411" i="52"/>
  <c r="J411" i="52"/>
  <c r="H411" i="52"/>
  <c r="AO410" i="52"/>
  <c r="L410" i="52"/>
  <c r="K410" i="52"/>
  <c r="J410" i="52"/>
  <c r="H410" i="52"/>
  <c r="AO409" i="52"/>
  <c r="L409" i="52"/>
  <c r="K409" i="52"/>
  <c r="J409" i="52"/>
  <c r="H409" i="52"/>
  <c r="AO408" i="52"/>
  <c r="B408" i="52"/>
  <c r="I397" i="52"/>
  <c r="H397" i="52"/>
  <c r="I396" i="52"/>
  <c r="H396" i="52"/>
  <c r="L392" i="52"/>
  <c r="I392" i="52"/>
  <c r="H392" i="52"/>
  <c r="L391" i="52"/>
  <c r="I391" i="52"/>
  <c r="H391" i="52"/>
  <c r="AM390" i="52"/>
  <c r="AL390" i="52"/>
  <c r="L390" i="52"/>
  <c r="L389" i="52"/>
  <c r="I389" i="52"/>
  <c r="H389" i="52"/>
  <c r="L386" i="52"/>
  <c r="K386" i="52"/>
  <c r="J386" i="52"/>
  <c r="H386" i="52"/>
  <c r="L385" i="52"/>
  <c r="K385" i="52"/>
  <c r="J385" i="52"/>
  <c r="H385" i="52"/>
  <c r="I383" i="52"/>
  <c r="H383" i="52"/>
  <c r="H382" i="52"/>
  <c r="L381" i="52"/>
  <c r="I381" i="52"/>
  <c r="H381" i="52"/>
  <c r="L380" i="52"/>
  <c r="I380" i="52"/>
  <c r="H380" i="52"/>
  <c r="L379" i="52"/>
  <c r="I379" i="52"/>
  <c r="H379" i="52"/>
  <c r="L378" i="52"/>
  <c r="I378" i="52"/>
  <c r="H378" i="52"/>
  <c r="I377" i="52"/>
  <c r="H377" i="52"/>
  <c r="AM376" i="52"/>
  <c r="AL376" i="52"/>
  <c r="L376" i="52"/>
  <c r="I375" i="52"/>
  <c r="H375" i="52"/>
  <c r="L374" i="52"/>
  <c r="I374" i="52"/>
  <c r="H374" i="52"/>
  <c r="L373" i="52"/>
  <c r="I373" i="52"/>
  <c r="H373" i="52"/>
  <c r="I372" i="52"/>
  <c r="H372" i="52"/>
  <c r="AM371" i="52"/>
  <c r="AL371" i="52"/>
  <c r="L371" i="52"/>
  <c r="L370" i="52"/>
  <c r="I370" i="52"/>
  <c r="H370" i="52"/>
  <c r="I369" i="52"/>
  <c r="H369" i="52"/>
  <c r="I368" i="52"/>
  <c r="H368" i="52"/>
  <c r="L367" i="52"/>
  <c r="I367" i="52"/>
  <c r="H367" i="52"/>
  <c r="L364" i="52"/>
  <c r="I364" i="52"/>
  <c r="H364" i="52"/>
  <c r="L363" i="52"/>
  <c r="I363" i="52"/>
  <c r="H363" i="52"/>
  <c r="L362" i="52"/>
  <c r="L361" i="52"/>
  <c r="I361" i="52"/>
  <c r="H361" i="52"/>
  <c r="L360" i="52"/>
  <c r="K360" i="52"/>
  <c r="J360" i="52"/>
  <c r="H360" i="52"/>
  <c r="L358" i="52"/>
  <c r="I358" i="52"/>
  <c r="H358" i="52"/>
  <c r="L357" i="52"/>
  <c r="I357" i="52"/>
  <c r="H357" i="52"/>
  <c r="AM356" i="52"/>
  <c r="AL356" i="52"/>
  <c r="L356" i="52"/>
  <c r="L355" i="52"/>
  <c r="I355" i="52"/>
  <c r="H355" i="52"/>
  <c r="L353" i="52"/>
  <c r="I353" i="52"/>
  <c r="H353" i="52"/>
  <c r="L352" i="52"/>
  <c r="I352" i="52"/>
  <c r="H352" i="52"/>
  <c r="AM351" i="52"/>
  <c r="AL351" i="52"/>
  <c r="L351" i="52"/>
  <c r="L350" i="52"/>
  <c r="I350" i="52"/>
  <c r="H350" i="52"/>
  <c r="L349" i="52"/>
  <c r="I349" i="52"/>
  <c r="H349" i="52"/>
  <c r="H345" i="52"/>
  <c r="H344" i="52"/>
  <c r="H343" i="52"/>
  <c r="AO342" i="52"/>
  <c r="L342" i="52"/>
  <c r="K342" i="52"/>
  <c r="J342" i="52"/>
  <c r="L339" i="52"/>
  <c r="K339" i="52"/>
  <c r="J339" i="52"/>
  <c r="H339" i="52"/>
  <c r="L338" i="52"/>
  <c r="K338" i="52"/>
  <c r="J338" i="52"/>
  <c r="H338" i="52"/>
  <c r="L337" i="52"/>
  <c r="K337" i="52"/>
  <c r="J337" i="52"/>
  <c r="H337" i="52"/>
  <c r="AO336" i="52"/>
  <c r="B336" i="52"/>
  <c r="D320" i="52"/>
  <c r="D392" i="52"/>
  <c r="E319" i="52"/>
  <c r="D319" i="52"/>
  <c r="E318" i="52"/>
  <c r="D318" i="52"/>
  <c r="D390" i="52" s="1"/>
  <c r="D462" i="52" s="1"/>
  <c r="D534" i="52" s="1"/>
  <c r="E317" i="52"/>
  <c r="D317" i="52"/>
  <c r="D389" i="52" s="1"/>
  <c r="D461" i="52" s="1"/>
  <c r="D533" i="52" s="1"/>
  <c r="D605" i="52" s="1"/>
  <c r="D677" i="52" s="1"/>
  <c r="D749" i="52" s="1"/>
  <c r="E309" i="52"/>
  <c r="D309" i="52"/>
  <c r="D381" i="52" s="1"/>
  <c r="D453" i="52" s="1"/>
  <c r="D525" i="52" s="1"/>
  <c r="D597" i="52" s="1"/>
  <c r="D669" i="52" s="1"/>
  <c r="D741" i="52" s="1"/>
  <c r="E308" i="52"/>
  <c r="D308" i="52"/>
  <c r="D380" i="52" s="1"/>
  <c r="D452" i="52"/>
  <c r="D524" i="52" s="1"/>
  <c r="D596" i="52" s="1"/>
  <c r="D668" i="52" s="1"/>
  <c r="D740" i="52"/>
  <c r="E307" i="52"/>
  <c r="D307" i="52"/>
  <c r="D379" i="52" s="1"/>
  <c r="D451" i="52" s="1"/>
  <c r="D523" i="52" s="1"/>
  <c r="D595" i="52" s="1"/>
  <c r="D667" i="52" s="1"/>
  <c r="D739" i="52" s="1"/>
  <c r="E306" i="52"/>
  <c r="D306" i="52"/>
  <c r="D378" i="52" s="1"/>
  <c r="D450" i="52"/>
  <c r="D522" i="52" s="1"/>
  <c r="E305" i="52"/>
  <c r="D305" i="52"/>
  <c r="D377" i="52" s="1"/>
  <c r="D449" i="52" s="1"/>
  <c r="D521" i="52" s="1"/>
  <c r="D593" i="52" s="1"/>
  <c r="D665" i="52" s="1"/>
  <c r="D737" i="52" s="1"/>
  <c r="E304" i="52"/>
  <c r="D304" i="52"/>
  <c r="D376" i="52"/>
  <c r="D448" i="52" s="1"/>
  <c r="D520" i="52" s="1"/>
  <c r="D592" i="52" s="1"/>
  <c r="D664" i="52" s="1"/>
  <c r="D736" i="52" s="1"/>
  <c r="E303" i="52"/>
  <c r="D303" i="52"/>
  <c r="D375" i="52" s="1"/>
  <c r="D301" i="52"/>
  <c r="D373" i="52" s="1"/>
  <c r="D445" i="52" s="1"/>
  <c r="D517" i="52" s="1"/>
  <c r="D589" i="52" s="1"/>
  <c r="D661" i="52" s="1"/>
  <c r="D733" i="52" s="1"/>
  <c r="E300" i="52"/>
  <c r="D300" i="52"/>
  <c r="D372" i="52" s="1"/>
  <c r="E299" i="52"/>
  <c r="D299" i="52"/>
  <c r="E298" i="52"/>
  <c r="D298" i="52"/>
  <c r="D370" i="52" s="1"/>
  <c r="D442" i="52" s="1"/>
  <c r="D514" i="52" s="1"/>
  <c r="D586" i="52" s="1"/>
  <c r="D658" i="52" s="1"/>
  <c r="D730" i="52" s="1"/>
  <c r="D292" i="52"/>
  <c r="D364" i="52" s="1"/>
  <c r="D436" i="52" s="1"/>
  <c r="D508" i="52" s="1"/>
  <c r="D580" i="52" s="1"/>
  <c r="D652" i="52" s="1"/>
  <c r="D724" i="52" s="1"/>
  <c r="E291" i="52"/>
  <c r="D291" i="52"/>
  <c r="D363" i="52" s="1"/>
  <c r="D435" i="52" s="1"/>
  <c r="D507" i="52" s="1"/>
  <c r="D579" i="52" s="1"/>
  <c r="D651" i="52" s="1"/>
  <c r="D723" i="52" s="1"/>
  <c r="E290" i="52"/>
  <c r="D290" i="52"/>
  <c r="D362" i="52" s="1"/>
  <c r="D434" i="52" s="1"/>
  <c r="D506" i="52" s="1"/>
  <c r="D578" i="52" s="1"/>
  <c r="D650" i="52" s="1"/>
  <c r="D722" i="52" s="1"/>
  <c r="E289" i="52"/>
  <c r="D289" i="52"/>
  <c r="D361" i="52" s="1"/>
  <c r="D433" i="52" s="1"/>
  <c r="D505" i="52" s="1"/>
  <c r="D577" i="52" s="1"/>
  <c r="D649" i="52" s="1"/>
  <c r="D721" i="52" s="1"/>
  <c r="D286" i="52"/>
  <c r="D358" i="52" s="1"/>
  <c r="D430" i="52" s="1"/>
  <c r="D502" i="52" s="1"/>
  <c r="D574" i="52" s="1"/>
  <c r="D646" i="52" s="1"/>
  <c r="D718" i="52" s="1"/>
  <c r="E285" i="52"/>
  <c r="D285" i="52"/>
  <c r="D357" i="52"/>
  <c r="D429" i="52" s="1"/>
  <c r="D501" i="52" s="1"/>
  <c r="D573" i="52" s="1"/>
  <c r="D645" i="52" s="1"/>
  <c r="D717" i="52" s="1"/>
  <c r="E284" i="52"/>
  <c r="D284" i="52"/>
  <c r="D356" i="52"/>
  <c r="E283" i="52"/>
  <c r="D283" i="52"/>
  <c r="D355" i="52" s="1"/>
  <c r="D427" i="52" s="1"/>
  <c r="D499" i="52" s="1"/>
  <c r="D571" i="52" s="1"/>
  <c r="D643" i="52" s="1"/>
  <c r="D715" i="52" s="1"/>
  <c r="D281" i="52"/>
  <c r="D353" i="52" s="1"/>
  <c r="D425" i="52" s="1"/>
  <c r="D497" i="52"/>
  <c r="D569" i="52" s="1"/>
  <c r="D641" i="52" s="1"/>
  <c r="D713" i="52" s="1"/>
  <c r="E280" i="52"/>
  <c r="D280" i="52"/>
  <c r="D352" i="52" s="1"/>
  <c r="D424" i="52" s="1"/>
  <c r="D496" i="52" s="1"/>
  <c r="D568" i="52" s="1"/>
  <c r="D640" i="52" s="1"/>
  <c r="D712" i="52" s="1"/>
  <c r="E279" i="52"/>
  <c r="D279" i="52"/>
  <c r="D351" i="52" s="1"/>
  <c r="D423" i="52" s="1"/>
  <c r="D495" i="52" s="1"/>
  <c r="D567" i="52" s="1"/>
  <c r="D639" i="52" s="1"/>
  <c r="D711" i="52" s="1"/>
  <c r="E278" i="52"/>
  <c r="D278" i="52"/>
  <c r="D350" i="52" s="1"/>
  <c r="D422" i="52" s="1"/>
  <c r="D494" i="52" s="1"/>
  <c r="D566" i="52" s="1"/>
  <c r="D638" i="52" s="1"/>
  <c r="D710" i="52" s="1"/>
  <c r="O276" i="52"/>
  <c r="L276" i="52"/>
  <c r="I276" i="52"/>
  <c r="H276" i="52"/>
  <c r="E273" i="52"/>
  <c r="D273" i="52"/>
  <c r="D345" i="52" s="1"/>
  <c r="D417" i="52" s="1"/>
  <c r="D489" i="52" s="1"/>
  <c r="D561" i="52" s="1"/>
  <c r="D633" i="52" s="1"/>
  <c r="D705" i="52" s="1"/>
  <c r="B229" i="52"/>
  <c r="A219" i="52"/>
  <c r="A218" i="52"/>
  <c r="A217" i="52"/>
  <c r="A213" i="52"/>
  <c r="A212" i="52"/>
  <c r="A151" i="52"/>
  <c r="A150" i="52"/>
  <c r="F56" i="52"/>
  <c r="E56" i="52"/>
  <c r="D56" i="52"/>
  <c r="C56" i="52"/>
  <c r="H53" i="52"/>
  <c r="G53" i="52"/>
  <c r="E51" i="52"/>
  <c r="B123" i="60"/>
  <c r="I110" i="60"/>
  <c r="B108" i="60"/>
  <c r="X90" i="60"/>
  <c r="B88" i="60"/>
  <c r="BT10" i="60"/>
  <c r="B8" i="60"/>
  <c r="B2" i="60"/>
  <c r="D265" i="43"/>
  <c r="E222" i="43"/>
  <c r="E194" i="43"/>
  <c r="E193" i="43"/>
  <c r="E192" i="43"/>
  <c r="E178" i="43"/>
  <c r="E164" i="43"/>
  <c r="E150" i="43"/>
  <c r="E136" i="43"/>
  <c r="E122" i="43"/>
  <c r="E108" i="43"/>
  <c r="E86" i="43"/>
  <c r="E76" i="43"/>
  <c r="E75" i="43"/>
  <c r="E73" i="43"/>
  <c r="E72" i="43"/>
  <c r="E71" i="43"/>
  <c r="E69" i="43"/>
  <c r="E28" i="43"/>
  <c r="E12" i="43"/>
  <c r="K4" i="43"/>
  <c r="F49" i="35"/>
  <c r="F48" i="35"/>
  <c r="F45" i="35"/>
  <c r="E44" i="35"/>
  <c r="E18" i="35"/>
  <c r="E17" i="35"/>
  <c r="E16" i="35"/>
  <c r="D12" i="35"/>
  <c r="D10" i="35"/>
  <c r="C6" i="35"/>
  <c r="E489" i="46"/>
  <c r="E443" i="46"/>
  <c r="E385" i="46"/>
  <c r="E327" i="46"/>
  <c r="E269" i="46"/>
  <c r="E209" i="46"/>
  <c r="H60" i="46"/>
  <c r="E13" i="46"/>
  <c r="E312" i="50"/>
  <c r="E246" i="50"/>
  <c r="E178" i="50"/>
  <c r="E177" i="50"/>
  <c r="E127" i="50"/>
  <c r="G125" i="50"/>
  <c r="G124" i="50"/>
  <c r="G123" i="50"/>
  <c r="F122" i="50"/>
  <c r="E122" i="50"/>
  <c r="F121" i="50"/>
  <c r="F120" i="50"/>
  <c r="E120" i="50"/>
  <c r="E119" i="50"/>
  <c r="E116" i="50"/>
  <c r="G115" i="50"/>
  <c r="G114" i="50"/>
  <c r="G113" i="50"/>
  <c r="F112" i="50"/>
  <c r="E112" i="50"/>
  <c r="G111" i="50"/>
  <c r="G110" i="50"/>
  <c r="F109" i="50"/>
  <c r="E109" i="50"/>
  <c r="E103" i="50"/>
  <c r="E37" i="50"/>
  <c r="E19" i="44"/>
  <c r="E83" i="38"/>
  <c r="E82" i="38"/>
  <c r="Y4" i="60" s="1"/>
  <c r="M53" i="38"/>
  <c r="J21" i="55"/>
  <c r="J20" i="55"/>
  <c r="J19" i="55"/>
  <c r="J18" i="55"/>
  <c r="J17" i="55"/>
  <c r="I17" i="55"/>
  <c r="E14" i="55"/>
  <c r="E10" i="55"/>
  <c r="D8" i="55"/>
  <c r="B28" i="10"/>
  <c r="B26" i="10"/>
  <c r="B11" i="10"/>
  <c r="B49" i="9"/>
  <c r="C46" i="9"/>
  <c r="AD5" i="60"/>
  <c r="AC5" i="60"/>
  <c r="AB5" i="60"/>
  <c r="AA5" i="60"/>
  <c r="Z5" i="60"/>
  <c r="D441" i="46"/>
  <c r="F438" i="46"/>
  <c r="F432" i="46"/>
  <c r="F429" i="46"/>
  <c r="F426" i="46"/>
  <c r="E424" i="46"/>
  <c r="E418" i="46"/>
  <c r="E417" i="46"/>
  <c r="D415" i="46"/>
  <c r="I413" i="46"/>
  <c r="E413" i="46"/>
  <c r="S412" i="46"/>
  <c r="E412" i="46"/>
  <c r="E411" i="46"/>
  <c r="E405" i="46"/>
  <c r="E403" i="46"/>
  <c r="D401" i="46"/>
  <c r="D396" i="46"/>
  <c r="E394" i="46"/>
  <c r="D383" i="46"/>
  <c r="F380" i="46"/>
  <c r="F374" i="46"/>
  <c r="F371" i="46"/>
  <c r="F368" i="46"/>
  <c r="E366" i="46"/>
  <c r="E360" i="46"/>
  <c r="E359" i="46"/>
  <c r="D357" i="46"/>
  <c r="I355" i="46"/>
  <c r="E355" i="46"/>
  <c r="S354" i="46"/>
  <c r="E354" i="46"/>
  <c r="E353" i="46"/>
  <c r="E347" i="46"/>
  <c r="E345" i="46"/>
  <c r="D343" i="46"/>
  <c r="D338" i="46"/>
  <c r="E336" i="46"/>
  <c r="DB93" i="60"/>
  <c r="DB94" i="60" s="1"/>
  <c r="DB95" i="60" s="1"/>
  <c r="DB96" i="60" s="1"/>
  <c r="DB97" i="60" s="1"/>
  <c r="DB98" i="60" s="1"/>
  <c r="DB99" i="60" s="1"/>
  <c r="DB100" i="60" s="1"/>
  <c r="DB101" i="60" s="1"/>
  <c r="DB102" i="60" s="1"/>
  <c r="DB103" i="60" s="1"/>
  <c r="DB104" i="60" s="1"/>
  <c r="DB105" i="60" s="1"/>
  <c r="DA93" i="60"/>
  <c r="DA94" i="60" s="1"/>
  <c r="DA95" i="60" s="1"/>
  <c r="DA96" i="60" s="1"/>
  <c r="DA97" i="60" s="1"/>
  <c r="DA98" i="60" s="1"/>
  <c r="DA99" i="60" s="1"/>
  <c r="DA100" i="60" s="1"/>
  <c r="DA101" i="60" s="1"/>
  <c r="DA102" i="60" s="1"/>
  <c r="DA103" i="60" s="1"/>
  <c r="DA104" i="60" s="1"/>
  <c r="DA105" i="60" s="1"/>
  <c r="CZ93" i="60"/>
  <c r="CZ94" i="60" s="1"/>
  <c r="CZ95" i="60" s="1"/>
  <c r="CZ96" i="60" s="1"/>
  <c r="CZ97" i="60" s="1"/>
  <c r="CZ98" i="60" s="1"/>
  <c r="CZ99" i="60" s="1"/>
  <c r="CZ100" i="60" s="1"/>
  <c r="CZ101" i="60" s="1"/>
  <c r="CZ102" i="60" s="1"/>
  <c r="CZ103" i="60" s="1"/>
  <c r="CZ104" i="60" s="1"/>
  <c r="CZ105" i="60" s="1"/>
  <c r="CY93" i="60"/>
  <c r="CY94" i="60" s="1"/>
  <c r="CY95" i="60" s="1"/>
  <c r="CY96" i="60" s="1"/>
  <c r="CY97" i="60"/>
  <c r="CY98" i="60" s="1"/>
  <c r="CY99" i="60" s="1"/>
  <c r="CY100" i="60" s="1"/>
  <c r="CY101" i="60" s="1"/>
  <c r="CY102" i="60" s="1"/>
  <c r="CY103" i="60" s="1"/>
  <c r="CY104" i="60" s="1"/>
  <c r="CY105" i="60" s="1"/>
  <c r="CX93" i="60"/>
  <c r="CX94" i="60" s="1"/>
  <c r="CX95" i="60" s="1"/>
  <c r="CX96" i="60" s="1"/>
  <c r="CX97" i="60" s="1"/>
  <c r="CX98" i="60" s="1"/>
  <c r="CX99" i="60" s="1"/>
  <c r="CX100" i="60" s="1"/>
  <c r="CX101" i="60" s="1"/>
  <c r="CX102" i="60" s="1"/>
  <c r="CX103" i="60" s="1"/>
  <c r="CX104" i="60" s="1"/>
  <c r="CX105" i="60" s="1"/>
  <c r="CW93" i="60"/>
  <c r="CW94" i="60" s="1"/>
  <c r="CW95" i="60" s="1"/>
  <c r="CW96" i="60" s="1"/>
  <c r="CW97" i="60" s="1"/>
  <c r="CW98" i="60" s="1"/>
  <c r="CW99" i="60" s="1"/>
  <c r="CW100" i="60" s="1"/>
  <c r="CW101" i="60" s="1"/>
  <c r="CW102" i="60" s="1"/>
  <c r="CW103" i="60" s="1"/>
  <c r="CW104" i="60" s="1"/>
  <c r="CW105" i="60" s="1"/>
  <c r="CV93" i="60"/>
  <c r="CV94" i="60" s="1"/>
  <c r="CV95" i="60" s="1"/>
  <c r="CV96" i="60" s="1"/>
  <c r="CV97" i="60" s="1"/>
  <c r="CV98" i="60" s="1"/>
  <c r="CV99" i="60" s="1"/>
  <c r="CV100" i="60" s="1"/>
  <c r="CV101" i="60" s="1"/>
  <c r="CV102" i="60" s="1"/>
  <c r="CV103" i="60" s="1"/>
  <c r="CV104" i="60" s="1"/>
  <c r="CV105" i="60" s="1"/>
  <c r="CU93" i="60"/>
  <c r="CU94" i="60" s="1"/>
  <c r="CU95" i="60" s="1"/>
  <c r="CU96" i="60" s="1"/>
  <c r="CU97" i="60" s="1"/>
  <c r="CU98" i="60" s="1"/>
  <c r="CU99" i="60" s="1"/>
  <c r="CU100" i="60" s="1"/>
  <c r="CU101" i="60" s="1"/>
  <c r="CU102" i="60" s="1"/>
  <c r="CU103" i="60" s="1"/>
  <c r="CU104" i="60" s="1"/>
  <c r="CU105" i="60" s="1"/>
  <c r="CT93" i="60"/>
  <c r="CT94" i="60" s="1"/>
  <c r="CT95" i="60" s="1"/>
  <c r="CT96" i="60" s="1"/>
  <c r="CT97" i="60" s="1"/>
  <c r="CT98" i="60" s="1"/>
  <c r="CT99" i="60" s="1"/>
  <c r="CT100" i="60" s="1"/>
  <c r="CT101" i="60" s="1"/>
  <c r="CT102" i="60" s="1"/>
  <c r="CT103" i="60" s="1"/>
  <c r="CT104" i="60" s="1"/>
  <c r="CT105" i="60" s="1"/>
  <c r="CS93" i="60"/>
  <c r="CS94" i="60" s="1"/>
  <c r="CS95" i="60" s="1"/>
  <c r="CS96" i="60" s="1"/>
  <c r="CS97" i="60" s="1"/>
  <c r="CS98" i="60" s="1"/>
  <c r="CS99" i="60" s="1"/>
  <c r="CS100" i="60" s="1"/>
  <c r="CS101" i="60" s="1"/>
  <c r="CS102" i="60" s="1"/>
  <c r="CS103" i="60" s="1"/>
  <c r="CS104" i="60" s="1"/>
  <c r="CS105" i="60" s="1"/>
  <c r="CR93" i="60"/>
  <c r="CR94" i="60" s="1"/>
  <c r="CR95" i="60" s="1"/>
  <c r="CR96" i="60" s="1"/>
  <c r="CR97" i="60" s="1"/>
  <c r="CR98" i="60" s="1"/>
  <c r="CR99" i="60" s="1"/>
  <c r="CR100" i="60" s="1"/>
  <c r="CR101" i="60" s="1"/>
  <c r="CR102" i="60" s="1"/>
  <c r="CR103" i="60" s="1"/>
  <c r="CR104" i="60" s="1"/>
  <c r="CR105" i="60" s="1"/>
  <c r="CQ93" i="60"/>
  <c r="CQ94" i="60" s="1"/>
  <c r="CQ95" i="60" s="1"/>
  <c r="CQ96" i="60" s="1"/>
  <c r="CQ97" i="60" s="1"/>
  <c r="CQ98" i="60" s="1"/>
  <c r="CQ99" i="60" s="1"/>
  <c r="CQ100" i="60" s="1"/>
  <c r="CQ101" i="60" s="1"/>
  <c r="CQ102" i="60" s="1"/>
  <c r="CQ103" i="60" s="1"/>
  <c r="CQ104" i="60" s="1"/>
  <c r="CQ105" i="60" s="1"/>
  <c r="CP93" i="60"/>
  <c r="CP94" i="60" s="1"/>
  <c r="CP95" i="60" s="1"/>
  <c r="CP96" i="60" s="1"/>
  <c r="CP97" i="60" s="1"/>
  <c r="CP98" i="60" s="1"/>
  <c r="CP99" i="60" s="1"/>
  <c r="CP100" i="60" s="1"/>
  <c r="CP101" i="60" s="1"/>
  <c r="CP102" i="60" s="1"/>
  <c r="CP103" i="60" s="1"/>
  <c r="CP104" i="60" s="1"/>
  <c r="CP105" i="60" s="1"/>
  <c r="CO93" i="60"/>
  <c r="CO94" i="60" s="1"/>
  <c r="CO95" i="60" s="1"/>
  <c r="CO96" i="60" s="1"/>
  <c r="CO97" i="60" s="1"/>
  <c r="CO98" i="60" s="1"/>
  <c r="CO99" i="60" s="1"/>
  <c r="CO100" i="60" s="1"/>
  <c r="CO101" i="60" s="1"/>
  <c r="CO102" i="60" s="1"/>
  <c r="CO103" i="60" s="1"/>
  <c r="CO104" i="60" s="1"/>
  <c r="CO105" i="60" s="1"/>
  <c r="CN93" i="60"/>
  <c r="CN94" i="60"/>
  <c r="CN95" i="60" s="1"/>
  <c r="CN96" i="60" s="1"/>
  <c r="CN97" i="60" s="1"/>
  <c r="CN98" i="60" s="1"/>
  <c r="CN99" i="60" s="1"/>
  <c r="CN100" i="60" s="1"/>
  <c r="CN101" i="60" s="1"/>
  <c r="CN102" i="60" s="1"/>
  <c r="CN103" i="60" s="1"/>
  <c r="CN104" i="60" s="1"/>
  <c r="CN105" i="60" s="1"/>
  <c r="CM93" i="60"/>
  <c r="CM94" i="60" s="1"/>
  <c r="CM95" i="60" s="1"/>
  <c r="CM96" i="60" s="1"/>
  <c r="CM97" i="60" s="1"/>
  <c r="CM98" i="60" s="1"/>
  <c r="CM99" i="60" s="1"/>
  <c r="CM100" i="60" s="1"/>
  <c r="CM101" i="60" s="1"/>
  <c r="CM102" i="60" s="1"/>
  <c r="CM103" i="60" s="1"/>
  <c r="CM104" i="60" s="1"/>
  <c r="CM105" i="60" s="1"/>
  <c r="CL93" i="60"/>
  <c r="CL94" i="60" s="1"/>
  <c r="CL95" i="60" s="1"/>
  <c r="CL96" i="60" s="1"/>
  <c r="CL97" i="60" s="1"/>
  <c r="CL98" i="60" s="1"/>
  <c r="CL99" i="60" s="1"/>
  <c r="CL100" i="60" s="1"/>
  <c r="CL101" i="60" s="1"/>
  <c r="CL102" i="60" s="1"/>
  <c r="CL103" i="60" s="1"/>
  <c r="CL104" i="60" s="1"/>
  <c r="CL105" i="60" s="1"/>
  <c r="Q276" i="46"/>
  <c r="D325" i="46"/>
  <c r="F322" i="46"/>
  <c r="F316" i="46"/>
  <c r="F313" i="46"/>
  <c r="F310" i="46"/>
  <c r="E308" i="46"/>
  <c r="E302" i="46"/>
  <c r="E301" i="46"/>
  <c r="D299" i="46"/>
  <c r="I297" i="46"/>
  <c r="E297" i="46"/>
  <c r="S296" i="46"/>
  <c r="E296" i="46"/>
  <c r="E295" i="46"/>
  <c r="E289" i="46"/>
  <c r="E287" i="46"/>
  <c r="D285" i="46"/>
  <c r="D280" i="46"/>
  <c r="E278" i="46"/>
  <c r="D267" i="46"/>
  <c r="F264" i="46"/>
  <c r="F258" i="46"/>
  <c r="F255" i="46"/>
  <c r="F252" i="46"/>
  <c r="E250" i="46"/>
  <c r="E244" i="46"/>
  <c r="E243" i="46"/>
  <c r="D241" i="46"/>
  <c r="I239" i="46"/>
  <c r="E239" i="46"/>
  <c r="S238" i="46"/>
  <c r="E238" i="46"/>
  <c r="E237" i="46"/>
  <c r="E231" i="46"/>
  <c r="E229" i="46"/>
  <c r="D227" i="46"/>
  <c r="D222" i="46"/>
  <c r="E220" i="46"/>
  <c r="C218" i="46"/>
  <c r="EY13" i="60"/>
  <c r="EY14" i="60" s="1"/>
  <c r="EY15" i="60" s="1"/>
  <c r="EY16" i="60" s="1"/>
  <c r="EY17" i="60" s="1"/>
  <c r="EY18" i="60" s="1"/>
  <c r="EY19" i="60" s="1"/>
  <c r="EY20" i="60" s="1"/>
  <c r="EY21" i="60" s="1"/>
  <c r="EY22" i="60" s="1"/>
  <c r="EY23" i="60" s="1"/>
  <c r="EY24" i="60" s="1"/>
  <c r="EY25" i="60" s="1"/>
  <c r="EY26" i="60" s="1"/>
  <c r="EY27" i="60" s="1"/>
  <c r="EY28" i="60" s="1"/>
  <c r="EY29" i="60" s="1"/>
  <c r="EY30" i="60" s="1"/>
  <c r="EY31" i="60" s="1"/>
  <c r="EY32" i="60" s="1"/>
  <c r="EY33" i="60" s="1"/>
  <c r="EY34" i="60" s="1"/>
  <c r="EY35" i="60" s="1"/>
  <c r="EY36" i="60" s="1"/>
  <c r="EY37" i="60" s="1"/>
  <c r="EY38" i="60" s="1"/>
  <c r="EY39" i="60" s="1"/>
  <c r="EY40" i="60" s="1"/>
  <c r="EY41" i="60" s="1"/>
  <c r="EY42" i="60" s="1"/>
  <c r="EY43" i="60" s="1"/>
  <c r="EY44" i="60" s="1"/>
  <c r="EY45" i="60" s="1"/>
  <c r="EY46" i="60" s="1"/>
  <c r="EY47" i="60" s="1"/>
  <c r="EY48" i="60" s="1"/>
  <c r="EY49" i="60" s="1"/>
  <c r="EY50" i="60" s="1"/>
  <c r="EY51" i="60" s="1"/>
  <c r="EY52" i="60" s="1"/>
  <c r="EY53" i="60" s="1"/>
  <c r="EY54" i="60" s="1"/>
  <c r="EY55" i="60" s="1"/>
  <c r="EY56" i="60" s="1"/>
  <c r="EY57" i="60" s="1"/>
  <c r="EY58" i="60" s="1"/>
  <c r="EY59" i="60" s="1"/>
  <c r="EY60" i="60" s="1"/>
  <c r="EY61" i="60" s="1"/>
  <c r="EY62" i="60" s="1"/>
  <c r="EY63" i="60" s="1"/>
  <c r="EY64" i="60" s="1"/>
  <c r="EY65" i="60" s="1"/>
  <c r="EY66" i="60" s="1"/>
  <c r="EY67" i="60" s="1"/>
  <c r="EY68" i="60" s="1"/>
  <c r="EY69" i="60" s="1"/>
  <c r="EY70" i="60" s="1"/>
  <c r="EY71" i="60" s="1"/>
  <c r="EY72" i="60" s="1"/>
  <c r="EY73" i="60" s="1"/>
  <c r="EY74" i="60" s="1"/>
  <c r="EY75" i="60" s="1"/>
  <c r="EY76" i="60" s="1"/>
  <c r="EY77" i="60" s="1"/>
  <c r="EY78" i="60" s="1"/>
  <c r="EY79" i="60" s="1"/>
  <c r="EY80" i="60" s="1"/>
  <c r="EY81" i="60" s="1"/>
  <c r="EY82" i="60" s="1"/>
  <c r="EY83" i="60" s="1"/>
  <c r="EY84" i="60" s="1"/>
  <c r="EY85" i="60" s="1"/>
  <c r="DD13" i="60"/>
  <c r="DD14" i="60" s="1"/>
  <c r="DD15" i="60" s="1"/>
  <c r="DD16" i="60" s="1"/>
  <c r="DD17" i="60" s="1"/>
  <c r="DD18" i="60" s="1"/>
  <c r="DD19" i="60" s="1"/>
  <c r="DD20" i="60" s="1"/>
  <c r="DD21" i="60" s="1"/>
  <c r="DD22" i="60" s="1"/>
  <c r="DD23" i="60" s="1"/>
  <c r="DD24" i="60" s="1"/>
  <c r="DD25" i="60" s="1"/>
  <c r="DD26" i="60" s="1"/>
  <c r="DD27" i="60" s="1"/>
  <c r="DD28" i="60" s="1"/>
  <c r="DD29" i="60" s="1"/>
  <c r="DD30" i="60" s="1"/>
  <c r="DD31" i="60" s="1"/>
  <c r="DD32" i="60" s="1"/>
  <c r="DD33" i="60" s="1"/>
  <c r="DD34" i="60" s="1"/>
  <c r="DD35" i="60" s="1"/>
  <c r="DD36" i="60" s="1"/>
  <c r="DD37" i="60" s="1"/>
  <c r="DD38" i="60" s="1"/>
  <c r="DD39" i="60" s="1"/>
  <c r="DD40" i="60" s="1"/>
  <c r="DD41" i="60" s="1"/>
  <c r="DD42" i="60" s="1"/>
  <c r="DD43" i="60" s="1"/>
  <c r="DD44" i="60" s="1"/>
  <c r="DD45" i="60" s="1"/>
  <c r="DD46" i="60" s="1"/>
  <c r="DD47" i="60" s="1"/>
  <c r="DD48" i="60" s="1"/>
  <c r="DD49" i="60" s="1"/>
  <c r="DD50" i="60" s="1"/>
  <c r="DD51" i="60" s="1"/>
  <c r="DD52" i="60" s="1"/>
  <c r="DD53" i="60" s="1"/>
  <c r="DD54" i="60" s="1"/>
  <c r="DD55" i="60" s="1"/>
  <c r="DD56" i="60" s="1"/>
  <c r="DD57" i="60" s="1"/>
  <c r="DD58" i="60" s="1"/>
  <c r="DD59" i="60" s="1"/>
  <c r="DD60" i="60" s="1"/>
  <c r="DD61" i="60" s="1"/>
  <c r="DD62" i="60" s="1"/>
  <c r="DD63" i="60" s="1"/>
  <c r="DD64" i="60" s="1"/>
  <c r="DD65" i="60" s="1"/>
  <c r="DD66" i="60" s="1"/>
  <c r="DD67" i="60" s="1"/>
  <c r="DD68" i="60" s="1"/>
  <c r="DD69" i="60" s="1"/>
  <c r="DD70" i="60" s="1"/>
  <c r="DD71" i="60" s="1"/>
  <c r="DD72" i="60" s="1"/>
  <c r="DD73" i="60" s="1"/>
  <c r="DD74" i="60" s="1"/>
  <c r="DD75" i="60" s="1"/>
  <c r="DD76" i="60" s="1"/>
  <c r="DD77" i="60" s="1"/>
  <c r="DD78" i="60" s="1"/>
  <c r="DD79" i="60" s="1"/>
  <c r="DD80" i="60" s="1"/>
  <c r="DD81" i="60" s="1"/>
  <c r="DD82" i="60" s="1"/>
  <c r="DD83" i="60" s="1"/>
  <c r="DD84" i="60" s="1"/>
  <c r="DD85" i="60" s="1"/>
  <c r="DC13" i="60"/>
  <c r="DC14" i="60" s="1"/>
  <c r="DC15" i="60" s="1"/>
  <c r="DC16" i="60" s="1"/>
  <c r="DC17" i="60" s="1"/>
  <c r="DC18" i="60" s="1"/>
  <c r="DC19" i="60" s="1"/>
  <c r="DC20" i="60" s="1"/>
  <c r="DC21" i="60" s="1"/>
  <c r="DC22" i="60" s="1"/>
  <c r="DC23" i="60" s="1"/>
  <c r="DC24" i="60" s="1"/>
  <c r="DC25" i="60" s="1"/>
  <c r="DC26" i="60" s="1"/>
  <c r="DC27" i="60" s="1"/>
  <c r="DC28" i="60" s="1"/>
  <c r="DC29" i="60" s="1"/>
  <c r="DC30" i="60" s="1"/>
  <c r="DC31" i="60" s="1"/>
  <c r="DC32" i="60" s="1"/>
  <c r="DC33" i="60" s="1"/>
  <c r="DC34" i="60" s="1"/>
  <c r="DC35" i="60" s="1"/>
  <c r="DC36" i="60" s="1"/>
  <c r="DC37" i="60" s="1"/>
  <c r="DC38" i="60" s="1"/>
  <c r="DC39" i="60" s="1"/>
  <c r="DC40" i="60" s="1"/>
  <c r="DC41" i="60" s="1"/>
  <c r="DC42" i="60" s="1"/>
  <c r="DC43" i="60" s="1"/>
  <c r="DC44" i="60" s="1"/>
  <c r="DC45" i="60" s="1"/>
  <c r="DC46" i="60" s="1"/>
  <c r="DC47" i="60" s="1"/>
  <c r="DC48" i="60" s="1"/>
  <c r="DC49" i="60" s="1"/>
  <c r="DC50" i="60" s="1"/>
  <c r="DC51" i="60" s="1"/>
  <c r="DC52" i="60" s="1"/>
  <c r="DC53" i="60" s="1"/>
  <c r="DC54" i="60" s="1"/>
  <c r="DC55" i="60" s="1"/>
  <c r="DC56" i="60" s="1"/>
  <c r="DC57" i="60" s="1"/>
  <c r="DC58" i="60" s="1"/>
  <c r="DC59" i="60" s="1"/>
  <c r="DC60" i="60" s="1"/>
  <c r="DC61" i="60" s="1"/>
  <c r="DC62" i="60" s="1"/>
  <c r="DC63" i="60" s="1"/>
  <c r="DC64" i="60" s="1"/>
  <c r="DC65" i="60" s="1"/>
  <c r="DC66" i="60" s="1"/>
  <c r="DC67" i="60" s="1"/>
  <c r="DC68" i="60" s="1"/>
  <c r="DC69" i="60" s="1"/>
  <c r="DC70" i="60" s="1"/>
  <c r="DC71" i="60" s="1"/>
  <c r="DC72" i="60" s="1"/>
  <c r="DC73" i="60" s="1"/>
  <c r="DC74" i="60" s="1"/>
  <c r="DC75" i="60" s="1"/>
  <c r="DC76" i="60" s="1"/>
  <c r="DC77" i="60" s="1"/>
  <c r="DC78" i="60" s="1"/>
  <c r="DC79" i="60" s="1"/>
  <c r="DC80" i="60" s="1"/>
  <c r="DC81" i="60" s="1"/>
  <c r="DC82" i="60" s="1"/>
  <c r="DC83" i="60" s="1"/>
  <c r="DC84" i="60" s="1"/>
  <c r="DC85" i="60" s="1"/>
  <c r="DB13" i="60"/>
  <c r="DB14" i="60" s="1"/>
  <c r="DB15" i="60" s="1"/>
  <c r="DB16" i="60" s="1"/>
  <c r="DB17" i="60" s="1"/>
  <c r="DB18" i="60" s="1"/>
  <c r="DB19" i="60" s="1"/>
  <c r="DB20" i="60" s="1"/>
  <c r="DB21" i="60" s="1"/>
  <c r="DB22" i="60" s="1"/>
  <c r="DB23" i="60" s="1"/>
  <c r="DB24" i="60" s="1"/>
  <c r="DB25" i="60" s="1"/>
  <c r="DB26" i="60" s="1"/>
  <c r="DB27" i="60" s="1"/>
  <c r="DB28" i="60" s="1"/>
  <c r="DB29" i="60" s="1"/>
  <c r="DB30" i="60" s="1"/>
  <c r="DB31" i="60" s="1"/>
  <c r="DB32" i="60" s="1"/>
  <c r="DB33" i="60" s="1"/>
  <c r="DB34" i="60" s="1"/>
  <c r="DB35" i="60" s="1"/>
  <c r="DB36" i="60" s="1"/>
  <c r="DB37" i="60" s="1"/>
  <c r="DB38" i="60" s="1"/>
  <c r="DB39" i="60" s="1"/>
  <c r="DB40" i="60" s="1"/>
  <c r="DB41" i="60" s="1"/>
  <c r="DB42" i="60" s="1"/>
  <c r="DB43" i="60" s="1"/>
  <c r="DB44" i="60" s="1"/>
  <c r="DB45" i="60" s="1"/>
  <c r="DB46" i="60" s="1"/>
  <c r="DB47" i="60" s="1"/>
  <c r="DB48" i="60" s="1"/>
  <c r="DB49" i="60" s="1"/>
  <c r="DB50" i="60" s="1"/>
  <c r="DB51" i="60" s="1"/>
  <c r="DB52" i="60" s="1"/>
  <c r="DB53" i="60" s="1"/>
  <c r="DB54" i="60" s="1"/>
  <c r="DB55" i="60" s="1"/>
  <c r="DB56" i="60" s="1"/>
  <c r="DB57" i="60" s="1"/>
  <c r="DB58" i="60" s="1"/>
  <c r="DB59" i="60" s="1"/>
  <c r="DB60" i="60" s="1"/>
  <c r="DB61" i="60" s="1"/>
  <c r="DB62" i="60" s="1"/>
  <c r="DB63" i="60" s="1"/>
  <c r="DB64" i="60" s="1"/>
  <c r="DB65" i="60" s="1"/>
  <c r="DB66" i="60" s="1"/>
  <c r="DB67" i="60" s="1"/>
  <c r="DB68" i="60" s="1"/>
  <c r="DB69" i="60" s="1"/>
  <c r="DB70" i="60" s="1"/>
  <c r="DB71" i="60" s="1"/>
  <c r="DB72" i="60" s="1"/>
  <c r="DB73" i="60" s="1"/>
  <c r="DB74" i="60" s="1"/>
  <c r="DB75" i="60" s="1"/>
  <c r="DB76" i="60" s="1"/>
  <c r="DB77" i="60" s="1"/>
  <c r="DB78" i="60" s="1"/>
  <c r="DB79" i="60" s="1"/>
  <c r="DB80" i="60" s="1"/>
  <c r="DB81" i="60" s="1"/>
  <c r="DB82" i="60" s="1"/>
  <c r="DB83" i="60" s="1"/>
  <c r="DB84" i="60" s="1"/>
  <c r="DB85" i="60" s="1"/>
  <c r="DA13" i="60"/>
  <c r="DA14" i="60" s="1"/>
  <c r="DA15" i="60" s="1"/>
  <c r="DA16" i="60" s="1"/>
  <c r="DA17" i="60" s="1"/>
  <c r="DA18" i="60" s="1"/>
  <c r="DA19" i="60" s="1"/>
  <c r="DA20" i="60" s="1"/>
  <c r="DA21" i="60" s="1"/>
  <c r="DA22" i="60" s="1"/>
  <c r="DA23" i="60" s="1"/>
  <c r="DA24" i="60" s="1"/>
  <c r="DA25" i="60" s="1"/>
  <c r="DA26" i="60" s="1"/>
  <c r="DA27" i="60" s="1"/>
  <c r="DA28" i="60" s="1"/>
  <c r="DA29" i="60" s="1"/>
  <c r="DA30" i="60" s="1"/>
  <c r="DA31" i="60" s="1"/>
  <c r="DA32" i="60" s="1"/>
  <c r="DA33" i="60" s="1"/>
  <c r="DA34" i="60" s="1"/>
  <c r="DA35" i="60" s="1"/>
  <c r="DA36" i="60" s="1"/>
  <c r="DA37" i="60" s="1"/>
  <c r="DA38" i="60" s="1"/>
  <c r="DA39" i="60" s="1"/>
  <c r="DA40" i="60" s="1"/>
  <c r="DA41" i="60" s="1"/>
  <c r="DA42" i="60" s="1"/>
  <c r="DA43" i="60" s="1"/>
  <c r="DA44" i="60" s="1"/>
  <c r="DA45" i="60" s="1"/>
  <c r="DA46" i="60" s="1"/>
  <c r="DA47" i="60" s="1"/>
  <c r="DA48" i="60" s="1"/>
  <c r="DA49" i="60" s="1"/>
  <c r="DA50" i="60" s="1"/>
  <c r="DA51" i="60" s="1"/>
  <c r="DA52" i="60" s="1"/>
  <c r="DA53" i="60" s="1"/>
  <c r="DA54" i="60" s="1"/>
  <c r="DA55" i="60" s="1"/>
  <c r="DA56" i="60" s="1"/>
  <c r="DA57" i="60" s="1"/>
  <c r="DA58" i="60" s="1"/>
  <c r="DA59" i="60" s="1"/>
  <c r="DA60" i="60" s="1"/>
  <c r="DA61" i="60" s="1"/>
  <c r="DA62" i="60" s="1"/>
  <c r="DA63" i="60" s="1"/>
  <c r="DA64" i="60" s="1"/>
  <c r="DA65" i="60" s="1"/>
  <c r="DA66" i="60" s="1"/>
  <c r="DA67" i="60" s="1"/>
  <c r="DA68" i="60" s="1"/>
  <c r="DA69" i="60" s="1"/>
  <c r="DA70" i="60" s="1"/>
  <c r="DA71" i="60" s="1"/>
  <c r="DA72" i="60" s="1"/>
  <c r="DA73" i="60" s="1"/>
  <c r="DA74" i="60" s="1"/>
  <c r="DA75" i="60" s="1"/>
  <c r="DA76" i="60" s="1"/>
  <c r="DA77" i="60" s="1"/>
  <c r="DA78" i="60" s="1"/>
  <c r="DA79" i="60" s="1"/>
  <c r="DA80" i="60" s="1"/>
  <c r="DA81" i="60" s="1"/>
  <c r="DA82" i="60" s="1"/>
  <c r="DA83" i="60" s="1"/>
  <c r="DA84" i="60" s="1"/>
  <c r="DA85" i="60" s="1"/>
  <c r="CZ13" i="60"/>
  <c r="CZ14" i="60" s="1"/>
  <c r="CZ15" i="60" s="1"/>
  <c r="CZ16" i="60" s="1"/>
  <c r="CZ17" i="60" s="1"/>
  <c r="CZ18" i="60" s="1"/>
  <c r="CZ19" i="60" s="1"/>
  <c r="CZ20" i="60" s="1"/>
  <c r="CZ21" i="60" s="1"/>
  <c r="CZ22" i="60" s="1"/>
  <c r="CZ23" i="60" s="1"/>
  <c r="CZ24" i="60" s="1"/>
  <c r="CZ25" i="60" s="1"/>
  <c r="CZ26" i="60" s="1"/>
  <c r="CZ27" i="60" s="1"/>
  <c r="CZ28" i="60" s="1"/>
  <c r="CZ29" i="60" s="1"/>
  <c r="CZ30" i="60" s="1"/>
  <c r="CZ31" i="60" s="1"/>
  <c r="CZ32" i="60" s="1"/>
  <c r="CZ33" i="60" s="1"/>
  <c r="CZ34" i="60" s="1"/>
  <c r="CZ35" i="60" s="1"/>
  <c r="CZ36" i="60" s="1"/>
  <c r="CZ37" i="60" s="1"/>
  <c r="CZ38" i="60" s="1"/>
  <c r="CZ39" i="60" s="1"/>
  <c r="CZ40" i="60" s="1"/>
  <c r="CZ41" i="60" s="1"/>
  <c r="CZ42" i="60" s="1"/>
  <c r="CZ43" i="60" s="1"/>
  <c r="CZ44" i="60" s="1"/>
  <c r="CZ45" i="60" s="1"/>
  <c r="CZ46" i="60" s="1"/>
  <c r="CZ47" i="60" s="1"/>
  <c r="CZ48" i="60" s="1"/>
  <c r="CZ49" i="60" s="1"/>
  <c r="CZ50" i="60" s="1"/>
  <c r="CZ51" i="60" s="1"/>
  <c r="CZ52" i="60" s="1"/>
  <c r="CZ53" i="60" s="1"/>
  <c r="CZ54" i="60" s="1"/>
  <c r="CZ55" i="60" s="1"/>
  <c r="CZ56" i="60" s="1"/>
  <c r="CZ57" i="60" s="1"/>
  <c r="CZ58" i="60" s="1"/>
  <c r="CZ59" i="60" s="1"/>
  <c r="CZ60" i="60" s="1"/>
  <c r="CZ61" i="60" s="1"/>
  <c r="CZ62" i="60" s="1"/>
  <c r="CZ63" i="60" s="1"/>
  <c r="CZ64" i="60" s="1"/>
  <c r="CZ65" i="60" s="1"/>
  <c r="CZ66" i="60" s="1"/>
  <c r="CZ67" i="60" s="1"/>
  <c r="CZ68" i="60" s="1"/>
  <c r="CZ69" i="60" s="1"/>
  <c r="CZ70" i="60" s="1"/>
  <c r="CZ71" i="60" s="1"/>
  <c r="CZ72" i="60" s="1"/>
  <c r="CZ73" i="60" s="1"/>
  <c r="CZ74" i="60" s="1"/>
  <c r="CZ75" i="60" s="1"/>
  <c r="CZ76" i="60" s="1"/>
  <c r="CZ77" i="60" s="1"/>
  <c r="CZ78" i="60" s="1"/>
  <c r="CZ79" i="60" s="1"/>
  <c r="CZ80" i="60" s="1"/>
  <c r="CZ81" i="60" s="1"/>
  <c r="CZ82" i="60" s="1"/>
  <c r="CZ83" i="60" s="1"/>
  <c r="CZ84" i="60" s="1"/>
  <c r="CZ85" i="60" s="1"/>
  <c r="CY13" i="60"/>
  <c r="CY14" i="60" s="1"/>
  <c r="CY15" i="60" s="1"/>
  <c r="CY16" i="60" s="1"/>
  <c r="CY17" i="60" s="1"/>
  <c r="CY18" i="60" s="1"/>
  <c r="CY19" i="60" s="1"/>
  <c r="CY20" i="60" s="1"/>
  <c r="CY21" i="60" s="1"/>
  <c r="CY22" i="60" s="1"/>
  <c r="CY23" i="60" s="1"/>
  <c r="CY24" i="60" s="1"/>
  <c r="CY25" i="60" s="1"/>
  <c r="CY26" i="60" s="1"/>
  <c r="CY27" i="60" s="1"/>
  <c r="CY28" i="60" s="1"/>
  <c r="CY29" i="60" s="1"/>
  <c r="CY30" i="60" s="1"/>
  <c r="CY31" i="60" s="1"/>
  <c r="CY32" i="60" s="1"/>
  <c r="CY33" i="60" s="1"/>
  <c r="CY34" i="60" s="1"/>
  <c r="CY35" i="60" s="1"/>
  <c r="CY36" i="60" s="1"/>
  <c r="CY37" i="60" s="1"/>
  <c r="CY38" i="60" s="1"/>
  <c r="CY39" i="60" s="1"/>
  <c r="CY40" i="60" s="1"/>
  <c r="CY41" i="60" s="1"/>
  <c r="CY42" i="60" s="1"/>
  <c r="CY43" i="60" s="1"/>
  <c r="CY44" i="60" s="1"/>
  <c r="CY45" i="60" s="1"/>
  <c r="CY46" i="60" s="1"/>
  <c r="CY47" i="60" s="1"/>
  <c r="CY48" i="60" s="1"/>
  <c r="CY49" i="60" s="1"/>
  <c r="CY50" i="60" s="1"/>
  <c r="CY51" i="60" s="1"/>
  <c r="CY52" i="60" s="1"/>
  <c r="CY53" i="60" s="1"/>
  <c r="CY54" i="60" s="1"/>
  <c r="CY55" i="60" s="1"/>
  <c r="CY56" i="60" s="1"/>
  <c r="CY57" i="60" s="1"/>
  <c r="CY58" i="60" s="1"/>
  <c r="CY59" i="60" s="1"/>
  <c r="CY60" i="60" s="1"/>
  <c r="CY61" i="60" s="1"/>
  <c r="CY62" i="60" s="1"/>
  <c r="CY63" i="60" s="1"/>
  <c r="CY64" i="60" s="1"/>
  <c r="CY65" i="60" s="1"/>
  <c r="CY66" i="60" s="1"/>
  <c r="CY67" i="60" s="1"/>
  <c r="CY68" i="60" s="1"/>
  <c r="CY69" i="60" s="1"/>
  <c r="CY70" i="60" s="1"/>
  <c r="CY71" i="60" s="1"/>
  <c r="CY72" i="60" s="1"/>
  <c r="CY73" i="60" s="1"/>
  <c r="CY74" i="60" s="1"/>
  <c r="CY75" i="60" s="1"/>
  <c r="CY76" i="60" s="1"/>
  <c r="CY77" i="60" s="1"/>
  <c r="CY78" i="60" s="1"/>
  <c r="CY79" i="60" s="1"/>
  <c r="CY80" i="60" s="1"/>
  <c r="CY81" i="60" s="1"/>
  <c r="CY82" i="60" s="1"/>
  <c r="CY83" i="60" s="1"/>
  <c r="CY84" i="60" s="1"/>
  <c r="CY85" i="60" s="1"/>
  <c r="CX13" i="60"/>
  <c r="CX14" i="60" s="1"/>
  <c r="CX15" i="60" s="1"/>
  <c r="CX16" i="60" s="1"/>
  <c r="CX17" i="60" s="1"/>
  <c r="CX18" i="60" s="1"/>
  <c r="CX19" i="60" s="1"/>
  <c r="CX20" i="60" s="1"/>
  <c r="CX21" i="60" s="1"/>
  <c r="CX22" i="60" s="1"/>
  <c r="CX23" i="60" s="1"/>
  <c r="CX24" i="60" s="1"/>
  <c r="CX25" i="60" s="1"/>
  <c r="CX26" i="60" s="1"/>
  <c r="CX27" i="60" s="1"/>
  <c r="CX28" i="60" s="1"/>
  <c r="CX29" i="60" s="1"/>
  <c r="CX30" i="60" s="1"/>
  <c r="CX31" i="60" s="1"/>
  <c r="CX32" i="60" s="1"/>
  <c r="CX33" i="60" s="1"/>
  <c r="CX34" i="60" s="1"/>
  <c r="CX35" i="60" s="1"/>
  <c r="CX36" i="60" s="1"/>
  <c r="CX37" i="60" s="1"/>
  <c r="CX38" i="60" s="1"/>
  <c r="CX39" i="60" s="1"/>
  <c r="CX40" i="60" s="1"/>
  <c r="CX41" i="60" s="1"/>
  <c r="CX42" i="60" s="1"/>
  <c r="CX43" i="60" s="1"/>
  <c r="CX44" i="60" s="1"/>
  <c r="CX45" i="60" s="1"/>
  <c r="CX46" i="60" s="1"/>
  <c r="CX47" i="60" s="1"/>
  <c r="CX48" i="60" s="1"/>
  <c r="CX49" i="60" s="1"/>
  <c r="CX50" i="60" s="1"/>
  <c r="CX51" i="60" s="1"/>
  <c r="CX52" i="60" s="1"/>
  <c r="CX53" i="60" s="1"/>
  <c r="CX54" i="60" s="1"/>
  <c r="CX55" i="60" s="1"/>
  <c r="CX56" i="60" s="1"/>
  <c r="CX57" i="60" s="1"/>
  <c r="CX58" i="60" s="1"/>
  <c r="CX59" i="60" s="1"/>
  <c r="CX60" i="60" s="1"/>
  <c r="CX61" i="60" s="1"/>
  <c r="CX62" i="60" s="1"/>
  <c r="CX63" i="60" s="1"/>
  <c r="CX64" i="60" s="1"/>
  <c r="CX65" i="60" s="1"/>
  <c r="CX66" i="60" s="1"/>
  <c r="CX67" i="60" s="1"/>
  <c r="CX68" i="60" s="1"/>
  <c r="CX69" i="60" s="1"/>
  <c r="CX70" i="60" s="1"/>
  <c r="CX71" i="60" s="1"/>
  <c r="CX72" i="60" s="1"/>
  <c r="CX73" i="60" s="1"/>
  <c r="CX74" i="60" s="1"/>
  <c r="CX75" i="60" s="1"/>
  <c r="CX76" i="60" s="1"/>
  <c r="CX77" i="60" s="1"/>
  <c r="CX78" i="60" s="1"/>
  <c r="CX79" i="60" s="1"/>
  <c r="CX80" i="60" s="1"/>
  <c r="CX81" i="60" s="1"/>
  <c r="CX82" i="60" s="1"/>
  <c r="CX83" i="60" s="1"/>
  <c r="CX84" i="60" s="1"/>
  <c r="CX85" i="60" s="1"/>
  <c r="CW13" i="60"/>
  <c r="CW14" i="60" s="1"/>
  <c r="CW15" i="60" s="1"/>
  <c r="CW16" i="60" s="1"/>
  <c r="CW17" i="60" s="1"/>
  <c r="CW18" i="60" s="1"/>
  <c r="CW19" i="60" s="1"/>
  <c r="CW20" i="60" s="1"/>
  <c r="CW21" i="60" s="1"/>
  <c r="CW22" i="60" s="1"/>
  <c r="CW23" i="60" s="1"/>
  <c r="CW24" i="60" s="1"/>
  <c r="CW25" i="60" s="1"/>
  <c r="CW26" i="60" s="1"/>
  <c r="CW27" i="60" s="1"/>
  <c r="CW28" i="60" s="1"/>
  <c r="CW29" i="60" s="1"/>
  <c r="CW30" i="60" s="1"/>
  <c r="CW31" i="60" s="1"/>
  <c r="CW32" i="60" s="1"/>
  <c r="CW33" i="60" s="1"/>
  <c r="CW34" i="60" s="1"/>
  <c r="CW35" i="60" s="1"/>
  <c r="CW36" i="60" s="1"/>
  <c r="CW37" i="60" s="1"/>
  <c r="CW38" i="60" s="1"/>
  <c r="CW39" i="60" s="1"/>
  <c r="CW40" i="60" s="1"/>
  <c r="CW41" i="60" s="1"/>
  <c r="CW42" i="60" s="1"/>
  <c r="CW43" i="60" s="1"/>
  <c r="CW44" i="60" s="1"/>
  <c r="CW45" i="60" s="1"/>
  <c r="CW46" i="60" s="1"/>
  <c r="CW47" i="60" s="1"/>
  <c r="CW48" i="60" s="1"/>
  <c r="CW49" i="60" s="1"/>
  <c r="CW50" i="60" s="1"/>
  <c r="CW51" i="60" s="1"/>
  <c r="CW52" i="60" s="1"/>
  <c r="CW53" i="60" s="1"/>
  <c r="CW54" i="60" s="1"/>
  <c r="CW55" i="60" s="1"/>
  <c r="CW56" i="60" s="1"/>
  <c r="CW57" i="60" s="1"/>
  <c r="CW58" i="60" s="1"/>
  <c r="CW59" i="60" s="1"/>
  <c r="CW60" i="60" s="1"/>
  <c r="CW61" i="60" s="1"/>
  <c r="CW62" i="60" s="1"/>
  <c r="CW63" i="60" s="1"/>
  <c r="CW64" i="60" s="1"/>
  <c r="CW65" i="60" s="1"/>
  <c r="CW66" i="60" s="1"/>
  <c r="CW67" i="60" s="1"/>
  <c r="CW68" i="60" s="1"/>
  <c r="CW69" i="60" s="1"/>
  <c r="CW70" i="60" s="1"/>
  <c r="CW71" i="60" s="1"/>
  <c r="CW72" i="60" s="1"/>
  <c r="CW73" i="60" s="1"/>
  <c r="CW74" i="60" s="1"/>
  <c r="CW75" i="60" s="1"/>
  <c r="CW76" i="60" s="1"/>
  <c r="CW77" i="60" s="1"/>
  <c r="CW78" i="60" s="1"/>
  <c r="CW79" i="60" s="1"/>
  <c r="CW80" i="60" s="1"/>
  <c r="CW81" i="60" s="1"/>
  <c r="CW82" i="60" s="1"/>
  <c r="CW83" i="60" s="1"/>
  <c r="CW84" i="60" s="1"/>
  <c r="CW85" i="60" s="1"/>
  <c r="CV13" i="60"/>
  <c r="CV14" i="60" s="1"/>
  <c r="CV15" i="60" s="1"/>
  <c r="CV16" i="60" s="1"/>
  <c r="CV17" i="60" s="1"/>
  <c r="CV18" i="60" s="1"/>
  <c r="CV19" i="60" s="1"/>
  <c r="CV20" i="60" s="1"/>
  <c r="CV21" i="60" s="1"/>
  <c r="CV22" i="60" s="1"/>
  <c r="CV23" i="60" s="1"/>
  <c r="CV24" i="60" s="1"/>
  <c r="CV25" i="60" s="1"/>
  <c r="CV26" i="60" s="1"/>
  <c r="CV27" i="60" s="1"/>
  <c r="CV28" i="60" s="1"/>
  <c r="CV29" i="60" s="1"/>
  <c r="CV30" i="60" s="1"/>
  <c r="CV31" i="60" s="1"/>
  <c r="CV32" i="60" s="1"/>
  <c r="CV33" i="60" s="1"/>
  <c r="CV34" i="60" s="1"/>
  <c r="CV35" i="60" s="1"/>
  <c r="CV36" i="60" s="1"/>
  <c r="CV37" i="60" s="1"/>
  <c r="CV38" i="60" s="1"/>
  <c r="CV39" i="60" s="1"/>
  <c r="CV40" i="60" s="1"/>
  <c r="CV41" i="60" s="1"/>
  <c r="CV42" i="60" s="1"/>
  <c r="CV43" i="60" s="1"/>
  <c r="CV44" i="60" s="1"/>
  <c r="CV45" i="60" s="1"/>
  <c r="CV46" i="60" s="1"/>
  <c r="CV47" i="60" s="1"/>
  <c r="CV48" i="60" s="1"/>
  <c r="CV49" i="60" s="1"/>
  <c r="CV50" i="60" s="1"/>
  <c r="CV51" i="60" s="1"/>
  <c r="CV52" i="60" s="1"/>
  <c r="CV53" i="60" s="1"/>
  <c r="CV54" i="60" s="1"/>
  <c r="CV55" i="60" s="1"/>
  <c r="CV56" i="60" s="1"/>
  <c r="CV57" i="60" s="1"/>
  <c r="CV58" i="60" s="1"/>
  <c r="CV59" i="60" s="1"/>
  <c r="CV60" i="60" s="1"/>
  <c r="CV61" i="60" s="1"/>
  <c r="CV62" i="60" s="1"/>
  <c r="CV63" i="60" s="1"/>
  <c r="CV64" i="60" s="1"/>
  <c r="CV65" i="60" s="1"/>
  <c r="CV66" i="60" s="1"/>
  <c r="CV67" i="60" s="1"/>
  <c r="CV68" i="60" s="1"/>
  <c r="CV69" i="60" s="1"/>
  <c r="CV70" i="60" s="1"/>
  <c r="CV71" i="60" s="1"/>
  <c r="CV72" i="60" s="1"/>
  <c r="CV73" i="60" s="1"/>
  <c r="CV74" i="60" s="1"/>
  <c r="CV75" i="60" s="1"/>
  <c r="CV76" i="60" s="1"/>
  <c r="CV77" i="60" s="1"/>
  <c r="CV78" i="60" s="1"/>
  <c r="CV79" i="60" s="1"/>
  <c r="CV80" i="60" s="1"/>
  <c r="CV81" i="60" s="1"/>
  <c r="CV82" i="60" s="1"/>
  <c r="CV83" i="60" s="1"/>
  <c r="CV84" i="60" s="1"/>
  <c r="CV85" i="60" s="1"/>
  <c r="CU13" i="60"/>
  <c r="CU14" i="60" s="1"/>
  <c r="CU15" i="60" s="1"/>
  <c r="CU16" i="60" s="1"/>
  <c r="CU17" i="60" s="1"/>
  <c r="CU18" i="60" s="1"/>
  <c r="CU19" i="60" s="1"/>
  <c r="CU20" i="60" s="1"/>
  <c r="CU21" i="60" s="1"/>
  <c r="CU22" i="60" s="1"/>
  <c r="CU23" i="60" s="1"/>
  <c r="CU24" i="60" s="1"/>
  <c r="CU25" i="60" s="1"/>
  <c r="CU26" i="60" s="1"/>
  <c r="CU27" i="60" s="1"/>
  <c r="CU28" i="60" s="1"/>
  <c r="CU29" i="60" s="1"/>
  <c r="CU30" i="60" s="1"/>
  <c r="CU31" i="60" s="1"/>
  <c r="CU32" i="60" s="1"/>
  <c r="CU33" i="60" s="1"/>
  <c r="CU34" i="60" s="1"/>
  <c r="CU35" i="60" s="1"/>
  <c r="CU36" i="60" s="1"/>
  <c r="CU37" i="60" s="1"/>
  <c r="CU38" i="60" s="1"/>
  <c r="CU39" i="60" s="1"/>
  <c r="CU40" i="60" s="1"/>
  <c r="CU41" i="60" s="1"/>
  <c r="CU42" i="60" s="1"/>
  <c r="CU43" i="60" s="1"/>
  <c r="CU44" i="60" s="1"/>
  <c r="CU45" i="60" s="1"/>
  <c r="CU46" i="60" s="1"/>
  <c r="CU47" i="60" s="1"/>
  <c r="CU48" i="60" s="1"/>
  <c r="CU49" i="60" s="1"/>
  <c r="CU50" i="60" s="1"/>
  <c r="CU51" i="60" s="1"/>
  <c r="CU52" i="60" s="1"/>
  <c r="CU53" i="60" s="1"/>
  <c r="CU54" i="60" s="1"/>
  <c r="CU55" i="60" s="1"/>
  <c r="CU56" i="60" s="1"/>
  <c r="CU57" i="60" s="1"/>
  <c r="CU58" i="60" s="1"/>
  <c r="CU59" i="60" s="1"/>
  <c r="CU60" i="60" s="1"/>
  <c r="CU61" i="60" s="1"/>
  <c r="CU62" i="60" s="1"/>
  <c r="CU63" i="60" s="1"/>
  <c r="CU64" i="60" s="1"/>
  <c r="CU65" i="60" s="1"/>
  <c r="CU66" i="60" s="1"/>
  <c r="CU67" i="60" s="1"/>
  <c r="CU68" i="60" s="1"/>
  <c r="CU69" i="60" s="1"/>
  <c r="CU70" i="60" s="1"/>
  <c r="CU71" i="60" s="1"/>
  <c r="CU72" i="60" s="1"/>
  <c r="CU73" i="60" s="1"/>
  <c r="CU74" i="60" s="1"/>
  <c r="CU75" i="60" s="1"/>
  <c r="CU76" i="60" s="1"/>
  <c r="CU77" i="60" s="1"/>
  <c r="CU78" i="60" s="1"/>
  <c r="CU79" i="60" s="1"/>
  <c r="CU80" i="60" s="1"/>
  <c r="CU81" i="60" s="1"/>
  <c r="CU82" i="60" s="1"/>
  <c r="CU83" i="60" s="1"/>
  <c r="CU84" i="60" s="1"/>
  <c r="CU85" i="60" s="1"/>
  <c r="CT13" i="60"/>
  <c r="CT14" i="60" s="1"/>
  <c r="CT15" i="60" s="1"/>
  <c r="CT16" i="60" s="1"/>
  <c r="CT17" i="60" s="1"/>
  <c r="CT18" i="60" s="1"/>
  <c r="CT19" i="60" s="1"/>
  <c r="CT20" i="60" s="1"/>
  <c r="CT21" i="60" s="1"/>
  <c r="CT22" i="60" s="1"/>
  <c r="CT23" i="60" s="1"/>
  <c r="CT24" i="60" s="1"/>
  <c r="CT25" i="60" s="1"/>
  <c r="CT26" i="60" s="1"/>
  <c r="CT27" i="60" s="1"/>
  <c r="CT28" i="60" s="1"/>
  <c r="CT29" i="60" s="1"/>
  <c r="CT30" i="60" s="1"/>
  <c r="CT31" i="60" s="1"/>
  <c r="CT32" i="60" s="1"/>
  <c r="CT33" i="60" s="1"/>
  <c r="CT34" i="60" s="1"/>
  <c r="CT35" i="60" s="1"/>
  <c r="CT36" i="60" s="1"/>
  <c r="CT37" i="60" s="1"/>
  <c r="CT38" i="60" s="1"/>
  <c r="CT39" i="60" s="1"/>
  <c r="CT40" i="60" s="1"/>
  <c r="CT41" i="60" s="1"/>
  <c r="CT42" i="60" s="1"/>
  <c r="CT43" i="60" s="1"/>
  <c r="CT44" i="60" s="1"/>
  <c r="CT45" i="60" s="1"/>
  <c r="CT46" i="60" s="1"/>
  <c r="CT47" i="60" s="1"/>
  <c r="CT48" i="60" s="1"/>
  <c r="CT49" i="60" s="1"/>
  <c r="CT50" i="60" s="1"/>
  <c r="CT51" i="60" s="1"/>
  <c r="CT52" i="60" s="1"/>
  <c r="CT53" i="60" s="1"/>
  <c r="CT54" i="60" s="1"/>
  <c r="CT55" i="60" s="1"/>
  <c r="CT56" i="60" s="1"/>
  <c r="CT57" i="60" s="1"/>
  <c r="CT58" i="60" s="1"/>
  <c r="CT59" i="60" s="1"/>
  <c r="CT60" i="60" s="1"/>
  <c r="CT61" i="60" s="1"/>
  <c r="CT62" i="60" s="1"/>
  <c r="CT63" i="60" s="1"/>
  <c r="CT64" i="60" s="1"/>
  <c r="CT65" i="60" s="1"/>
  <c r="CT66" i="60" s="1"/>
  <c r="CT67" i="60" s="1"/>
  <c r="CT68" i="60" s="1"/>
  <c r="CT69" i="60" s="1"/>
  <c r="CT70" i="60" s="1"/>
  <c r="CT71" i="60" s="1"/>
  <c r="CT72" i="60" s="1"/>
  <c r="CT73" i="60" s="1"/>
  <c r="CT74" i="60" s="1"/>
  <c r="CT75" i="60" s="1"/>
  <c r="CT76" i="60" s="1"/>
  <c r="CT77" i="60" s="1"/>
  <c r="CT78" i="60" s="1"/>
  <c r="CT79" i="60" s="1"/>
  <c r="CT80" i="60" s="1"/>
  <c r="CT81" i="60" s="1"/>
  <c r="CT82" i="60" s="1"/>
  <c r="CT83" i="60" s="1"/>
  <c r="CT84" i="60" s="1"/>
  <c r="CT85" i="60" s="1"/>
  <c r="CS13" i="60"/>
  <c r="CS14" i="60" s="1"/>
  <c r="CS15" i="60" s="1"/>
  <c r="CS16" i="60" s="1"/>
  <c r="CS17" i="60" s="1"/>
  <c r="CS18" i="60" s="1"/>
  <c r="CS19" i="60" s="1"/>
  <c r="CS20" i="60" s="1"/>
  <c r="CS21" i="60" s="1"/>
  <c r="CS22" i="60" s="1"/>
  <c r="CS23" i="60" s="1"/>
  <c r="CS24" i="60" s="1"/>
  <c r="CS25" i="60" s="1"/>
  <c r="CS26" i="60" s="1"/>
  <c r="CS27" i="60" s="1"/>
  <c r="CS28" i="60" s="1"/>
  <c r="CS29" i="60" s="1"/>
  <c r="CS30" i="60" s="1"/>
  <c r="CS31" i="60" s="1"/>
  <c r="CS32" i="60" s="1"/>
  <c r="CS33" i="60" s="1"/>
  <c r="CS34" i="60" s="1"/>
  <c r="CS35" i="60" s="1"/>
  <c r="CS36" i="60" s="1"/>
  <c r="CS37" i="60" s="1"/>
  <c r="CS38" i="60" s="1"/>
  <c r="CS39" i="60" s="1"/>
  <c r="CS40" i="60" s="1"/>
  <c r="CS41" i="60" s="1"/>
  <c r="CS42" i="60" s="1"/>
  <c r="CS43" i="60" s="1"/>
  <c r="CS44" i="60" s="1"/>
  <c r="CS45" i="60" s="1"/>
  <c r="CS46" i="60" s="1"/>
  <c r="CS47" i="60" s="1"/>
  <c r="CS48" i="60" s="1"/>
  <c r="CS49" i="60" s="1"/>
  <c r="CS50" i="60" s="1"/>
  <c r="CS51" i="60" s="1"/>
  <c r="CS52" i="60" s="1"/>
  <c r="CS53" i="60" s="1"/>
  <c r="CS54" i="60" s="1"/>
  <c r="CS55" i="60" s="1"/>
  <c r="CS56" i="60" s="1"/>
  <c r="CS57" i="60" s="1"/>
  <c r="CS58" i="60" s="1"/>
  <c r="CS59" i="60" s="1"/>
  <c r="CS60" i="60" s="1"/>
  <c r="CS61" i="60" s="1"/>
  <c r="CS62" i="60" s="1"/>
  <c r="CS63" i="60" s="1"/>
  <c r="CS64" i="60" s="1"/>
  <c r="CS65" i="60" s="1"/>
  <c r="CS66" i="60" s="1"/>
  <c r="CS67" i="60" s="1"/>
  <c r="CS68" i="60" s="1"/>
  <c r="CS69" i="60" s="1"/>
  <c r="CS70" i="60" s="1"/>
  <c r="CS71" i="60" s="1"/>
  <c r="CS72" i="60" s="1"/>
  <c r="CS73" i="60" s="1"/>
  <c r="CS74" i="60" s="1"/>
  <c r="CS75" i="60" s="1"/>
  <c r="CS76" i="60" s="1"/>
  <c r="CS77" i="60" s="1"/>
  <c r="CS78" i="60" s="1"/>
  <c r="CS79" i="60" s="1"/>
  <c r="CS80" i="60" s="1"/>
  <c r="CS81" i="60" s="1"/>
  <c r="CS82" i="60" s="1"/>
  <c r="CS83" i="60" s="1"/>
  <c r="CS84" i="60" s="1"/>
  <c r="CS85" i="60" s="1"/>
  <c r="CR13" i="60"/>
  <c r="CR14" i="60" s="1"/>
  <c r="CR15" i="60" s="1"/>
  <c r="CR16" i="60" s="1"/>
  <c r="CR17" i="60" s="1"/>
  <c r="CR18" i="60" s="1"/>
  <c r="CR19" i="60" s="1"/>
  <c r="CR20" i="60" s="1"/>
  <c r="CR21" i="60" s="1"/>
  <c r="CR22" i="60" s="1"/>
  <c r="CR23" i="60" s="1"/>
  <c r="CR24" i="60" s="1"/>
  <c r="CR25" i="60" s="1"/>
  <c r="CR26" i="60" s="1"/>
  <c r="CR27" i="60" s="1"/>
  <c r="CR28" i="60" s="1"/>
  <c r="CR29" i="60" s="1"/>
  <c r="CR30" i="60" s="1"/>
  <c r="CR31" i="60" s="1"/>
  <c r="CR32" i="60" s="1"/>
  <c r="CR33" i="60" s="1"/>
  <c r="CR34" i="60" s="1"/>
  <c r="CR35" i="60" s="1"/>
  <c r="CR36" i="60" s="1"/>
  <c r="CR37" i="60" s="1"/>
  <c r="CR38" i="60" s="1"/>
  <c r="CR39" i="60" s="1"/>
  <c r="CR40" i="60" s="1"/>
  <c r="CR41" i="60" s="1"/>
  <c r="CR42" i="60" s="1"/>
  <c r="CR43" i="60" s="1"/>
  <c r="CR44" i="60" s="1"/>
  <c r="CR45" i="60" s="1"/>
  <c r="CR46" i="60" s="1"/>
  <c r="CR47" i="60" s="1"/>
  <c r="CR48" i="60" s="1"/>
  <c r="CR49" i="60" s="1"/>
  <c r="CR50" i="60" s="1"/>
  <c r="CR51" i="60" s="1"/>
  <c r="CR52" i="60" s="1"/>
  <c r="CR53" i="60" s="1"/>
  <c r="CR54" i="60" s="1"/>
  <c r="CR55" i="60" s="1"/>
  <c r="CR56" i="60" s="1"/>
  <c r="CR57" i="60" s="1"/>
  <c r="CR58" i="60" s="1"/>
  <c r="CR59" i="60" s="1"/>
  <c r="CR60" i="60" s="1"/>
  <c r="CR61" i="60" s="1"/>
  <c r="CR62" i="60" s="1"/>
  <c r="CR63" i="60" s="1"/>
  <c r="CR64" i="60" s="1"/>
  <c r="CR65" i="60" s="1"/>
  <c r="CR66" i="60" s="1"/>
  <c r="CR67" i="60" s="1"/>
  <c r="CR68" i="60" s="1"/>
  <c r="CR69" i="60" s="1"/>
  <c r="CR70" i="60" s="1"/>
  <c r="CR71" i="60" s="1"/>
  <c r="CR72" i="60" s="1"/>
  <c r="CR73" i="60" s="1"/>
  <c r="CR74" i="60" s="1"/>
  <c r="CR75" i="60" s="1"/>
  <c r="CR76" i="60" s="1"/>
  <c r="CR77" i="60" s="1"/>
  <c r="CR78" i="60" s="1"/>
  <c r="CR79" i="60" s="1"/>
  <c r="CR80" i="60" s="1"/>
  <c r="CR81" i="60" s="1"/>
  <c r="CR82" i="60" s="1"/>
  <c r="CR83" i="60" s="1"/>
  <c r="CR84" i="60" s="1"/>
  <c r="CR85" i="60" s="1"/>
  <c r="CQ13" i="60"/>
  <c r="CQ14" i="60" s="1"/>
  <c r="CQ15" i="60" s="1"/>
  <c r="CQ16" i="60" s="1"/>
  <c r="CQ17" i="60" s="1"/>
  <c r="CQ18" i="60" s="1"/>
  <c r="CQ19" i="60" s="1"/>
  <c r="CQ20" i="60" s="1"/>
  <c r="CQ21" i="60" s="1"/>
  <c r="CQ22" i="60" s="1"/>
  <c r="CQ23" i="60" s="1"/>
  <c r="CQ24" i="60" s="1"/>
  <c r="CQ25" i="60" s="1"/>
  <c r="CQ26" i="60" s="1"/>
  <c r="CQ27" i="60" s="1"/>
  <c r="CQ28" i="60" s="1"/>
  <c r="CQ29" i="60" s="1"/>
  <c r="CQ30" i="60" s="1"/>
  <c r="CQ31" i="60" s="1"/>
  <c r="CQ32" i="60" s="1"/>
  <c r="CQ33" i="60" s="1"/>
  <c r="CQ34" i="60" s="1"/>
  <c r="CQ35" i="60" s="1"/>
  <c r="CQ36" i="60" s="1"/>
  <c r="CQ37" i="60" s="1"/>
  <c r="CQ38" i="60" s="1"/>
  <c r="CQ39" i="60" s="1"/>
  <c r="CQ40" i="60" s="1"/>
  <c r="CQ41" i="60" s="1"/>
  <c r="CQ42" i="60" s="1"/>
  <c r="CQ43" i="60" s="1"/>
  <c r="CQ44" i="60" s="1"/>
  <c r="CQ45" i="60" s="1"/>
  <c r="CQ46" i="60" s="1"/>
  <c r="CQ47" i="60" s="1"/>
  <c r="CQ48" i="60" s="1"/>
  <c r="CQ49" i="60" s="1"/>
  <c r="CQ50" i="60" s="1"/>
  <c r="CQ51" i="60" s="1"/>
  <c r="CQ52" i="60" s="1"/>
  <c r="CQ53" i="60" s="1"/>
  <c r="CQ54" i="60" s="1"/>
  <c r="CQ55" i="60" s="1"/>
  <c r="CQ56" i="60" s="1"/>
  <c r="CQ57" i="60" s="1"/>
  <c r="CQ58" i="60" s="1"/>
  <c r="CQ59" i="60" s="1"/>
  <c r="CQ60" i="60" s="1"/>
  <c r="CQ61" i="60" s="1"/>
  <c r="CQ62" i="60" s="1"/>
  <c r="CQ63" i="60" s="1"/>
  <c r="CQ64" i="60" s="1"/>
  <c r="CQ65" i="60" s="1"/>
  <c r="CQ66" i="60" s="1"/>
  <c r="CQ67" i="60" s="1"/>
  <c r="CQ68" i="60" s="1"/>
  <c r="CQ69" i="60" s="1"/>
  <c r="CQ70" i="60" s="1"/>
  <c r="CQ71" i="60" s="1"/>
  <c r="CQ72" i="60" s="1"/>
  <c r="CQ73" i="60" s="1"/>
  <c r="CQ74" i="60" s="1"/>
  <c r="CQ75" i="60" s="1"/>
  <c r="CQ76" i="60" s="1"/>
  <c r="CQ77" i="60" s="1"/>
  <c r="CQ78" i="60" s="1"/>
  <c r="CQ79" i="60" s="1"/>
  <c r="CQ80" i="60" s="1"/>
  <c r="CQ81" i="60" s="1"/>
  <c r="CQ82" i="60" s="1"/>
  <c r="CQ83" i="60" s="1"/>
  <c r="CQ84" i="60" s="1"/>
  <c r="CQ85" i="60" s="1"/>
  <c r="CP13" i="60"/>
  <c r="CP14" i="60" s="1"/>
  <c r="CP15" i="60" s="1"/>
  <c r="CP16" i="60" s="1"/>
  <c r="CP17" i="60" s="1"/>
  <c r="CP18" i="60" s="1"/>
  <c r="CP19" i="60" s="1"/>
  <c r="CP20" i="60" s="1"/>
  <c r="CP21" i="60" s="1"/>
  <c r="CP22" i="60" s="1"/>
  <c r="CP23" i="60" s="1"/>
  <c r="CP24" i="60" s="1"/>
  <c r="CP25" i="60" s="1"/>
  <c r="CP26" i="60" s="1"/>
  <c r="CP27" i="60" s="1"/>
  <c r="CP28" i="60" s="1"/>
  <c r="CP29" i="60" s="1"/>
  <c r="CP30" i="60" s="1"/>
  <c r="CP31" i="60" s="1"/>
  <c r="CP32" i="60" s="1"/>
  <c r="CP33" i="60" s="1"/>
  <c r="CP34" i="60" s="1"/>
  <c r="CP35" i="60" s="1"/>
  <c r="CP36" i="60" s="1"/>
  <c r="CP37" i="60" s="1"/>
  <c r="CP38" i="60" s="1"/>
  <c r="CP39" i="60" s="1"/>
  <c r="CP40" i="60" s="1"/>
  <c r="CP41" i="60" s="1"/>
  <c r="CP42" i="60" s="1"/>
  <c r="CP43" i="60" s="1"/>
  <c r="CP44" i="60" s="1"/>
  <c r="CP45" i="60" s="1"/>
  <c r="CP46" i="60" s="1"/>
  <c r="CP47" i="60" s="1"/>
  <c r="CP48" i="60" s="1"/>
  <c r="CP49" i="60" s="1"/>
  <c r="CP50" i="60" s="1"/>
  <c r="CP51" i="60" s="1"/>
  <c r="CP52" i="60" s="1"/>
  <c r="CP53" i="60" s="1"/>
  <c r="CP54" i="60" s="1"/>
  <c r="CP55" i="60" s="1"/>
  <c r="CP56" i="60" s="1"/>
  <c r="CP57" i="60" s="1"/>
  <c r="CP58" i="60" s="1"/>
  <c r="CP59" i="60" s="1"/>
  <c r="CP60" i="60" s="1"/>
  <c r="CP61" i="60" s="1"/>
  <c r="CP62" i="60" s="1"/>
  <c r="CP63" i="60" s="1"/>
  <c r="CP64" i="60" s="1"/>
  <c r="CP65" i="60" s="1"/>
  <c r="CP66" i="60" s="1"/>
  <c r="CP67" i="60" s="1"/>
  <c r="CP68" i="60" s="1"/>
  <c r="CP69" i="60" s="1"/>
  <c r="CP70" i="60" s="1"/>
  <c r="CP71" i="60" s="1"/>
  <c r="CP72" i="60" s="1"/>
  <c r="CP73" i="60" s="1"/>
  <c r="CP74" i="60" s="1"/>
  <c r="CP75" i="60" s="1"/>
  <c r="CP76" i="60" s="1"/>
  <c r="CP77" i="60" s="1"/>
  <c r="CP78" i="60" s="1"/>
  <c r="CP79" i="60" s="1"/>
  <c r="CP80" i="60" s="1"/>
  <c r="CP81" i="60" s="1"/>
  <c r="CP82" i="60" s="1"/>
  <c r="CP83" i="60" s="1"/>
  <c r="CP84" i="60" s="1"/>
  <c r="CP85" i="60" s="1"/>
  <c r="CO13" i="60"/>
  <c r="CO14" i="60" s="1"/>
  <c r="CO15" i="60" s="1"/>
  <c r="CO16" i="60" s="1"/>
  <c r="CO17" i="60" s="1"/>
  <c r="CO18" i="60" s="1"/>
  <c r="CO19" i="60" s="1"/>
  <c r="CO20" i="60" s="1"/>
  <c r="CO21" i="60" s="1"/>
  <c r="CO22" i="60" s="1"/>
  <c r="CO23" i="60" s="1"/>
  <c r="CO24" i="60" s="1"/>
  <c r="CO25" i="60" s="1"/>
  <c r="CO26" i="60" s="1"/>
  <c r="CO27" i="60" s="1"/>
  <c r="CO28" i="60" s="1"/>
  <c r="CO29" i="60" s="1"/>
  <c r="CO30" i="60" s="1"/>
  <c r="CO31" i="60" s="1"/>
  <c r="CO32" i="60" s="1"/>
  <c r="CO33" i="60" s="1"/>
  <c r="CO34" i="60" s="1"/>
  <c r="CO35" i="60" s="1"/>
  <c r="CO36" i="60" s="1"/>
  <c r="CO37" i="60" s="1"/>
  <c r="CO38" i="60" s="1"/>
  <c r="CO39" i="60" s="1"/>
  <c r="CO40" i="60" s="1"/>
  <c r="CO41" i="60" s="1"/>
  <c r="CO42" i="60" s="1"/>
  <c r="CO43" i="60" s="1"/>
  <c r="CO44" i="60" s="1"/>
  <c r="CO45" i="60" s="1"/>
  <c r="CO46" i="60" s="1"/>
  <c r="CO47" i="60" s="1"/>
  <c r="CO48" i="60" s="1"/>
  <c r="CO49" i="60" s="1"/>
  <c r="CO50" i="60" s="1"/>
  <c r="CO51" i="60" s="1"/>
  <c r="CO52" i="60" s="1"/>
  <c r="CO53" i="60" s="1"/>
  <c r="CO54" i="60" s="1"/>
  <c r="CO55" i="60" s="1"/>
  <c r="CO56" i="60" s="1"/>
  <c r="CO57" i="60" s="1"/>
  <c r="CO58" i="60" s="1"/>
  <c r="CO59" i="60" s="1"/>
  <c r="CO60" i="60" s="1"/>
  <c r="CO61" i="60" s="1"/>
  <c r="CO62" i="60" s="1"/>
  <c r="CO63" i="60" s="1"/>
  <c r="CO64" i="60" s="1"/>
  <c r="CO65" i="60" s="1"/>
  <c r="CO66" i="60" s="1"/>
  <c r="CO67" i="60" s="1"/>
  <c r="CO68" i="60" s="1"/>
  <c r="CO69" i="60" s="1"/>
  <c r="CO70" i="60" s="1"/>
  <c r="CO71" i="60" s="1"/>
  <c r="CO72" i="60" s="1"/>
  <c r="CO73" i="60" s="1"/>
  <c r="CO74" i="60" s="1"/>
  <c r="CO75" i="60" s="1"/>
  <c r="CO76" i="60" s="1"/>
  <c r="CO77" i="60" s="1"/>
  <c r="CO78" i="60" s="1"/>
  <c r="CO79" i="60" s="1"/>
  <c r="CO80" i="60" s="1"/>
  <c r="CO81" i="60" s="1"/>
  <c r="CO82" i="60" s="1"/>
  <c r="CO83" i="60" s="1"/>
  <c r="CO84" i="60" s="1"/>
  <c r="CO85" i="60" s="1"/>
  <c r="CN13" i="60"/>
  <c r="CN14" i="60" s="1"/>
  <c r="CN15" i="60" s="1"/>
  <c r="CN16" i="60" s="1"/>
  <c r="CN17" i="60" s="1"/>
  <c r="CN18" i="60" s="1"/>
  <c r="CN19" i="60" s="1"/>
  <c r="CN20" i="60" s="1"/>
  <c r="CN21" i="60" s="1"/>
  <c r="CN22" i="60" s="1"/>
  <c r="CN23" i="60" s="1"/>
  <c r="CN24" i="60" s="1"/>
  <c r="CN25" i="60" s="1"/>
  <c r="CN26" i="60" s="1"/>
  <c r="CN27" i="60" s="1"/>
  <c r="CN28" i="60" s="1"/>
  <c r="CN29" i="60" s="1"/>
  <c r="CN30" i="60" s="1"/>
  <c r="CN31" i="60" s="1"/>
  <c r="CN32" i="60" s="1"/>
  <c r="CN33" i="60" s="1"/>
  <c r="CN34" i="60" s="1"/>
  <c r="CN35" i="60" s="1"/>
  <c r="CN36" i="60" s="1"/>
  <c r="CN37" i="60" s="1"/>
  <c r="CN38" i="60" s="1"/>
  <c r="CN39" i="60" s="1"/>
  <c r="CN40" i="60" s="1"/>
  <c r="CN41" i="60" s="1"/>
  <c r="CN42" i="60" s="1"/>
  <c r="CN43" i="60" s="1"/>
  <c r="CN44" i="60" s="1"/>
  <c r="CN45" i="60" s="1"/>
  <c r="CN46" i="60" s="1"/>
  <c r="CN47" i="60" s="1"/>
  <c r="CN48" i="60" s="1"/>
  <c r="CN49" i="60" s="1"/>
  <c r="CN50" i="60" s="1"/>
  <c r="CN51" i="60" s="1"/>
  <c r="CN52" i="60" s="1"/>
  <c r="CN53" i="60" s="1"/>
  <c r="CN54" i="60" s="1"/>
  <c r="CN55" i="60" s="1"/>
  <c r="CN56" i="60" s="1"/>
  <c r="CN57" i="60" s="1"/>
  <c r="CN58" i="60" s="1"/>
  <c r="CN59" i="60" s="1"/>
  <c r="CN60" i="60" s="1"/>
  <c r="CN61" i="60" s="1"/>
  <c r="CN62" i="60" s="1"/>
  <c r="CN63" i="60" s="1"/>
  <c r="CN64" i="60" s="1"/>
  <c r="CN65" i="60" s="1"/>
  <c r="CN66" i="60" s="1"/>
  <c r="CN67" i="60" s="1"/>
  <c r="CN68" i="60" s="1"/>
  <c r="CN69" i="60" s="1"/>
  <c r="CN70" i="60" s="1"/>
  <c r="CN71" i="60" s="1"/>
  <c r="CN72" i="60" s="1"/>
  <c r="CN73" i="60" s="1"/>
  <c r="CN74" i="60" s="1"/>
  <c r="CN75" i="60" s="1"/>
  <c r="CN76" i="60" s="1"/>
  <c r="CN77" i="60" s="1"/>
  <c r="CN78" i="60" s="1"/>
  <c r="CN79" i="60" s="1"/>
  <c r="CN80" i="60" s="1"/>
  <c r="CN81" i="60" s="1"/>
  <c r="CN82" i="60" s="1"/>
  <c r="CN83" i="60" s="1"/>
  <c r="CN84" i="60" s="1"/>
  <c r="CN85" i="60" s="1"/>
  <c r="D310" i="50"/>
  <c r="N302" i="50"/>
  <c r="M302" i="50"/>
  <c r="L302" i="50"/>
  <c r="K302" i="50"/>
  <c r="J302" i="50"/>
  <c r="I302" i="50"/>
  <c r="E300" i="50"/>
  <c r="S298" i="50"/>
  <c r="E298" i="50"/>
  <c r="E308" i="50" s="1"/>
  <c r="E297" i="50"/>
  <c r="E307" i="50"/>
  <c r="S296" i="50"/>
  <c r="E296" i="50"/>
  <c r="E306" i="50" s="1"/>
  <c r="S295" i="50"/>
  <c r="E295" i="50"/>
  <c r="E305" i="50" s="1"/>
  <c r="S294" i="50"/>
  <c r="E294" i="50"/>
  <c r="E304" i="50" s="1"/>
  <c r="S293" i="50"/>
  <c r="E293" i="50"/>
  <c r="E303" i="50" s="1"/>
  <c r="J292" i="50"/>
  <c r="I292" i="50"/>
  <c r="H302" i="50" s="1"/>
  <c r="H292" i="50"/>
  <c r="E292" i="50"/>
  <c r="E302" i="50" s="1"/>
  <c r="E290" i="50"/>
  <c r="D288" i="50"/>
  <c r="I286" i="50"/>
  <c r="E286" i="50"/>
  <c r="S285" i="50"/>
  <c r="E285" i="50"/>
  <c r="E284" i="50"/>
  <c r="E279" i="50"/>
  <c r="E277" i="50"/>
  <c r="F275" i="50"/>
  <c r="F273" i="50"/>
  <c r="F271" i="50"/>
  <c r="E269" i="50"/>
  <c r="F267" i="50"/>
  <c r="E265" i="50"/>
  <c r="E263" i="50"/>
  <c r="D261" i="50"/>
  <c r="E257" i="50"/>
  <c r="E256" i="50"/>
  <c r="E255" i="50"/>
  <c r="X5" i="60"/>
  <c r="T5" i="60"/>
  <c r="S5" i="60"/>
  <c r="R5" i="60"/>
  <c r="Q5" i="60"/>
  <c r="P5" i="60"/>
  <c r="O5" i="60"/>
  <c r="N5" i="60"/>
  <c r="Y5" i="60"/>
  <c r="W5" i="60"/>
  <c r="Q187" i="50"/>
  <c r="Q253" i="50" s="1"/>
  <c r="D244" i="50"/>
  <c r="N236" i="50"/>
  <c r="M236" i="50"/>
  <c r="L236" i="50"/>
  <c r="K236" i="50"/>
  <c r="J236" i="50"/>
  <c r="I236" i="50"/>
  <c r="E234" i="50"/>
  <c r="E232" i="50"/>
  <c r="E242" i="50"/>
  <c r="E231" i="50"/>
  <c r="E241" i="50" s="1"/>
  <c r="E230" i="50"/>
  <c r="E240" i="50" s="1"/>
  <c r="E229" i="50"/>
  <c r="E239" i="50" s="1"/>
  <c r="E228" i="50"/>
  <c r="E238" i="50" s="1"/>
  <c r="E227" i="50"/>
  <c r="E237" i="50" s="1"/>
  <c r="J226" i="50"/>
  <c r="I226" i="50"/>
  <c r="H236" i="50" s="1"/>
  <c r="H226" i="50"/>
  <c r="E226" i="50"/>
  <c r="E236" i="50" s="1"/>
  <c r="E224" i="50"/>
  <c r="D222" i="50"/>
  <c r="I220" i="50"/>
  <c r="E220" i="50"/>
  <c r="S219" i="50"/>
  <c r="E219" i="50"/>
  <c r="E218" i="50"/>
  <c r="E213" i="50"/>
  <c r="E211" i="50"/>
  <c r="F209" i="50"/>
  <c r="F207" i="50"/>
  <c r="F205" i="50"/>
  <c r="E203" i="50"/>
  <c r="F201" i="50"/>
  <c r="E199" i="50"/>
  <c r="E197" i="50"/>
  <c r="D195" i="50"/>
  <c r="E191" i="50"/>
  <c r="E190" i="50"/>
  <c r="E189" i="50"/>
  <c r="I286" i="52"/>
  <c r="H286" i="52"/>
  <c r="I281" i="52"/>
  <c r="P281" i="52"/>
  <c r="H281" i="52"/>
  <c r="I292" i="52"/>
  <c r="H292" i="52"/>
  <c r="L291" i="52"/>
  <c r="I291" i="52"/>
  <c r="H291" i="52"/>
  <c r="L290" i="52"/>
  <c r="I290" i="52"/>
  <c r="H290" i="52"/>
  <c r="Z204" i="38"/>
  <c r="Z203" i="38"/>
  <c r="Z202" i="38"/>
  <c r="Z201" i="38"/>
  <c r="Z200" i="38"/>
  <c r="Z199" i="38"/>
  <c r="Z198" i="38"/>
  <c r="AB84" i="38"/>
  <c r="J147" i="50"/>
  <c r="E219" i="43"/>
  <c r="E218" i="43"/>
  <c r="E217" i="43"/>
  <c r="E216" i="43"/>
  <c r="E213" i="43"/>
  <c r="E212" i="43"/>
  <c r="E211" i="43"/>
  <c r="E210" i="43"/>
  <c r="Z62" i="38"/>
  <c r="V62" i="38"/>
  <c r="W62" i="38" s="1"/>
  <c r="U62" i="38"/>
  <c r="N62" i="38"/>
  <c r="Z61" i="38"/>
  <c r="V61" i="38"/>
  <c r="W61" i="38" s="1"/>
  <c r="U61" i="38"/>
  <c r="N61" i="38"/>
  <c r="E270" i="44"/>
  <c r="E269" i="44"/>
  <c r="E268" i="44"/>
  <c r="E267" i="44"/>
  <c r="E264" i="44"/>
  <c r="E263" i="44"/>
  <c r="E262" i="44"/>
  <c r="E261" i="44"/>
  <c r="E256" i="44"/>
  <c r="E255" i="44"/>
  <c r="E254" i="44"/>
  <c r="E253" i="44"/>
  <c r="E250" i="44"/>
  <c r="E249" i="44"/>
  <c r="E248" i="44"/>
  <c r="E247" i="44"/>
  <c r="B820" i="52"/>
  <c r="E820" i="52" s="1"/>
  <c r="B819" i="52"/>
  <c r="E819" i="52" s="1"/>
  <c r="B818" i="52"/>
  <c r="E818" i="52" s="1"/>
  <c r="B817" i="52"/>
  <c r="E817" i="52" s="1"/>
  <c r="L781" i="52"/>
  <c r="I781" i="52"/>
  <c r="H781" i="52"/>
  <c r="P752" i="52"/>
  <c r="P751" i="52"/>
  <c r="P750" i="52"/>
  <c r="P749" i="52"/>
  <c r="P741" i="52"/>
  <c r="P740" i="52"/>
  <c r="P739" i="52"/>
  <c r="P738" i="52"/>
  <c r="P734" i="52"/>
  <c r="P733" i="52"/>
  <c r="P732" i="52"/>
  <c r="P731" i="52"/>
  <c r="P730" i="52"/>
  <c r="P729" i="52"/>
  <c r="P727" i="52"/>
  <c r="P726" i="52"/>
  <c r="P724" i="52"/>
  <c r="P723" i="52"/>
  <c r="P722" i="52"/>
  <c r="P721" i="52"/>
  <c r="P718" i="52"/>
  <c r="P717" i="52"/>
  <c r="P716" i="52"/>
  <c r="P715" i="52"/>
  <c r="P713" i="52"/>
  <c r="P712" i="52"/>
  <c r="P711" i="52"/>
  <c r="P710" i="52"/>
  <c r="P630" i="52"/>
  <c r="P627" i="52"/>
  <c r="P626" i="52"/>
  <c r="Z696" i="52"/>
  <c r="P696" i="52"/>
  <c r="K696" i="52"/>
  <c r="G696" i="52"/>
  <c r="F696" i="52"/>
  <c r="E696" i="52"/>
  <c r="D696" i="52"/>
  <c r="C696" i="52"/>
  <c r="P625" i="52"/>
  <c r="Z624" i="52"/>
  <c r="P624" i="52"/>
  <c r="K624" i="52"/>
  <c r="G624" i="52"/>
  <c r="F624" i="52"/>
  <c r="E624" i="52"/>
  <c r="D624" i="52"/>
  <c r="C624" i="52"/>
  <c r="P553" i="52"/>
  <c r="Z552" i="52"/>
  <c r="P552" i="52"/>
  <c r="K552" i="52"/>
  <c r="G552" i="52"/>
  <c r="F552" i="52"/>
  <c r="E552" i="52"/>
  <c r="D552" i="52"/>
  <c r="C552" i="52"/>
  <c r="Z480" i="52"/>
  <c r="P480" i="52"/>
  <c r="K480" i="52"/>
  <c r="G480" i="52"/>
  <c r="F480" i="52"/>
  <c r="E480" i="52"/>
  <c r="D480" i="52"/>
  <c r="C480" i="52"/>
  <c r="P409" i="52"/>
  <c r="Z408" i="52"/>
  <c r="P408" i="52"/>
  <c r="K408" i="52"/>
  <c r="G408" i="52"/>
  <c r="F408" i="52"/>
  <c r="E408" i="52"/>
  <c r="D408" i="52"/>
  <c r="C408" i="52"/>
  <c r="H342" i="52"/>
  <c r="P337" i="52"/>
  <c r="Z336" i="52"/>
  <c r="P336" i="52"/>
  <c r="K336" i="52"/>
  <c r="G336" i="52"/>
  <c r="F336" i="52"/>
  <c r="E336" i="52"/>
  <c r="D336" i="52"/>
  <c r="C336" i="52"/>
  <c r="E108" i="50"/>
  <c r="H273" i="52"/>
  <c r="P273" i="52" s="1"/>
  <c r="E320" i="52"/>
  <c r="I318" i="52"/>
  <c r="H318" i="52"/>
  <c r="C318" i="52"/>
  <c r="C390" i="52"/>
  <c r="I319" i="52"/>
  <c r="H319" i="52"/>
  <c r="C319" i="52"/>
  <c r="I320" i="52"/>
  <c r="H320" i="52"/>
  <c r="C320" i="52"/>
  <c r="I304" i="52"/>
  <c r="H304" i="52"/>
  <c r="C304" i="52"/>
  <c r="I305" i="52"/>
  <c r="H305" i="52"/>
  <c r="C305" i="52"/>
  <c r="E286" i="52"/>
  <c r="E301" i="52"/>
  <c r="L299" i="52"/>
  <c r="I299" i="52"/>
  <c r="H299" i="52"/>
  <c r="C299" i="52"/>
  <c r="C371" i="52"/>
  <c r="C443" i="52" s="1"/>
  <c r="C515" i="52" s="1"/>
  <c r="C587" i="52" s="1"/>
  <c r="C659" i="52" s="1"/>
  <c r="C731" i="52" s="1"/>
  <c r="L300" i="52"/>
  <c r="I300" i="52"/>
  <c r="H300" i="52"/>
  <c r="C300" i="52"/>
  <c r="E292" i="52"/>
  <c r="F277" i="38"/>
  <c r="M277" i="38" s="1"/>
  <c r="L308" i="52"/>
  <c r="I308" i="52"/>
  <c r="H308" i="52"/>
  <c r="L307" i="52"/>
  <c r="I307" i="52"/>
  <c r="H307" i="52"/>
  <c r="L285" i="52"/>
  <c r="I285" i="52"/>
  <c r="H285" i="52"/>
  <c r="L284" i="52"/>
  <c r="I284" i="52"/>
  <c r="H284" i="52"/>
  <c r="L280" i="52"/>
  <c r="I280" i="52"/>
  <c r="H280" i="52"/>
  <c r="L279" i="52"/>
  <c r="I279" i="52"/>
  <c r="H279" i="52"/>
  <c r="T10" i="60"/>
  <c r="CK92" i="60"/>
  <c r="CK93" i="60"/>
  <c r="CK94" i="60"/>
  <c r="CK95" i="60"/>
  <c r="CK96" i="60"/>
  <c r="CK97" i="60"/>
  <c r="CK98" i="60"/>
  <c r="CK99" i="60"/>
  <c r="CK100" i="60"/>
  <c r="CK101" i="60"/>
  <c r="CK102" i="60"/>
  <c r="CK103" i="60"/>
  <c r="CK104" i="60"/>
  <c r="CK105" i="60"/>
  <c r="CK91" i="60"/>
  <c r="B91" i="60" s="1"/>
  <c r="CJ91" i="60" s="1"/>
  <c r="CK12" i="60"/>
  <c r="CK13" i="60"/>
  <c r="CK14" i="60"/>
  <c r="CK15" i="60"/>
  <c r="CK16" i="60"/>
  <c r="CK17" i="60"/>
  <c r="CK18" i="60"/>
  <c r="CK19" i="60"/>
  <c r="CK20" i="60"/>
  <c r="CK21" i="60"/>
  <c r="CK22" i="60"/>
  <c r="CK23" i="60"/>
  <c r="CK24" i="60"/>
  <c r="CK25" i="60"/>
  <c r="CK26" i="60"/>
  <c r="CK27" i="60"/>
  <c r="CK28" i="60"/>
  <c r="CK29" i="60"/>
  <c r="CK30" i="60"/>
  <c r="CK31" i="60"/>
  <c r="CK32" i="60"/>
  <c r="CK33" i="60"/>
  <c r="CK34" i="60"/>
  <c r="CK35" i="60"/>
  <c r="CK36" i="60"/>
  <c r="CK37" i="60"/>
  <c r="CK38" i="60"/>
  <c r="CK39" i="60"/>
  <c r="CK40" i="60"/>
  <c r="CK41" i="60"/>
  <c r="CK42" i="60"/>
  <c r="CK43" i="60"/>
  <c r="CK44" i="60"/>
  <c r="CK45" i="60"/>
  <c r="CK46" i="60"/>
  <c r="CK47" i="60"/>
  <c r="CK48" i="60"/>
  <c r="CK49" i="60"/>
  <c r="CK50" i="60"/>
  <c r="CK51" i="60"/>
  <c r="CK52" i="60"/>
  <c r="CK53" i="60"/>
  <c r="CK54" i="60"/>
  <c r="CK55" i="60"/>
  <c r="CK56" i="60"/>
  <c r="CK57" i="60"/>
  <c r="CK58" i="60"/>
  <c r="CK59" i="60"/>
  <c r="CK60" i="60"/>
  <c r="CK61" i="60"/>
  <c r="CK62" i="60"/>
  <c r="CK63" i="60"/>
  <c r="CK64" i="60"/>
  <c r="CK65" i="60"/>
  <c r="CK66" i="60"/>
  <c r="CK67" i="60"/>
  <c r="CK68" i="60"/>
  <c r="CK69" i="60"/>
  <c r="CK70" i="60"/>
  <c r="CK71" i="60"/>
  <c r="CK72" i="60"/>
  <c r="CK73" i="60"/>
  <c r="CK74" i="60"/>
  <c r="CK75" i="60"/>
  <c r="CK76" i="60"/>
  <c r="CK77" i="60"/>
  <c r="CK78" i="60"/>
  <c r="CK79" i="60"/>
  <c r="CK80" i="60"/>
  <c r="CK81" i="60"/>
  <c r="CK82" i="60"/>
  <c r="CK83" i="60"/>
  <c r="CK84" i="60"/>
  <c r="CK85" i="60"/>
  <c r="CK11" i="60"/>
  <c r="CK135" i="60"/>
  <c r="CK134" i="60"/>
  <c r="CK133" i="60"/>
  <c r="CK132" i="60"/>
  <c r="CK131" i="60"/>
  <c r="B131" i="60" s="1"/>
  <c r="C131" i="60" s="1"/>
  <c r="CK130" i="60"/>
  <c r="B130" i="60"/>
  <c r="E130" i="60" s="1"/>
  <c r="CK129" i="60"/>
  <c r="B129" i="60"/>
  <c r="F129" i="60" s="1"/>
  <c r="CK128" i="60"/>
  <c r="B128" i="60"/>
  <c r="CK127" i="60"/>
  <c r="B127" i="60"/>
  <c r="E127" i="60" s="1"/>
  <c r="CK126" i="60"/>
  <c r="B126" i="60"/>
  <c r="E126" i="60" s="1"/>
  <c r="CK120" i="60"/>
  <c r="CK119" i="60"/>
  <c r="CK118" i="60"/>
  <c r="CK117" i="60"/>
  <c r="CK116" i="60"/>
  <c r="CK115" i="60"/>
  <c r="CK114" i="60"/>
  <c r="CK113" i="60"/>
  <c r="CK112" i="60"/>
  <c r="CK111" i="60"/>
  <c r="BD110" i="60"/>
  <c r="BC110" i="60"/>
  <c r="H110" i="60"/>
  <c r="G110" i="60"/>
  <c r="F110" i="60"/>
  <c r="E110" i="60"/>
  <c r="B110" i="60"/>
  <c r="I89" i="60"/>
  <c r="BS10" i="60"/>
  <c r="BR10" i="60"/>
  <c r="BQ10" i="60"/>
  <c r="BP10" i="60"/>
  <c r="BO10" i="60"/>
  <c r="BN10" i="60"/>
  <c r="BM10" i="60"/>
  <c r="BL10" i="60"/>
  <c r="BK10" i="60"/>
  <c r="BJ10" i="60"/>
  <c r="BI10" i="60"/>
  <c r="BH10" i="60"/>
  <c r="BG10" i="60"/>
  <c r="BF10" i="60"/>
  <c r="BE10" i="60"/>
  <c r="BD10" i="60"/>
  <c r="BC10" i="60"/>
  <c r="BB10" i="60"/>
  <c r="BA10" i="60"/>
  <c r="AZ10" i="60"/>
  <c r="AY10" i="60"/>
  <c r="AX10" i="60"/>
  <c r="AW10" i="60"/>
  <c r="AV10" i="60"/>
  <c r="AU10" i="60"/>
  <c r="AT10" i="60"/>
  <c r="AS10" i="60"/>
  <c r="AR10" i="60"/>
  <c r="AQ10" i="60"/>
  <c r="AP10" i="60"/>
  <c r="AO10" i="60"/>
  <c r="AN10" i="60"/>
  <c r="AM10" i="60"/>
  <c r="AL10" i="60"/>
  <c r="AK10" i="60"/>
  <c r="AJ10" i="60"/>
  <c r="AI10" i="60"/>
  <c r="AH10" i="60"/>
  <c r="AG10" i="60"/>
  <c r="AF10" i="60"/>
  <c r="AE10" i="60"/>
  <c r="AD10" i="60"/>
  <c r="AC10" i="60"/>
  <c r="AB10" i="60"/>
  <c r="AA10" i="60"/>
  <c r="Z10" i="60"/>
  <c r="Y10" i="60"/>
  <c r="X10" i="60"/>
  <c r="W10" i="60"/>
  <c r="V10" i="60"/>
  <c r="U10" i="60"/>
  <c r="N10" i="60"/>
  <c r="M10" i="60"/>
  <c r="L10" i="60"/>
  <c r="K10" i="60"/>
  <c r="J10" i="60"/>
  <c r="I10" i="60"/>
  <c r="H10" i="60"/>
  <c r="G10" i="60"/>
  <c r="F10" i="60"/>
  <c r="E10" i="60"/>
  <c r="D10" i="60"/>
  <c r="C10" i="60"/>
  <c r="B10" i="60"/>
  <c r="BL9" i="60"/>
  <c r="BD9" i="60"/>
  <c r="AV9" i="60"/>
  <c r="AN9" i="60"/>
  <c r="AF9" i="60"/>
  <c r="X9" i="60"/>
  <c r="O9" i="60"/>
  <c r="U5" i="60"/>
  <c r="M5" i="60"/>
  <c r="L5" i="60"/>
  <c r="K5" i="60"/>
  <c r="J5" i="60"/>
  <c r="I5" i="60"/>
  <c r="H5" i="60"/>
  <c r="G5" i="60"/>
  <c r="F5" i="60"/>
  <c r="B5" i="60"/>
  <c r="D5" i="60"/>
  <c r="C5" i="60"/>
  <c r="E5" i="60"/>
  <c r="D4" i="60"/>
  <c r="C4" i="60"/>
  <c r="E4" i="60"/>
  <c r="EF113" i="60"/>
  <c r="EF114" i="60" s="1"/>
  <c r="EF115" i="60" s="1"/>
  <c r="EF116" i="60" s="1"/>
  <c r="EF117" i="60" s="1"/>
  <c r="EF118" i="60" s="1"/>
  <c r="EF119" i="60" s="1"/>
  <c r="EF120" i="60" s="1"/>
  <c r="EE113" i="60"/>
  <c r="EE114" i="60" s="1"/>
  <c r="EE115" i="60" s="1"/>
  <c r="EE116" i="60" s="1"/>
  <c r="EE117" i="60" s="1"/>
  <c r="EE118" i="60" s="1"/>
  <c r="EE119" i="60" s="1"/>
  <c r="EE120" i="60" s="1"/>
  <c r="ED112" i="60"/>
  <c r="ED113" i="60" s="1"/>
  <c r="ED114" i="60" s="1"/>
  <c r="ED115" i="60" s="1"/>
  <c r="ED116" i="60" s="1"/>
  <c r="ED117" i="60" s="1"/>
  <c r="ED118" i="60" s="1"/>
  <c r="ED119" i="60" s="1"/>
  <c r="ED120" i="60" s="1"/>
  <c r="EC112" i="60"/>
  <c r="EC113" i="60" s="1"/>
  <c r="EC114" i="60" s="1"/>
  <c r="EC115" i="60" s="1"/>
  <c r="EC116" i="60" s="1"/>
  <c r="EC117" i="60" s="1"/>
  <c r="EC118" i="60" s="1"/>
  <c r="EC119" i="60" s="1"/>
  <c r="EC120" i="60" s="1"/>
  <c r="EB112" i="60"/>
  <c r="EB113" i="60" s="1"/>
  <c r="EB114" i="60" s="1"/>
  <c r="EB115" i="60" s="1"/>
  <c r="EB116" i="60" s="1"/>
  <c r="EB117" i="60" s="1"/>
  <c r="EB118" i="60" s="1"/>
  <c r="EB119" i="60" s="1"/>
  <c r="EB120" i="60" s="1"/>
  <c r="EA112" i="60"/>
  <c r="EA113" i="60"/>
  <c r="EA114" i="60" s="1"/>
  <c r="EA115" i="60" s="1"/>
  <c r="EA116" i="60" s="1"/>
  <c r="EA117" i="60" s="1"/>
  <c r="EA118" i="60" s="1"/>
  <c r="EA119" i="60" s="1"/>
  <c r="EA120" i="60" s="1"/>
  <c r="DZ112" i="60"/>
  <c r="DZ113" i="60" s="1"/>
  <c r="DZ114" i="60" s="1"/>
  <c r="DZ115" i="60" s="1"/>
  <c r="DZ116" i="60" s="1"/>
  <c r="DZ117" i="60" s="1"/>
  <c r="DZ118" i="60" s="1"/>
  <c r="DZ119" i="60" s="1"/>
  <c r="DZ120" i="60" s="1"/>
  <c r="DY112" i="60"/>
  <c r="DY113" i="60" s="1"/>
  <c r="DY114" i="60" s="1"/>
  <c r="DY115" i="60" s="1"/>
  <c r="DY116" i="60" s="1"/>
  <c r="DY117" i="60" s="1"/>
  <c r="DY118" i="60" s="1"/>
  <c r="DY119" i="60" s="1"/>
  <c r="DY120" i="60" s="1"/>
  <c r="DH112" i="60"/>
  <c r="DH113" i="60" s="1"/>
  <c r="DH114" i="60" s="1"/>
  <c r="DH115" i="60" s="1"/>
  <c r="DH116" i="60" s="1"/>
  <c r="DH117" i="60" s="1"/>
  <c r="DH118" i="60" s="1"/>
  <c r="DH119" i="60" s="1"/>
  <c r="DH120" i="60" s="1"/>
  <c r="DG112" i="60"/>
  <c r="DG113" i="60" s="1"/>
  <c r="DG114" i="60" s="1"/>
  <c r="DG115" i="60" s="1"/>
  <c r="DG116" i="60" s="1"/>
  <c r="DG117" i="60" s="1"/>
  <c r="DG118" i="60" s="1"/>
  <c r="DG119" i="60" s="1"/>
  <c r="DG120" i="60" s="1"/>
  <c r="DF112" i="60"/>
  <c r="DF113" i="60" s="1"/>
  <c r="DF114" i="60" s="1"/>
  <c r="DF115" i="60" s="1"/>
  <c r="DF116" i="60" s="1"/>
  <c r="DF117" i="60" s="1"/>
  <c r="DF118" i="60" s="1"/>
  <c r="DF119" i="60" s="1"/>
  <c r="DF120" i="60" s="1"/>
  <c r="DE112" i="60"/>
  <c r="DE113" i="60" s="1"/>
  <c r="DE114" i="60" s="1"/>
  <c r="DE115" i="60" s="1"/>
  <c r="DE116" i="60" s="1"/>
  <c r="DE117" i="60" s="1"/>
  <c r="DE118" i="60" s="1"/>
  <c r="DE119" i="60" s="1"/>
  <c r="DE120" i="60" s="1"/>
  <c r="DD112" i="60"/>
  <c r="DD113" i="60" s="1"/>
  <c r="DD114" i="60" s="1"/>
  <c r="DD115" i="60" s="1"/>
  <c r="DD116" i="60" s="1"/>
  <c r="DD117" i="60" s="1"/>
  <c r="DD118" i="60" s="1"/>
  <c r="DD119" i="60" s="1"/>
  <c r="DD120" i="60" s="1"/>
  <c r="DC112" i="60"/>
  <c r="DC113" i="60" s="1"/>
  <c r="DC114" i="60" s="1"/>
  <c r="DC115" i="60" s="1"/>
  <c r="DC116" i="60" s="1"/>
  <c r="DC117" i="60" s="1"/>
  <c r="DC118" i="60" s="1"/>
  <c r="DC119" i="60" s="1"/>
  <c r="DC120" i="60" s="1"/>
  <c r="DB112" i="60"/>
  <c r="DB113" i="60" s="1"/>
  <c r="DB114" i="60" s="1"/>
  <c r="DB115" i="60" s="1"/>
  <c r="DB116" i="60" s="1"/>
  <c r="DB117" i="60" s="1"/>
  <c r="DB118" i="60" s="1"/>
  <c r="DB119" i="60" s="1"/>
  <c r="DB120" i="60" s="1"/>
  <c r="DA112" i="60"/>
  <c r="DA113" i="60" s="1"/>
  <c r="DA114" i="60" s="1"/>
  <c r="DA115" i="60" s="1"/>
  <c r="DA116" i="60" s="1"/>
  <c r="DA117" i="60" s="1"/>
  <c r="DA118" i="60" s="1"/>
  <c r="DA119" i="60" s="1"/>
  <c r="DA120" i="60" s="1"/>
  <c r="CZ112" i="60"/>
  <c r="CZ113" i="60" s="1"/>
  <c r="CZ114" i="60" s="1"/>
  <c r="CZ115" i="60" s="1"/>
  <c r="CZ116" i="60" s="1"/>
  <c r="CZ117" i="60" s="1"/>
  <c r="CZ118" i="60" s="1"/>
  <c r="CZ119" i="60" s="1"/>
  <c r="CZ120" i="60" s="1"/>
  <c r="CY112" i="60"/>
  <c r="CY113" i="60" s="1"/>
  <c r="CY114" i="60" s="1"/>
  <c r="CY115" i="60" s="1"/>
  <c r="CY116" i="60" s="1"/>
  <c r="CY117" i="60" s="1"/>
  <c r="CY118" i="60" s="1"/>
  <c r="CY119" i="60" s="1"/>
  <c r="CY120" i="60" s="1"/>
  <c r="CX112" i="60"/>
  <c r="CX113" i="60" s="1"/>
  <c r="CX114" i="60" s="1"/>
  <c r="CX115" i="60" s="1"/>
  <c r="CX116" i="60" s="1"/>
  <c r="CX117" i="60" s="1"/>
  <c r="CX118" i="60" s="1"/>
  <c r="CX119" i="60" s="1"/>
  <c r="CX120" i="60" s="1"/>
  <c r="CW112" i="60"/>
  <c r="CW113" i="60" s="1"/>
  <c r="CW114" i="60" s="1"/>
  <c r="CW115" i="60" s="1"/>
  <c r="CW116" i="60" s="1"/>
  <c r="CW117" i="60" s="1"/>
  <c r="CW118" i="60" s="1"/>
  <c r="CW119" i="60" s="1"/>
  <c r="CW120" i="60" s="1"/>
  <c r="CV112" i="60"/>
  <c r="CV113" i="60" s="1"/>
  <c r="CV114" i="60" s="1"/>
  <c r="CV115" i="60" s="1"/>
  <c r="CV116" i="60" s="1"/>
  <c r="CV117" i="60" s="1"/>
  <c r="CV118" i="60" s="1"/>
  <c r="CV119" i="60" s="1"/>
  <c r="CV120" i="60" s="1"/>
  <c r="CU112" i="60"/>
  <c r="CU113" i="60" s="1"/>
  <c r="CU114" i="60" s="1"/>
  <c r="CU115" i="60" s="1"/>
  <c r="CU116" i="60" s="1"/>
  <c r="CU117" i="60" s="1"/>
  <c r="CU118" i="60" s="1"/>
  <c r="CU119" i="60" s="1"/>
  <c r="CU120" i="60" s="1"/>
  <c r="CT112" i="60"/>
  <c r="CT113" i="60" s="1"/>
  <c r="CT114" i="60" s="1"/>
  <c r="CT115" i="60" s="1"/>
  <c r="CT116" i="60" s="1"/>
  <c r="CT117" i="60" s="1"/>
  <c r="CT118" i="60" s="1"/>
  <c r="CT119" i="60" s="1"/>
  <c r="CT120" i="60" s="1"/>
  <c r="CS112" i="60"/>
  <c r="CS113" i="60" s="1"/>
  <c r="CS114" i="60" s="1"/>
  <c r="CS115" i="60" s="1"/>
  <c r="CS116" i="60" s="1"/>
  <c r="CS117" i="60" s="1"/>
  <c r="CS118" i="60" s="1"/>
  <c r="CS119" i="60" s="1"/>
  <c r="CS120" i="60" s="1"/>
  <c r="CR112" i="60"/>
  <c r="CR113" i="60" s="1"/>
  <c r="CR114" i="60" s="1"/>
  <c r="CR115" i="60" s="1"/>
  <c r="CR116" i="60" s="1"/>
  <c r="CR117" i="60" s="1"/>
  <c r="CR118" i="60" s="1"/>
  <c r="CR119" i="60" s="1"/>
  <c r="CR120" i="60" s="1"/>
  <c r="CQ112" i="60"/>
  <c r="CQ113" i="60" s="1"/>
  <c r="CQ114" i="60" s="1"/>
  <c r="CQ115" i="60" s="1"/>
  <c r="CQ116" i="60" s="1"/>
  <c r="CQ117" i="60" s="1"/>
  <c r="CQ118" i="60" s="1"/>
  <c r="CQ119" i="60" s="1"/>
  <c r="CQ120" i="60" s="1"/>
  <c r="CP112" i="60"/>
  <c r="CP113" i="60" s="1"/>
  <c r="CP114" i="60" s="1"/>
  <c r="CP115" i="60" s="1"/>
  <c r="CP116" i="60" s="1"/>
  <c r="CP117" i="60" s="1"/>
  <c r="CP118" i="60" s="1"/>
  <c r="CP119" i="60" s="1"/>
  <c r="CP120" i="60" s="1"/>
  <c r="CO112" i="60"/>
  <c r="CO113" i="60" s="1"/>
  <c r="CO114" i="60" s="1"/>
  <c r="CO115" i="60" s="1"/>
  <c r="CO116" i="60" s="1"/>
  <c r="CO117" i="60" s="1"/>
  <c r="CO118" i="60" s="1"/>
  <c r="CO119" i="60" s="1"/>
  <c r="CO120" i="60" s="1"/>
  <c r="CN112" i="60"/>
  <c r="CN113" i="60"/>
  <c r="CN114" i="60" s="1"/>
  <c r="CN115" i="60" s="1"/>
  <c r="CN116" i="60" s="1"/>
  <c r="CN117" i="60" s="1"/>
  <c r="CN118" i="60" s="1"/>
  <c r="CN119" i="60" s="1"/>
  <c r="CN120" i="60" s="1"/>
  <c r="CM112" i="60"/>
  <c r="CM113" i="60" s="1"/>
  <c r="CM114" i="60" s="1"/>
  <c r="CM115" i="60" s="1"/>
  <c r="CM116" i="60" s="1"/>
  <c r="CM117" i="60" s="1"/>
  <c r="CM118" i="60" s="1"/>
  <c r="CM119" i="60" s="1"/>
  <c r="CM120" i="60" s="1"/>
  <c r="CL112" i="60"/>
  <c r="CL113" i="60" s="1"/>
  <c r="CL114" i="60" s="1"/>
  <c r="CL115" i="60" s="1"/>
  <c r="CL116" i="60" s="1"/>
  <c r="CL117" i="60" s="1"/>
  <c r="CL118" i="60" s="1"/>
  <c r="CL119" i="60" s="1"/>
  <c r="CL120" i="60" s="1"/>
  <c r="DP111" i="60"/>
  <c r="DO111" i="60"/>
  <c r="DN111" i="60"/>
  <c r="DM111" i="60"/>
  <c r="DU111" i="60" s="1"/>
  <c r="DU112" i="60" s="1"/>
  <c r="DU113" i="60" s="1"/>
  <c r="DU114" i="60" s="1"/>
  <c r="DU115" i="60" s="1"/>
  <c r="DU116" i="60" s="1"/>
  <c r="DU117" i="60" s="1"/>
  <c r="DU118" i="60" s="1"/>
  <c r="DU119" i="60" s="1"/>
  <c r="DU120" i="60" s="1"/>
  <c r="DL111" i="60"/>
  <c r="DL112" i="60" s="1"/>
  <c r="DL113" i="60" s="1"/>
  <c r="DL114" i="60" s="1"/>
  <c r="DL115" i="60" s="1"/>
  <c r="DL116" i="60" s="1"/>
  <c r="DL117" i="60" s="1"/>
  <c r="DL118" i="60" s="1"/>
  <c r="DL119" i="60" s="1"/>
  <c r="DL120" i="60" s="1"/>
  <c r="DK111" i="60"/>
  <c r="DS111" i="60" s="1"/>
  <c r="DS112" i="60" s="1"/>
  <c r="DS113" i="60" s="1"/>
  <c r="DS114" i="60" s="1"/>
  <c r="DS115" i="60" s="1"/>
  <c r="DS116" i="60" s="1"/>
  <c r="DS117" i="60" s="1"/>
  <c r="DS118" i="60" s="1"/>
  <c r="DS119" i="60" s="1"/>
  <c r="DS120" i="60" s="1"/>
  <c r="DJ111" i="60"/>
  <c r="DI111" i="60"/>
  <c r="DI112" i="60" s="1"/>
  <c r="DI113" i="60" s="1"/>
  <c r="DI114" i="60" s="1"/>
  <c r="DI115" i="60" s="1"/>
  <c r="DI116" i="60" s="1"/>
  <c r="DI117" i="60" s="1"/>
  <c r="DI118" i="60" s="1"/>
  <c r="DI119" i="60" s="1"/>
  <c r="DI120" i="60" s="1"/>
  <c r="DK13" i="60"/>
  <c r="DK14" i="60" s="1"/>
  <c r="DK15" i="60" s="1"/>
  <c r="DK16" i="60" s="1"/>
  <c r="DK17" i="60" s="1"/>
  <c r="DK18" i="60" s="1"/>
  <c r="DK19" i="60" s="1"/>
  <c r="DK20" i="60" s="1"/>
  <c r="DK21" i="60" s="1"/>
  <c r="DK22" i="60" s="1"/>
  <c r="DK23" i="60" s="1"/>
  <c r="DK24" i="60" s="1"/>
  <c r="DK25" i="60" s="1"/>
  <c r="DK26" i="60" s="1"/>
  <c r="DK27" i="60" s="1"/>
  <c r="DK28" i="60" s="1"/>
  <c r="DK29" i="60" s="1"/>
  <c r="DK30" i="60" s="1"/>
  <c r="DK31" i="60" s="1"/>
  <c r="DK32" i="60" s="1"/>
  <c r="DK33" i="60" s="1"/>
  <c r="DK34" i="60" s="1"/>
  <c r="DK35" i="60" s="1"/>
  <c r="DK36" i="60" s="1"/>
  <c r="DK37" i="60" s="1"/>
  <c r="DK38" i="60" s="1"/>
  <c r="DK39" i="60" s="1"/>
  <c r="DK40" i="60" s="1"/>
  <c r="DK41" i="60" s="1"/>
  <c r="DK42" i="60" s="1"/>
  <c r="DK43" i="60" s="1"/>
  <c r="DK44" i="60" s="1"/>
  <c r="DK45" i="60" s="1"/>
  <c r="DK46" i="60" s="1"/>
  <c r="DK47" i="60" s="1"/>
  <c r="DK48" i="60" s="1"/>
  <c r="DK49" i="60" s="1"/>
  <c r="DK50" i="60" s="1"/>
  <c r="DK51" i="60" s="1"/>
  <c r="DK52" i="60" s="1"/>
  <c r="DK53" i="60" s="1"/>
  <c r="DK54" i="60" s="1"/>
  <c r="DK55" i="60" s="1"/>
  <c r="DK56" i="60" s="1"/>
  <c r="DK57" i="60" s="1"/>
  <c r="DK58" i="60" s="1"/>
  <c r="DK59" i="60" s="1"/>
  <c r="DK60" i="60" s="1"/>
  <c r="DK61" i="60" s="1"/>
  <c r="DK62" i="60" s="1"/>
  <c r="DK63" i="60" s="1"/>
  <c r="DK64" i="60" s="1"/>
  <c r="DK65" i="60" s="1"/>
  <c r="DK66" i="60" s="1"/>
  <c r="DK67" i="60" s="1"/>
  <c r="DK68" i="60" s="1"/>
  <c r="DK69" i="60" s="1"/>
  <c r="DK70" i="60" s="1"/>
  <c r="DK71" i="60" s="1"/>
  <c r="DK72" i="60" s="1"/>
  <c r="DK73" i="60" s="1"/>
  <c r="DK74" i="60" s="1"/>
  <c r="DK75" i="60" s="1"/>
  <c r="DK76" i="60" s="1"/>
  <c r="DK77" i="60" s="1"/>
  <c r="DK78" i="60" s="1"/>
  <c r="DK79" i="60" s="1"/>
  <c r="DK80" i="60" s="1"/>
  <c r="DK81" i="60" s="1"/>
  <c r="DK82" i="60" s="1"/>
  <c r="DK83" i="60" s="1"/>
  <c r="DK84" i="60" s="1"/>
  <c r="DK85" i="60" s="1"/>
  <c r="B28" i="54"/>
  <c r="B27" i="54"/>
  <c r="E109" i="48"/>
  <c r="E108" i="48"/>
  <c r="E107" i="48"/>
  <c r="E106" i="48"/>
  <c r="E103" i="48"/>
  <c r="E102" i="48"/>
  <c r="E101" i="48"/>
  <c r="E100" i="48"/>
  <c r="E98" i="48"/>
  <c r="B25" i="54"/>
  <c r="E279" i="43"/>
  <c r="E278" i="43"/>
  <c r="E277" i="43"/>
  <c r="E276" i="43"/>
  <c r="E273" i="43"/>
  <c r="E272" i="43"/>
  <c r="E271" i="43"/>
  <c r="E270" i="43"/>
  <c r="E268" i="43"/>
  <c r="E249" i="35"/>
  <c r="E248" i="35"/>
  <c r="E247" i="35"/>
  <c r="E246" i="35"/>
  <c r="E243" i="35"/>
  <c r="E242" i="35"/>
  <c r="E241" i="35"/>
  <c r="E240" i="35"/>
  <c r="E238" i="35"/>
  <c r="E494" i="58"/>
  <c r="E493" i="58"/>
  <c r="E492" i="58"/>
  <c r="E491" i="58"/>
  <c r="E488" i="58"/>
  <c r="E487" i="58"/>
  <c r="E486" i="58"/>
  <c r="E485" i="58"/>
  <c r="E483" i="58"/>
  <c r="E80" i="28"/>
  <c r="E79" i="28"/>
  <c r="E78" i="28"/>
  <c r="E77" i="28"/>
  <c r="E74" i="28"/>
  <c r="E73" i="28"/>
  <c r="E72" i="28"/>
  <c r="E71" i="28"/>
  <c r="E69" i="28"/>
  <c r="E520" i="46"/>
  <c r="E519" i="46"/>
  <c r="E518" i="46"/>
  <c r="E517" i="46"/>
  <c r="E514" i="46"/>
  <c r="E513" i="46"/>
  <c r="E512" i="46"/>
  <c r="E511" i="46"/>
  <c r="E509" i="46"/>
  <c r="E300" i="44"/>
  <c r="E311" i="44"/>
  <c r="E310" i="44"/>
  <c r="E309" i="44"/>
  <c r="E308" i="44"/>
  <c r="E305" i="44"/>
  <c r="E304" i="44"/>
  <c r="E303" i="44"/>
  <c r="E302" i="44"/>
  <c r="B258" i="52"/>
  <c r="B257" i="52"/>
  <c r="B256" i="52"/>
  <c r="B254" i="52"/>
  <c r="B253" i="52"/>
  <c r="B248" i="52"/>
  <c r="B247" i="52"/>
  <c r="B245" i="52"/>
  <c r="B244" i="52"/>
  <c r="B243" i="52"/>
  <c r="B242" i="52"/>
  <c r="B241" i="52"/>
  <c r="B240" i="52"/>
  <c r="B239" i="52"/>
  <c r="B238" i="52"/>
  <c r="B236" i="52"/>
  <c r="B235" i="52"/>
  <c r="B234" i="52"/>
  <c r="B230" i="52"/>
  <c r="E433" i="58"/>
  <c r="E427" i="58"/>
  <c r="D426" i="58"/>
  <c r="E424" i="58"/>
  <c r="N423" i="58"/>
  <c r="M423" i="58"/>
  <c r="L423" i="58"/>
  <c r="K423" i="58"/>
  <c r="J423" i="58"/>
  <c r="I423" i="58"/>
  <c r="E421" i="58"/>
  <c r="D420" i="58"/>
  <c r="N415" i="58"/>
  <c r="M415" i="58"/>
  <c r="L415" i="58"/>
  <c r="K415" i="58"/>
  <c r="J415" i="58"/>
  <c r="I415" i="58"/>
  <c r="E415" i="58"/>
  <c r="E413" i="58"/>
  <c r="E411" i="58"/>
  <c r="E418" i="58" s="1"/>
  <c r="E410" i="58"/>
  <c r="E417" i="58" s="1"/>
  <c r="E409" i="58"/>
  <c r="E416" i="58" s="1"/>
  <c r="J408" i="58"/>
  <c r="I408" i="58"/>
  <c r="H415" i="58" s="1"/>
  <c r="H408" i="58"/>
  <c r="E408" i="58"/>
  <c r="E406" i="58"/>
  <c r="D405" i="58"/>
  <c r="I403" i="58"/>
  <c r="E403" i="58"/>
  <c r="E402" i="58"/>
  <c r="E401" i="58"/>
  <c r="D400" i="58"/>
  <c r="I398" i="58"/>
  <c r="E398" i="58"/>
  <c r="E397" i="58"/>
  <c r="E396" i="58"/>
  <c r="D395" i="58"/>
  <c r="I393" i="58"/>
  <c r="E393" i="58"/>
  <c r="E392" i="58"/>
  <c r="E391" i="58"/>
  <c r="D390" i="58"/>
  <c r="I388" i="58"/>
  <c r="E388" i="58"/>
  <c r="E387" i="58"/>
  <c r="E386" i="58"/>
  <c r="D385" i="58"/>
  <c r="I383" i="58"/>
  <c r="E383" i="58"/>
  <c r="E382" i="58"/>
  <c r="E381" i="58"/>
  <c r="D380" i="58"/>
  <c r="D378" i="58"/>
  <c r="D374" i="58"/>
  <c r="E372" i="58"/>
  <c r="E371" i="58"/>
  <c r="E361" i="58"/>
  <c r="E355" i="58"/>
  <c r="D354" i="58"/>
  <c r="E352" i="58"/>
  <c r="N351" i="58"/>
  <c r="M351" i="58"/>
  <c r="L351" i="58"/>
  <c r="K351" i="58"/>
  <c r="J351" i="58"/>
  <c r="I351" i="58"/>
  <c r="E349" i="58"/>
  <c r="D348" i="58"/>
  <c r="N343" i="58"/>
  <c r="M343" i="58"/>
  <c r="L343" i="58"/>
  <c r="K343" i="58"/>
  <c r="J343" i="58"/>
  <c r="I343" i="58"/>
  <c r="E343" i="58"/>
  <c r="E341" i="58"/>
  <c r="E339" i="58"/>
  <c r="E346" i="58" s="1"/>
  <c r="E338" i="58"/>
  <c r="E345" i="58" s="1"/>
  <c r="E337" i="58"/>
  <c r="E344" i="58"/>
  <c r="J336" i="58"/>
  <c r="I336" i="58"/>
  <c r="H343" i="58" s="1"/>
  <c r="H336" i="58"/>
  <c r="E336" i="58"/>
  <c r="E334" i="58"/>
  <c r="D333" i="58"/>
  <c r="I331" i="58"/>
  <c r="E331" i="58"/>
  <c r="E330" i="58"/>
  <c r="E329" i="58"/>
  <c r="D328" i="58"/>
  <c r="I326" i="58"/>
  <c r="E326" i="58"/>
  <c r="E325" i="58"/>
  <c r="E324" i="58"/>
  <c r="D323" i="58"/>
  <c r="I321" i="58"/>
  <c r="E321" i="58"/>
  <c r="E320" i="58"/>
  <c r="E319" i="58"/>
  <c r="D318" i="58"/>
  <c r="I316" i="58"/>
  <c r="E316" i="58"/>
  <c r="E315" i="58"/>
  <c r="E314" i="58"/>
  <c r="D313" i="58"/>
  <c r="I311" i="58"/>
  <c r="E311" i="58"/>
  <c r="E310" i="58"/>
  <c r="E309" i="58"/>
  <c r="D308" i="58"/>
  <c r="D306" i="58"/>
  <c r="D302" i="58"/>
  <c r="E300" i="58"/>
  <c r="E299" i="58"/>
  <c r="E289" i="58"/>
  <c r="E283" i="58"/>
  <c r="D282" i="58"/>
  <c r="E280" i="58"/>
  <c r="N279" i="58"/>
  <c r="M279" i="58"/>
  <c r="L279" i="58"/>
  <c r="K279" i="58"/>
  <c r="J279" i="58"/>
  <c r="I279" i="58"/>
  <c r="E277" i="58"/>
  <c r="D276" i="58"/>
  <c r="N271" i="58"/>
  <c r="M271" i="58"/>
  <c r="L271" i="58"/>
  <c r="K271" i="58"/>
  <c r="J271" i="58"/>
  <c r="I271" i="58"/>
  <c r="E271" i="58"/>
  <c r="E269" i="58"/>
  <c r="E267" i="58"/>
  <c r="E274" i="58" s="1"/>
  <c r="E266" i="58"/>
  <c r="E273" i="58" s="1"/>
  <c r="E265" i="58"/>
  <c r="E272" i="58" s="1"/>
  <c r="J264" i="58"/>
  <c r="I264" i="58"/>
  <c r="H271" i="58" s="1"/>
  <c r="H264" i="58"/>
  <c r="E264" i="58"/>
  <c r="E262" i="58"/>
  <c r="D261" i="58"/>
  <c r="I259" i="58"/>
  <c r="E259" i="58"/>
  <c r="E258" i="58"/>
  <c r="E257" i="58"/>
  <c r="D256" i="58"/>
  <c r="I254" i="58"/>
  <c r="E254" i="58"/>
  <c r="E253" i="58"/>
  <c r="E252" i="58"/>
  <c r="D251" i="58"/>
  <c r="I249" i="58"/>
  <c r="E249" i="58"/>
  <c r="E248" i="58"/>
  <c r="E247" i="58"/>
  <c r="D246" i="58"/>
  <c r="I244" i="58"/>
  <c r="E244" i="58"/>
  <c r="E243" i="58"/>
  <c r="E242" i="58"/>
  <c r="D241" i="58"/>
  <c r="I239" i="58"/>
  <c r="E239" i="58"/>
  <c r="E238" i="58"/>
  <c r="E237" i="58"/>
  <c r="D236" i="58"/>
  <c r="D234" i="58"/>
  <c r="D230" i="58"/>
  <c r="E228" i="58"/>
  <c r="E227" i="58"/>
  <c r="E217" i="58"/>
  <c r="E211" i="58"/>
  <c r="D210" i="58"/>
  <c r="E208" i="58"/>
  <c r="N207" i="58"/>
  <c r="M207" i="58"/>
  <c r="L207" i="58"/>
  <c r="K207" i="58"/>
  <c r="J207" i="58"/>
  <c r="I207" i="58"/>
  <c r="E205" i="58"/>
  <c r="D204" i="58"/>
  <c r="N199" i="58"/>
  <c r="M199" i="58"/>
  <c r="L199" i="58"/>
  <c r="K199" i="58"/>
  <c r="J199" i="58"/>
  <c r="I199" i="58"/>
  <c r="E199" i="58"/>
  <c r="E197" i="58"/>
  <c r="E195" i="58"/>
  <c r="E202" i="58"/>
  <c r="E194" i="58"/>
  <c r="E201" i="58" s="1"/>
  <c r="E193" i="58"/>
  <c r="E200" i="58" s="1"/>
  <c r="J192" i="58"/>
  <c r="I192" i="58"/>
  <c r="H199" i="58" s="1"/>
  <c r="H192" i="58"/>
  <c r="E192" i="58"/>
  <c r="E190" i="58"/>
  <c r="D189" i="58"/>
  <c r="I187" i="58"/>
  <c r="E187" i="58"/>
  <c r="E186" i="58"/>
  <c r="E185" i="58"/>
  <c r="D184" i="58"/>
  <c r="I182" i="58"/>
  <c r="E182" i="58"/>
  <c r="E181" i="58"/>
  <c r="E180" i="58"/>
  <c r="D179" i="58"/>
  <c r="I177" i="58"/>
  <c r="E177" i="58"/>
  <c r="E176" i="58"/>
  <c r="E175" i="58"/>
  <c r="D174" i="58"/>
  <c r="I172" i="58"/>
  <c r="E172" i="58"/>
  <c r="E171" i="58"/>
  <c r="E170" i="58"/>
  <c r="D169" i="58"/>
  <c r="I167" i="58"/>
  <c r="E167" i="58"/>
  <c r="E166" i="58"/>
  <c r="E165" i="58"/>
  <c r="D164" i="58"/>
  <c r="D162" i="58"/>
  <c r="D158" i="58"/>
  <c r="E156" i="58"/>
  <c r="E155" i="58"/>
  <c r="B18" i="10"/>
  <c r="B17" i="10"/>
  <c r="AB142" i="38"/>
  <c r="AB143" i="38"/>
  <c r="AB144" i="38"/>
  <c r="AB145" i="38"/>
  <c r="AB146" i="38"/>
  <c r="AB147" i="38"/>
  <c r="AB148" i="38"/>
  <c r="AB149" i="38"/>
  <c r="AB150" i="38"/>
  <c r="AB151" i="38"/>
  <c r="AB141" i="38"/>
  <c r="D2" i="26"/>
  <c r="H1" i="26"/>
  <c r="F1" i="26"/>
  <c r="D1" i="26"/>
  <c r="E4" i="43"/>
  <c r="E4" i="35"/>
  <c r="E3" i="35"/>
  <c r="K2" i="35"/>
  <c r="I2" i="35"/>
  <c r="G2" i="35"/>
  <c r="E2" i="35"/>
  <c r="K2" i="58"/>
  <c r="I2" i="58"/>
  <c r="G2" i="58"/>
  <c r="E4" i="58"/>
  <c r="E3" i="58"/>
  <c r="G3" i="58"/>
  <c r="D10" i="58"/>
  <c r="E4" i="48"/>
  <c r="E3" i="48"/>
  <c r="K2" i="48"/>
  <c r="I2" i="48"/>
  <c r="G2" i="48"/>
  <c r="E2" i="48"/>
  <c r="E4" i="28"/>
  <c r="E3" i="28"/>
  <c r="K2" i="28"/>
  <c r="I2" i="28"/>
  <c r="G2" i="28"/>
  <c r="E2" i="28"/>
  <c r="G2" i="37"/>
  <c r="U84" i="46"/>
  <c r="U82" i="46"/>
  <c r="T82" i="46"/>
  <c r="T84" i="46"/>
  <c r="T80" i="46"/>
  <c r="T78" i="46"/>
  <c r="T76" i="46"/>
  <c r="T74" i="46"/>
  <c r="T72" i="46"/>
  <c r="T70" i="46"/>
  <c r="T68" i="46"/>
  <c r="T66" i="46"/>
  <c r="T64" i="46"/>
  <c r="B25" i="52"/>
  <c r="T69" i="44"/>
  <c r="T67" i="44"/>
  <c r="T87" i="44"/>
  <c r="U87" i="44"/>
  <c r="F816" i="52"/>
  <c r="D816" i="52"/>
  <c r="A815" i="52"/>
  <c r="F802" i="52"/>
  <c r="D802" i="52"/>
  <c r="C802" i="52"/>
  <c r="B802" i="52"/>
  <c r="A801" i="52"/>
  <c r="D796" i="52"/>
  <c r="D792" i="52"/>
  <c r="O780" i="52"/>
  <c r="L780" i="52"/>
  <c r="I780" i="52"/>
  <c r="H780" i="52"/>
  <c r="P780" i="52" s="1"/>
  <c r="L779" i="52"/>
  <c r="I779" i="52"/>
  <c r="H779" i="52"/>
  <c r="O778" i="52"/>
  <c r="L778" i="52"/>
  <c r="I778" i="52"/>
  <c r="H778" i="52"/>
  <c r="P778" i="52" s="1"/>
  <c r="P777" i="52"/>
  <c r="K777" i="52"/>
  <c r="G777" i="52"/>
  <c r="B777" i="52"/>
  <c r="I325" i="52"/>
  <c r="H325" i="52"/>
  <c r="E325" i="52"/>
  <c r="D325" i="52"/>
  <c r="D397" i="52" s="1"/>
  <c r="D469" i="52" s="1"/>
  <c r="D541" i="52" s="1"/>
  <c r="D613" i="52" s="1"/>
  <c r="D685" i="52" s="1"/>
  <c r="D757" i="52" s="1"/>
  <c r="I324" i="52"/>
  <c r="H324" i="52"/>
  <c r="E324" i="52"/>
  <c r="D324" i="52"/>
  <c r="D396" i="52" s="1"/>
  <c r="D468" i="52" s="1"/>
  <c r="D540" i="52" s="1"/>
  <c r="D612" i="52" s="1"/>
  <c r="D684" i="52" s="1"/>
  <c r="D756" i="52" s="1"/>
  <c r="O323" i="52"/>
  <c r="L323" i="52"/>
  <c r="I323" i="52"/>
  <c r="H323" i="52"/>
  <c r="E323" i="52"/>
  <c r="D323" i="52"/>
  <c r="D395" i="52" s="1"/>
  <c r="D467" i="52" s="1"/>
  <c r="D539" i="52" s="1"/>
  <c r="D611" i="52" s="1"/>
  <c r="D683" i="52" s="1"/>
  <c r="D755" i="52" s="1"/>
  <c r="C323" i="52"/>
  <c r="Q323" i="52" s="1"/>
  <c r="S323" i="52" s="1"/>
  <c r="O322" i="52"/>
  <c r="L322" i="52"/>
  <c r="I322" i="52"/>
  <c r="H322" i="52"/>
  <c r="E322" i="52"/>
  <c r="D322" i="52"/>
  <c r="D394" i="52" s="1"/>
  <c r="D466" i="52" s="1"/>
  <c r="D538" i="52" s="1"/>
  <c r="C322" i="52"/>
  <c r="C394" i="52" s="1"/>
  <c r="Q394" i="52" s="1"/>
  <c r="S394" i="52" s="1"/>
  <c r="O321" i="52"/>
  <c r="L321" i="52"/>
  <c r="I321" i="52"/>
  <c r="H321" i="52"/>
  <c r="E321" i="52"/>
  <c r="D321" i="52"/>
  <c r="D393" i="52" s="1"/>
  <c r="D465" i="52" s="1"/>
  <c r="D537" i="52" s="1"/>
  <c r="D609" i="52" s="1"/>
  <c r="D681" i="52" s="1"/>
  <c r="D753" i="52" s="1"/>
  <c r="I317" i="52"/>
  <c r="H317" i="52"/>
  <c r="C317" i="52"/>
  <c r="Q317" i="52" s="1"/>
  <c r="O316" i="52"/>
  <c r="L316" i="52"/>
  <c r="I316" i="52"/>
  <c r="H316" i="52"/>
  <c r="E316" i="52"/>
  <c r="D316" i="52"/>
  <c r="D388" i="52" s="1"/>
  <c r="C316" i="52"/>
  <c r="C388" i="52" s="1"/>
  <c r="Q388" i="52" s="1"/>
  <c r="S388" i="52" s="1"/>
  <c r="O315" i="52"/>
  <c r="L315" i="52"/>
  <c r="I315" i="52"/>
  <c r="P315" i="52" s="1"/>
  <c r="H315" i="52"/>
  <c r="E315" i="52"/>
  <c r="D315" i="52"/>
  <c r="D387" i="52" s="1"/>
  <c r="D459" i="52" s="1"/>
  <c r="D531" i="52" s="1"/>
  <c r="D603" i="52" s="1"/>
  <c r="D675" i="52" s="1"/>
  <c r="D747" i="52" s="1"/>
  <c r="O314" i="52"/>
  <c r="P314" i="52" s="1"/>
  <c r="L314" i="52"/>
  <c r="I314" i="52"/>
  <c r="H314" i="52"/>
  <c r="E314" i="52"/>
  <c r="D314" i="52"/>
  <c r="C314" i="52"/>
  <c r="O313" i="52"/>
  <c r="L313" i="52"/>
  <c r="I313" i="52"/>
  <c r="H313" i="52"/>
  <c r="E313" i="52"/>
  <c r="D313" i="52"/>
  <c r="C313" i="52"/>
  <c r="C385" i="52" s="1"/>
  <c r="C457" i="52" s="1"/>
  <c r="C529" i="52" s="1"/>
  <c r="O312" i="52"/>
  <c r="L312" i="52"/>
  <c r="I312" i="52"/>
  <c r="H312" i="52"/>
  <c r="E312" i="52"/>
  <c r="D312" i="52"/>
  <c r="D384" i="52" s="1"/>
  <c r="D456" i="52" s="1"/>
  <c r="D528" i="52" s="1"/>
  <c r="D600" i="52" s="1"/>
  <c r="D672" i="52" s="1"/>
  <c r="D744" i="52" s="1"/>
  <c r="C312" i="52"/>
  <c r="C384" i="52" s="1"/>
  <c r="I311" i="52"/>
  <c r="P311" i="52" s="1"/>
  <c r="H311" i="52"/>
  <c r="E311" i="52"/>
  <c r="D311" i="52"/>
  <c r="D383" i="52" s="1"/>
  <c r="C311" i="52"/>
  <c r="H310" i="52"/>
  <c r="P310" i="52" s="1"/>
  <c r="E310" i="52"/>
  <c r="D310" i="52"/>
  <c r="D382" i="52" s="1"/>
  <c r="D454" i="52" s="1"/>
  <c r="D526" i="52" s="1"/>
  <c r="D598" i="52" s="1"/>
  <c r="D670" i="52" s="1"/>
  <c r="D742" i="52" s="1"/>
  <c r="L309" i="52"/>
  <c r="I309" i="52"/>
  <c r="H309" i="52"/>
  <c r="L306" i="52"/>
  <c r="I306" i="52"/>
  <c r="H306" i="52"/>
  <c r="C306" i="52"/>
  <c r="C309" i="52" s="1"/>
  <c r="I303" i="52"/>
  <c r="P303" i="52" s="1"/>
  <c r="H303" i="52"/>
  <c r="C303" i="52"/>
  <c r="C375" i="52" s="1"/>
  <c r="C447" i="52" s="1"/>
  <c r="C519" i="52" s="1"/>
  <c r="C591" i="52" s="1"/>
  <c r="C663" i="52" s="1"/>
  <c r="C735" i="52" s="1"/>
  <c r="I302" i="52"/>
  <c r="E302" i="52"/>
  <c r="D302" i="52"/>
  <c r="D374" i="52" s="1"/>
  <c r="D446" i="52" s="1"/>
  <c r="D518" i="52" s="1"/>
  <c r="D590" i="52" s="1"/>
  <c r="D662" i="52" s="1"/>
  <c r="D734" i="52" s="1"/>
  <c r="I301" i="52"/>
  <c r="H301" i="52"/>
  <c r="L298" i="52"/>
  <c r="I298" i="52"/>
  <c r="H298" i="52"/>
  <c r="C298" i="52"/>
  <c r="C370" i="52" s="1"/>
  <c r="I297" i="52"/>
  <c r="H297" i="52"/>
  <c r="E297" i="52"/>
  <c r="D297" i="52"/>
  <c r="D369" i="52" s="1"/>
  <c r="D441" i="52" s="1"/>
  <c r="D513" i="52" s="1"/>
  <c r="D585" i="52" s="1"/>
  <c r="D657" i="52" s="1"/>
  <c r="D729" i="52" s="1"/>
  <c r="I296" i="52"/>
  <c r="E296" i="52"/>
  <c r="D296" i="52"/>
  <c r="D368" i="52" s="1"/>
  <c r="D440" i="52" s="1"/>
  <c r="D512" i="52" s="1"/>
  <c r="D584" i="52" s="1"/>
  <c r="D656" i="52" s="1"/>
  <c r="D728" i="52" s="1"/>
  <c r="I295" i="52"/>
  <c r="H295" i="52"/>
  <c r="E295" i="52"/>
  <c r="D295" i="52"/>
  <c r="D367" i="52" s="1"/>
  <c r="D439" i="52" s="1"/>
  <c r="D511" i="52" s="1"/>
  <c r="D583" i="52" s="1"/>
  <c r="D655" i="52" s="1"/>
  <c r="D727" i="52" s="1"/>
  <c r="L294" i="52"/>
  <c r="I294" i="52"/>
  <c r="H294" i="52"/>
  <c r="E294" i="52"/>
  <c r="D294" i="52"/>
  <c r="D366" i="52"/>
  <c r="C294" i="52"/>
  <c r="O293" i="52"/>
  <c r="L293" i="52"/>
  <c r="I293" i="52"/>
  <c r="P293" i="52" s="1"/>
  <c r="H293" i="52"/>
  <c r="E293" i="52"/>
  <c r="D293" i="52"/>
  <c r="D365" i="52" s="1"/>
  <c r="D437" i="52" s="1"/>
  <c r="D509" i="52" s="1"/>
  <c r="D581" i="52" s="1"/>
  <c r="D653" i="52" s="1"/>
  <c r="D725" i="52" s="1"/>
  <c r="L289" i="52"/>
  <c r="I289" i="52"/>
  <c r="H289" i="52"/>
  <c r="O288" i="52"/>
  <c r="L288" i="52"/>
  <c r="I288" i="52"/>
  <c r="H288" i="52"/>
  <c r="E288" i="52"/>
  <c r="D288" i="52"/>
  <c r="C288" i="52"/>
  <c r="C293" i="52" s="1"/>
  <c r="C365" i="52" s="1"/>
  <c r="O287" i="52"/>
  <c r="L287" i="52"/>
  <c r="I287" i="52"/>
  <c r="H287" i="52"/>
  <c r="E287" i="52"/>
  <c r="D287" i="52"/>
  <c r="D359" i="52"/>
  <c r="D431" i="52" s="1"/>
  <c r="D503" i="52" s="1"/>
  <c r="D575" i="52" s="1"/>
  <c r="D647" i="52" s="1"/>
  <c r="D719" i="52" s="1"/>
  <c r="I283" i="52"/>
  <c r="H283" i="52"/>
  <c r="C283" i="52"/>
  <c r="O282" i="52"/>
  <c r="L282" i="52"/>
  <c r="I282" i="52"/>
  <c r="H282" i="52"/>
  <c r="E282" i="52"/>
  <c r="D282" i="52"/>
  <c r="D354" i="52" s="1"/>
  <c r="D426" i="52" s="1"/>
  <c r="D498" i="52" s="1"/>
  <c r="D570" i="52" s="1"/>
  <c r="D642" i="52" s="1"/>
  <c r="D714" i="52" s="1"/>
  <c r="E281" i="52"/>
  <c r="L278" i="52"/>
  <c r="I278" i="52"/>
  <c r="H278" i="52"/>
  <c r="O277" i="52"/>
  <c r="L277" i="52"/>
  <c r="I277" i="52"/>
  <c r="H277" i="52"/>
  <c r="E277" i="52"/>
  <c r="D277" i="52"/>
  <c r="D349" i="52"/>
  <c r="D421" i="52"/>
  <c r="D493" i="52" s="1"/>
  <c r="D565" i="52" s="1"/>
  <c r="D637" i="52" s="1"/>
  <c r="C277" i="52"/>
  <c r="E276" i="52"/>
  <c r="D276" i="52"/>
  <c r="D348" i="52"/>
  <c r="D420" i="52"/>
  <c r="D492" i="52" s="1"/>
  <c r="D564" i="52" s="1"/>
  <c r="D636" i="52" s="1"/>
  <c r="D708" i="52" s="1"/>
  <c r="O275" i="52"/>
  <c r="L275" i="52"/>
  <c r="I275" i="52"/>
  <c r="H275" i="52"/>
  <c r="P275" i="52" s="1"/>
  <c r="E275" i="52"/>
  <c r="D275" i="52"/>
  <c r="D347" i="52"/>
  <c r="D419" i="52"/>
  <c r="D491" i="52" s="1"/>
  <c r="D563" i="52" s="1"/>
  <c r="D635" i="52" s="1"/>
  <c r="D707" i="52" s="1"/>
  <c r="B275" i="52"/>
  <c r="B347" i="52" s="1"/>
  <c r="B419" i="52" s="1"/>
  <c r="B491" i="52" s="1"/>
  <c r="B563" i="52" s="1"/>
  <c r="B635" i="52" s="1"/>
  <c r="B707" i="52" s="1"/>
  <c r="O274" i="52"/>
  <c r="L274" i="52"/>
  <c r="I274" i="52"/>
  <c r="H274" i="52"/>
  <c r="E274" i="52"/>
  <c r="D274" i="52"/>
  <c r="C274" i="52"/>
  <c r="H272" i="52"/>
  <c r="P272" i="52" s="1"/>
  <c r="E272" i="52"/>
  <c r="D272" i="52"/>
  <c r="D344" i="52" s="1"/>
  <c r="D416" i="52" s="1"/>
  <c r="D488" i="52" s="1"/>
  <c r="D560" i="52" s="1"/>
  <c r="D632" i="52" s="1"/>
  <c r="D704" i="52" s="1"/>
  <c r="H271" i="52"/>
  <c r="P271" i="52" s="1"/>
  <c r="E271" i="52"/>
  <c r="D271" i="52"/>
  <c r="D343" i="52" s="1"/>
  <c r="D415" i="52" s="1"/>
  <c r="D487" i="52" s="1"/>
  <c r="D559" i="52" s="1"/>
  <c r="D631" i="52" s="1"/>
  <c r="D703" i="52" s="1"/>
  <c r="L270" i="52"/>
  <c r="I270" i="52"/>
  <c r="H270" i="52"/>
  <c r="E270" i="52"/>
  <c r="D270" i="52"/>
  <c r="D342" i="52" s="1"/>
  <c r="D414" i="52" s="1"/>
  <c r="D486" i="52" s="1"/>
  <c r="D558" i="52" s="1"/>
  <c r="D630" i="52" s="1"/>
  <c r="D702" i="52" s="1"/>
  <c r="O269" i="52"/>
  <c r="L269" i="52"/>
  <c r="I269" i="52"/>
  <c r="H269" i="52"/>
  <c r="E269" i="52"/>
  <c r="D269" i="52"/>
  <c r="D341" i="52" s="1"/>
  <c r="D413" i="52" s="1"/>
  <c r="D485" i="52" s="1"/>
  <c r="D557" i="52" s="1"/>
  <c r="D629" i="52" s="1"/>
  <c r="D701" i="52" s="1"/>
  <c r="O267" i="52"/>
  <c r="L267" i="52"/>
  <c r="I267" i="52"/>
  <c r="H267" i="52"/>
  <c r="E267" i="52"/>
  <c r="O266" i="52"/>
  <c r="L266" i="52"/>
  <c r="I266" i="52"/>
  <c r="H266" i="52"/>
  <c r="E266" i="52"/>
  <c r="D266" i="52"/>
  <c r="D338" i="52" s="1"/>
  <c r="D410" i="52" s="1"/>
  <c r="D482" i="52" s="1"/>
  <c r="D554" i="52" s="1"/>
  <c r="D626" i="52" s="1"/>
  <c r="D698" i="52" s="1"/>
  <c r="O265" i="52"/>
  <c r="L265" i="52"/>
  <c r="I265" i="52"/>
  <c r="H265" i="52"/>
  <c r="E265" i="52"/>
  <c r="D265" i="52"/>
  <c r="D337" i="52" s="1"/>
  <c r="D409" i="52" s="1"/>
  <c r="D481" i="52" s="1"/>
  <c r="D553" i="52" s="1"/>
  <c r="D625" i="52" s="1"/>
  <c r="D697" i="52" s="1"/>
  <c r="C265" i="52"/>
  <c r="C266" i="52" s="1"/>
  <c r="Z264" i="52"/>
  <c r="P264" i="52"/>
  <c r="K264" i="52"/>
  <c r="G264" i="52"/>
  <c r="F264" i="52"/>
  <c r="E264" i="52"/>
  <c r="D264" i="52"/>
  <c r="C264" i="52"/>
  <c r="B264" i="52"/>
  <c r="L263" i="52"/>
  <c r="K263" i="52"/>
  <c r="J263" i="52"/>
  <c r="I263" i="52"/>
  <c r="H263" i="52"/>
  <c r="G263" i="52"/>
  <c r="B263" i="52"/>
  <c r="B255" i="52"/>
  <c r="B252" i="52"/>
  <c r="L251" i="52"/>
  <c r="B251" i="52"/>
  <c r="L250" i="52"/>
  <c r="B250" i="52"/>
  <c r="L249" i="52"/>
  <c r="B249" i="52"/>
  <c r="B246" i="52"/>
  <c r="L237" i="52"/>
  <c r="B237" i="52"/>
  <c r="B233" i="52"/>
  <c r="B232" i="52"/>
  <c r="L229" i="52"/>
  <c r="A206" i="52"/>
  <c r="A203" i="52"/>
  <c r="A198" i="52"/>
  <c r="A194" i="52"/>
  <c r="A189" i="52"/>
  <c r="A186" i="52"/>
  <c r="A178" i="52"/>
  <c r="A172" i="52"/>
  <c r="A164" i="52"/>
  <c r="A160" i="52"/>
  <c r="A154" i="52"/>
  <c r="A146" i="52"/>
  <c r="A145" i="52"/>
  <c r="A144" i="52"/>
  <c r="A143" i="52"/>
  <c r="A142" i="52"/>
  <c r="A141" i="52"/>
  <c r="A140" i="52"/>
  <c r="A139" i="52"/>
  <c r="A138" i="52"/>
  <c r="A137" i="52"/>
  <c r="A136" i="52"/>
  <c r="A135" i="52"/>
  <c r="A134" i="52"/>
  <c r="A133" i="52"/>
  <c r="A131" i="52"/>
  <c r="A130" i="52"/>
  <c r="A129" i="52"/>
  <c r="A128" i="52"/>
  <c r="A127" i="52"/>
  <c r="A125" i="52"/>
  <c r="A124" i="52"/>
  <c r="A123" i="52"/>
  <c r="A121" i="52"/>
  <c r="A120" i="52"/>
  <c r="A119" i="52"/>
  <c r="A118" i="52"/>
  <c r="A115" i="52"/>
  <c r="A114" i="52"/>
  <c r="A113" i="52"/>
  <c r="A112" i="52"/>
  <c r="A111" i="52"/>
  <c r="A110" i="52"/>
  <c r="A109" i="52"/>
  <c r="A108" i="52"/>
  <c r="A105" i="52"/>
  <c r="A104" i="52"/>
  <c r="A103" i="52"/>
  <c r="A101" i="52"/>
  <c r="A100" i="52"/>
  <c r="A99" i="52"/>
  <c r="A98" i="52"/>
  <c r="A96" i="52"/>
  <c r="A95" i="52"/>
  <c r="A94" i="52"/>
  <c r="I3" i="58"/>
  <c r="A91" i="52"/>
  <c r="A60" i="52"/>
  <c r="C55" i="52"/>
  <c r="B55" i="52"/>
  <c r="P84" i="35"/>
  <c r="Q142" i="35" s="1"/>
  <c r="D54" i="52"/>
  <c r="C54" i="52"/>
  <c r="B54" i="52"/>
  <c r="F53" i="52"/>
  <c r="E53" i="52"/>
  <c r="D53" i="52"/>
  <c r="C53" i="52"/>
  <c r="B53" i="52"/>
  <c r="B52" i="52"/>
  <c r="F324" i="52" s="1"/>
  <c r="F396" i="52" s="1"/>
  <c r="F468" i="52" s="1"/>
  <c r="F540" i="52" s="1"/>
  <c r="F612" i="52" s="1"/>
  <c r="F684" i="52" s="1"/>
  <c r="F756" i="52" s="1"/>
  <c r="D51" i="52"/>
  <c r="B780" i="52" s="1"/>
  <c r="B48" i="52"/>
  <c r="J100" i="38"/>
  <c r="B47" i="52"/>
  <c r="J99" i="38"/>
  <c r="B46" i="52"/>
  <c r="J98" i="38"/>
  <c r="B45" i="52"/>
  <c r="J97" i="38"/>
  <c r="B44" i="52"/>
  <c r="J96" i="38"/>
  <c r="F43" i="52"/>
  <c r="E43" i="52"/>
  <c r="D43" i="52"/>
  <c r="C43" i="52"/>
  <c r="B43" i="52"/>
  <c r="L41" i="52"/>
  <c r="K41" i="52"/>
  <c r="J41" i="52"/>
  <c r="I41" i="52"/>
  <c r="H41" i="52"/>
  <c r="G41" i="52"/>
  <c r="F41" i="52"/>
  <c r="E41" i="52"/>
  <c r="D41" i="52"/>
  <c r="C41" i="52"/>
  <c r="B41" i="52"/>
  <c r="C40" i="52"/>
  <c r="B40" i="52"/>
  <c r="B39" i="52"/>
  <c r="B38" i="52"/>
  <c r="B37" i="52"/>
  <c r="B36" i="52"/>
  <c r="B35" i="52"/>
  <c r="J227" i="50" s="1"/>
  <c r="B34" i="52"/>
  <c r="B33" i="52"/>
  <c r="B32" i="52"/>
  <c r="B31" i="52"/>
  <c r="B30" i="52"/>
  <c r="B29" i="52"/>
  <c r="B28" i="52"/>
  <c r="B27" i="52"/>
  <c r="B26" i="52"/>
  <c r="L157" i="38" s="1"/>
  <c r="L6" i="62"/>
  <c r="K8" i="62" s="1"/>
  <c r="B24" i="52"/>
  <c r="C23" i="52"/>
  <c r="B23" i="52"/>
  <c r="C22" i="52"/>
  <c r="B22" i="52"/>
  <c r="B21" i="52"/>
  <c r="B20" i="52"/>
  <c r="B19" i="52"/>
  <c r="B5" i="52"/>
  <c r="B4" i="52"/>
  <c r="F281" i="52" s="1"/>
  <c r="F353" i="52" s="1"/>
  <c r="F425" i="52" s="1"/>
  <c r="F497" i="52" s="1"/>
  <c r="F569" i="52" s="1"/>
  <c r="F641" i="52" s="1"/>
  <c r="F713" i="52" s="1"/>
  <c r="B3" i="52"/>
  <c r="B9" i="26"/>
  <c r="C7" i="26"/>
  <c r="B5" i="26"/>
  <c r="A1" i="26"/>
  <c r="G281" i="43"/>
  <c r="G253" i="43"/>
  <c r="E253" i="43"/>
  <c r="E251" i="43"/>
  <c r="E250" i="43"/>
  <c r="E249" i="43"/>
  <c r="D247" i="43"/>
  <c r="G235" i="43"/>
  <c r="E235" i="43"/>
  <c r="E233" i="43"/>
  <c r="D231" i="43"/>
  <c r="E228" i="43"/>
  <c r="E225" i="43"/>
  <c r="E221" i="43"/>
  <c r="E205" i="43"/>
  <c r="E204" i="43"/>
  <c r="E203" i="43"/>
  <c r="E202" i="43"/>
  <c r="E199" i="43"/>
  <c r="E198" i="43"/>
  <c r="E197" i="43"/>
  <c r="E196" i="43"/>
  <c r="E190" i="43"/>
  <c r="E189" i="43"/>
  <c r="E188" i="43"/>
  <c r="E187" i="43"/>
  <c r="E184" i="43"/>
  <c r="E183" i="43"/>
  <c r="E182" i="43"/>
  <c r="E181" i="43"/>
  <c r="E179" i="43"/>
  <c r="E176" i="43"/>
  <c r="E175" i="43"/>
  <c r="E174" i="43"/>
  <c r="E173" i="43"/>
  <c r="E170" i="43"/>
  <c r="E169" i="43"/>
  <c r="E168" i="43"/>
  <c r="E167" i="43"/>
  <c r="E165" i="43"/>
  <c r="E162" i="43"/>
  <c r="E161" i="43"/>
  <c r="E160" i="43"/>
  <c r="E159" i="43"/>
  <c r="E156" i="43"/>
  <c r="E155" i="43"/>
  <c r="E154" i="43"/>
  <c r="E153" i="43"/>
  <c r="E151" i="43"/>
  <c r="E148" i="43"/>
  <c r="E147" i="43"/>
  <c r="E146" i="43"/>
  <c r="E145" i="43"/>
  <c r="E142" i="43"/>
  <c r="E141" i="43"/>
  <c r="E140" i="43"/>
  <c r="E139" i="43"/>
  <c r="E137" i="43"/>
  <c r="E134" i="43"/>
  <c r="E133" i="43"/>
  <c r="E132" i="43"/>
  <c r="E131" i="43"/>
  <c r="E128" i="43"/>
  <c r="E127" i="43"/>
  <c r="E126" i="43"/>
  <c r="E125" i="43"/>
  <c r="E123" i="43"/>
  <c r="E120" i="43"/>
  <c r="E119" i="43"/>
  <c r="E118" i="43"/>
  <c r="E117" i="43"/>
  <c r="E114" i="43"/>
  <c r="E113" i="43"/>
  <c r="E112" i="43"/>
  <c r="E111" i="43"/>
  <c r="E109" i="43"/>
  <c r="D106" i="43"/>
  <c r="E101" i="43"/>
  <c r="E100" i="43"/>
  <c r="E99" i="43"/>
  <c r="E98" i="43"/>
  <c r="E97" i="43"/>
  <c r="E96" i="43"/>
  <c r="E93" i="43"/>
  <c r="E92" i="43"/>
  <c r="E91" i="43"/>
  <c r="E90" i="43"/>
  <c r="E88" i="43"/>
  <c r="E87" i="43"/>
  <c r="D84" i="43"/>
  <c r="E67" i="43"/>
  <c r="E66" i="43"/>
  <c r="E65" i="43"/>
  <c r="E64" i="43"/>
  <c r="E61" i="43"/>
  <c r="E60" i="43"/>
  <c r="E59" i="43"/>
  <c r="E58" i="43"/>
  <c r="E56" i="43"/>
  <c r="E55" i="43"/>
  <c r="E54" i="43"/>
  <c r="E53" i="43"/>
  <c r="E52" i="43"/>
  <c r="E50" i="43"/>
  <c r="E49" i="43"/>
  <c r="E48" i="43"/>
  <c r="E47" i="43"/>
  <c r="E44" i="43"/>
  <c r="E43" i="43"/>
  <c r="E42" i="43"/>
  <c r="E41" i="43"/>
  <c r="G40" i="43"/>
  <c r="E40" i="43"/>
  <c r="G39" i="43"/>
  <c r="E39" i="43"/>
  <c r="G38" i="43"/>
  <c r="E38" i="43"/>
  <c r="G37" i="43"/>
  <c r="E37" i="43"/>
  <c r="G36" i="43"/>
  <c r="G35" i="43"/>
  <c r="G34" i="43"/>
  <c r="E34" i="43"/>
  <c r="E33" i="43"/>
  <c r="E32" i="43"/>
  <c r="G31" i="43"/>
  <c r="E31" i="43"/>
  <c r="E29" i="43"/>
  <c r="H16" i="43"/>
  <c r="E16" i="43"/>
  <c r="E15" i="43"/>
  <c r="E14" i="43"/>
  <c r="E13" i="43"/>
  <c r="D10" i="43"/>
  <c r="C8" i="43"/>
  <c r="C6" i="43"/>
  <c r="I4" i="43"/>
  <c r="G4" i="43"/>
  <c r="K3" i="43"/>
  <c r="I3" i="43"/>
  <c r="G3" i="43"/>
  <c r="E3" i="43"/>
  <c r="K2" i="43"/>
  <c r="I2" i="43"/>
  <c r="G2" i="43"/>
  <c r="E2" i="43"/>
  <c r="B2" i="43"/>
  <c r="G251" i="35"/>
  <c r="E236" i="35"/>
  <c r="E235" i="35"/>
  <c r="E234" i="35"/>
  <c r="E233" i="35"/>
  <c r="E230" i="35"/>
  <c r="E229" i="35"/>
  <c r="E228" i="35"/>
  <c r="E227" i="35"/>
  <c r="E225" i="35"/>
  <c r="E223" i="35"/>
  <c r="E222" i="35"/>
  <c r="E221" i="35"/>
  <c r="E220" i="35"/>
  <c r="E217" i="35"/>
  <c r="E216" i="35"/>
  <c r="E215" i="35"/>
  <c r="E214" i="35"/>
  <c r="E212" i="35"/>
  <c r="E210" i="35"/>
  <c r="E209" i="35"/>
  <c r="E208" i="35"/>
  <c r="E207" i="35"/>
  <c r="E204" i="35"/>
  <c r="E203" i="35"/>
  <c r="E202" i="35"/>
  <c r="E201" i="35"/>
  <c r="E199" i="35"/>
  <c r="D197" i="35"/>
  <c r="D196" i="35"/>
  <c r="D195" i="35"/>
  <c r="D193" i="35"/>
  <c r="E177" i="35"/>
  <c r="E176" i="35"/>
  <c r="E175" i="35"/>
  <c r="E174" i="35"/>
  <c r="E171" i="35"/>
  <c r="E170" i="35"/>
  <c r="E169" i="35"/>
  <c r="E168" i="35"/>
  <c r="E166" i="35"/>
  <c r="E164" i="35"/>
  <c r="E163" i="35"/>
  <c r="E162" i="35"/>
  <c r="E161" i="35"/>
  <c r="E158" i="35"/>
  <c r="E157" i="35"/>
  <c r="E156" i="35"/>
  <c r="E155" i="35"/>
  <c r="E153" i="35"/>
  <c r="E151" i="35"/>
  <c r="E150" i="35"/>
  <c r="E149" i="35"/>
  <c r="E148" i="35"/>
  <c r="E145" i="35"/>
  <c r="E144" i="35"/>
  <c r="E143" i="35"/>
  <c r="E142" i="35"/>
  <c r="E138" i="35"/>
  <c r="E137" i="35"/>
  <c r="E136" i="35"/>
  <c r="E135" i="35"/>
  <c r="E132" i="35"/>
  <c r="E131" i="35"/>
  <c r="E130" i="35"/>
  <c r="E129" i="35"/>
  <c r="E125" i="35"/>
  <c r="E124" i="35"/>
  <c r="E123" i="35"/>
  <c r="E122" i="35"/>
  <c r="E119" i="35"/>
  <c r="E118" i="35"/>
  <c r="E117" i="35"/>
  <c r="E116" i="35"/>
  <c r="E112" i="35"/>
  <c r="E111" i="35"/>
  <c r="H107" i="35"/>
  <c r="M94" i="35"/>
  <c r="H94" i="35"/>
  <c r="F94" i="35"/>
  <c r="E94" i="35"/>
  <c r="E88" i="35"/>
  <c r="E77" i="35"/>
  <c r="E76" i="35"/>
  <c r="E75" i="35"/>
  <c r="E74" i="35"/>
  <c r="E71" i="35"/>
  <c r="E70" i="35"/>
  <c r="E69" i="35"/>
  <c r="E68" i="35"/>
  <c r="H61" i="35"/>
  <c r="M53" i="35"/>
  <c r="G125" i="60" s="1"/>
  <c r="K53" i="35"/>
  <c r="F125" i="60" s="1"/>
  <c r="J53" i="35"/>
  <c r="E125" i="60" s="1"/>
  <c r="H53" i="35"/>
  <c r="D125" i="60" s="1"/>
  <c r="F53" i="35"/>
  <c r="C125" i="60"/>
  <c r="E53" i="35"/>
  <c r="B125" i="60" s="1"/>
  <c r="E51" i="35"/>
  <c r="E49" i="35"/>
  <c r="E48" i="35"/>
  <c r="F47" i="35"/>
  <c r="E47" i="35"/>
  <c r="F46" i="35"/>
  <c r="E46" i="35"/>
  <c r="E45" i="35"/>
  <c r="E43" i="35"/>
  <c r="E20" i="35"/>
  <c r="E19" i="35"/>
  <c r="B2" i="35"/>
  <c r="G496" i="58"/>
  <c r="E481" i="58"/>
  <c r="E480" i="58"/>
  <c r="E479" i="58"/>
  <c r="E478" i="58"/>
  <c r="E475" i="58"/>
  <c r="E474" i="58"/>
  <c r="E473" i="58"/>
  <c r="E472" i="58"/>
  <c r="E470" i="58"/>
  <c r="E468" i="58"/>
  <c r="E467" i="58"/>
  <c r="E466" i="58"/>
  <c r="E465" i="58"/>
  <c r="E462" i="58"/>
  <c r="E461" i="58"/>
  <c r="E460" i="58"/>
  <c r="E459" i="58"/>
  <c r="E457" i="58"/>
  <c r="E456" i="58"/>
  <c r="E454" i="58"/>
  <c r="E453" i="58"/>
  <c r="E452" i="58"/>
  <c r="E451" i="58"/>
  <c r="E448" i="58"/>
  <c r="E447" i="58"/>
  <c r="E446" i="58"/>
  <c r="E445" i="58"/>
  <c r="E443" i="58"/>
  <c r="D441" i="58"/>
  <c r="E370" i="58"/>
  <c r="E298" i="58"/>
  <c r="E226" i="58"/>
  <c r="E154" i="58"/>
  <c r="E145" i="58"/>
  <c r="E144" i="58"/>
  <c r="E143" i="58"/>
  <c r="E137" i="58"/>
  <c r="E136" i="58"/>
  <c r="D135" i="58"/>
  <c r="E133" i="58"/>
  <c r="AW109" i="60"/>
  <c r="N132" i="58"/>
  <c r="M132" i="58"/>
  <c r="L132" i="58"/>
  <c r="K132" i="58"/>
  <c r="J132" i="58"/>
  <c r="I132" i="58"/>
  <c r="E130" i="58"/>
  <c r="D129" i="58"/>
  <c r="N124" i="58"/>
  <c r="AN110" i="60" s="1"/>
  <c r="M124" i="58"/>
  <c r="L124" i="58"/>
  <c r="K124" i="58"/>
  <c r="J124" i="58"/>
  <c r="I124" i="58"/>
  <c r="AW110" i="60" s="1"/>
  <c r="E124" i="58"/>
  <c r="E122" i="58"/>
  <c r="E120" i="58"/>
  <c r="E127" i="58" s="1"/>
  <c r="E119" i="58"/>
  <c r="E118" i="58"/>
  <c r="J117" i="58"/>
  <c r="I117" i="58"/>
  <c r="H124" i="58" s="1"/>
  <c r="AH110" i="60" s="1"/>
  <c r="H117" i="58"/>
  <c r="E117" i="58"/>
  <c r="E115" i="58"/>
  <c r="D114" i="58"/>
  <c r="I112" i="58"/>
  <c r="E112" i="58"/>
  <c r="E111" i="58"/>
  <c r="E110" i="58"/>
  <c r="D109" i="58"/>
  <c r="V109" i="60" s="1"/>
  <c r="I107" i="58"/>
  <c r="E107" i="58"/>
  <c r="E106" i="58"/>
  <c r="E105" i="58"/>
  <c r="D104" i="58"/>
  <c r="S109" i="60" s="1"/>
  <c r="I102" i="58"/>
  <c r="E102" i="58"/>
  <c r="E101" i="58"/>
  <c r="E100" i="58"/>
  <c r="D99" i="58"/>
  <c r="P109" i="60" s="1"/>
  <c r="I97" i="58"/>
  <c r="E97" i="58"/>
  <c r="E96" i="58"/>
  <c r="E95" i="58"/>
  <c r="D94" i="58"/>
  <c r="M109" i="60" s="1"/>
  <c r="I92" i="58"/>
  <c r="E92" i="58"/>
  <c r="O110" i="60" s="1"/>
  <c r="E91" i="58"/>
  <c r="Q110" i="60" s="1"/>
  <c r="T110" i="60"/>
  <c r="E90" i="58"/>
  <c r="S110" i="60" s="1"/>
  <c r="D89" i="58"/>
  <c r="J109" i="60" s="1"/>
  <c r="D87" i="58"/>
  <c r="E83" i="58"/>
  <c r="F82" i="58"/>
  <c r="F81" i="58"/>
  <c r="F80" i="58"/>
  <c r="E79" i="58"/>
  <c r="D77" i="58"/>
  <c r="E75" i="58"/>
  <c r="E74" i="58"/>
  <c r="E73" i="58"/>
  <c r="D67" i="58"/>
  <c r="D66" i="58"/>
  <c r="D65" i="58"/>
  <c r="D63" i="58"/>
  <c r="G57" i="58"/>
  <c r="L49" i="58"/>
  <c r="H49" i="58"/>
  <c r="D110" i="60" s="1"/>
  <c r="E49" i="58"/>
  <c r="C110" i="60" s="1"/>
  <c r="D47" i="58"/>
  <c r="D46" i="58"/>
  <c r="D45" i="58"/>
  <c r="D44" i="58"/>
  <c r="D43" i="58"/>
  <c r="D41" i="58"/>
  <c r="D40" i="58"/>
  <c r="E17" i="58"/>
  <c r="E16" i="58"/>
  <c r="E15" i="58"/>
  <c r="D14" i="58"/>
  <c r="D12" i="58"/>
  <c r="C6" i="58"/>
  <c r="E2" i="58"/>
  <c r="B2" i="58"/>
  <c r="G111" i="48"/>
  <c r="E76" i="48"/>
  <c r="E75" i="48"/>
  <c r="E73" i="48"/>
  <c r="E72" i="48"/>
  <c r="E71" i="48"/>
  <c r="E70" i="48"/>
  <c r="E67" i="48"/>
  <c r="E66" i="48"/>
  <c r="E65" i="48"/>
  <c r="E64" i="48"/>
  <c r="E63" i="48"/>
  <c r="E61" i="48"/>
  <c r="E60" i="48"/>
  <c r="E59" i="48"/>
  <c r="E58" i="48"/>
  <c r="E55" i="48"/>
  <c r="E54" i="48"/>
  <c r="E53" i="48"/>
  <c r="E52" i="48"/>
  <c r="E51" i="48"/>
  <c r="E49" i="48"/>
  <c r="E48" i="48"/>
  <c r="E47" i="48"/>
  <c r="E46" i="48"/>
  <c r="E43" i="48"/>
  <c r="E42" i="48"/>
  <c r="E41" i="48"/>
  <c r="E40" i="48"/>
  <c r="E39" i="48"/>
  <c r="E37" i="48"/>
  <c r="E36" i="48"/>
  <c r="E35" i="48"/>
  <c r="E34" i="48"/>
  <c r="E31" i="48"/>
  <c r="E30" i="48"/>
  <c r="E29" i="48"/>
  <c r="E28" i="48"/>
  <c r="E27" i="48"/>
  <c r="E25" i="48"/>
  <c r="E24" i="48"/>
  <c r="E23" i="48"/>
  <c r="E22" i="48"/>
  <c r="E19" i="48"/>
  <c r="E18" i="48"/>
  <c r="E17" i="48"/>
  <c r="E16" i="48"/>
  <c r="E15" i="48"/>
  <c r="E13" i="48"/>
  <c r="E12" i="48"/>
  <c r="D10" i="48"/>
  <c r="C6" i="48"/>
  <c r="B2" i="48"/>
  <c r="G82" i="28"/>
  <c r="E67" i="28"/>
  <c r="E66" i="28"/>
  <c r="E65" i="28"/>
  <c r="E64" i="28"/>
  <c r="E63" i="28"/>
  <c r="E62" i="28"/>
  <c r="E61" i="28"/>
  <c r="E60" i="28"/>
  <c r="E58" i="28"/>
  <c r="E42" i="28"/>
  <c r="E41" i="28"/>
  <c r="E40" i="28"/>
  <c r="E17" i="28"/>
  <c r="E16" i="28"/>
  <c r="E15" i="28"/>
  <c r="E14" i="28"/>
  <c r="C12" i="28"/>
  <c r="D10" i="28"/>
  <c r="C6" i="28"/>
  <c r="B2" i="28"/>
  <c r="G522" i="46"/>
  <c r="E507" i="46"/>
  <c r="E506" i="46"/>
  <c r="E505" i="46"/>
  <c r="E504" i="46"/>
  <c r="E503" i="46"/>
  <c r="E502" i="46"/>
  <c r="E501" i="46"/>
  <c r="E500" i="46"/>
  <c r="E499" i="46"/>
  <c r="E497" i="46"/>
  <c r="E496" i="46"/>
  <c r="E495" i="46"/>
  <c r="E494" i="46"/>
  <c r="E493" i="46"/>
  <c r="E492" i="46"/>
  <c r="E491" i="46"/>
  <c r="E490" i="46"/>
  <c r="E487" i="46"/>
  <c r="E486" i="46"/>
  <c r="E485" i="46"/>
  <c r="E484" i="46"/>
  <c r="E483" i="46"/>
  <c r="E482" i="46"/>
  <c r="E481" i="46"/>
  <c r="E480" i="46"/>
  <c r="E479" i="46"/>
  <c r="E477" i="46"/>
  <c r="E476" i="46"/>
  <c r="E475" i="46"/>
  <c r="E474" i="46"/>
  <c r="E473" i="46"/>
  <c r="E472" i="46"/>
  <c r="E471" i="46"/>
  <c r="E470" i="46"/>
  <c r="E468" i="46"/>
  <c r="E467" i="46"/>
  <c r="E465" i="46"/>
  <c r="E464" i="46"/>
  <c r="E463" i="46"/>
  <c r="E462" i="46"/>
  <c r="E461" i="46"/>
  <c r="E460" i="46"/>
  <c r="E459" i="46"/>
  <c r="E458" i="46"/>
  <c r="E456" i="46"/>
  <c r="E455" i="46"/>
  <c r="E454" i="46"/>
  <c r="E453" i="46"/>
  <c r="D451" i="46"/>
  <c r="E211" i="46"/>
  <c r="E210" i="46"/>
  <c r="D207" i="46"/>
  <c r="F204" i="46"/>
  <c r="W90" i="60" s="1"/>
  <c r="F198" i="46"/>
  <c r="U90" i="60" s="1"/>
  <c r="F195" i="46"/>
  <c r="T90" i="60" s="1"/>
  <c r="F192" i="46"/>
  <c r="S90" i="60" s="1"/>
  <c r="E190" i="46"/>
  <c r="E189" i="46"/>
  <c r="E183" i="46"/>
  <c r="E182" i="46"/>
  <c r="R90" i="60" s="1"/>
  <c r="D180" i="46"/>
  <c r="E178" i="46"/>
  <c r="E177" i="46"/>
  <c r="E176" i="46"/>
  <c r="I174" i="46"/>
  <c r="E174" i="46"/>
  <c r="I173" i="46"/>
  <c r="E173" i="46"/>
  <c r="I172" i="46"/>
  <c r="E172" i="46"/>
  <c r="D171" i="46"/>
  <c r="I170" i="46"/>
  <c r="E170" i="46"/>
  <c r="Q90" i="60" s="1"/>
  <c r="E169" i="46"/>
  <c r="P90" i="60" s="1"/>
  <c r="E168" i="46"/>
  <c r="O90" i="60" s="1"/>
  <c r="E162" i="46"/>
  <c r="E160" i="46"/>
  <c r="E159" i="46"/>
  <c r="I157" i="46"/>
  <c r="H157" i="46"/>
  <c r="E156" i="46"/>
  <c r="D154" i="46"/>
  <c r="E152" i="46"/>
  <c r="F149" i="46"/>
  <c r="E148" i="46"/>
  <c r="D146" i="46"/>
  <c r="E144" i="46"/>
  <c r="E143" i="46"/>
  <c r="M141" i="46"/>
  <c r="H141" i="46"/>
  <c r="H139" i="46"/>
  <c r="D139" i="46"/>
  <c r="E137" i="46"/>
  <c r="N90" i="60"/>
  <c r="D131" i="46"/>
  <c r="D130" i="46"/>
  <c r="D129" i="46"/>
  <c r="D128" i="46"/>
  <c r="D127" i="46"/>
  <c r="D125" i="46"/>
  <c r="G120" i="46"/>
  <c r="M102" i="46"/>
  <c r="I102" i="46"/>
  <c r="H102" i="46"/>
  <c r="F102" i="46"/>
  <c r="I101" i="46"/>
  <c r="H101" i="46"/>
  <c r="F101" i="46"/>
  <c r="M100" i="46"/>
  <c r="L100" i="46"/>
  <c r="I100" i="46"/>
  <c r="H100" i="46"/>
  <c r="F100" i="46"/>
  <c r="E100" i="46"/>
  <c r="E98" i="46"/>
  <c r="E97" i="46"/>
  <c r="E96" i="46"/>
  <c r="E95" i="46"/>
  <c r="E93" i="46"/>
  <c r="E92" i="46"/>
  <c r="E91" i="46"/>
  <c r="G87" i="46"/>
  <c r="N62" i="46"/>
  <c r="G62" i="46"/>
  <c r="E62" i="46"/>
  <c r="N60" i="46"/>
  <c r="G60" i="46"/>
  <c r="E60" i="46"/>
  <c r="M59" i="46"/>
  <c r="L59" i="46"/>
  <c r="J59" i="46"/>
  <c r="I59" i="46"/>
  <c r="H59" i="46"/>
  <c r="N58" i="46"/>
  <c r="L58" i="46"/>
  <c r="K58" i="46"/>
  <c r="H58" i="46"/>
  <c r="G58" i="46"/>
  <c r="E58" i="46"/>
  <c r="C58" i="46"/>
  <c r="E56" i="46"/>
  <c r="E55" i="46"/>
  <c r="E54" i="46"/>
  <c r="E53" i="46"/>
  <c r="E52" i="46"/>
  <c r="E51" i="46"/>
  <c r="E50" i="46"/>
  <c r="E49" i="46"/>
  <c r="E48" i="46"/>
  <c r="E47" i="46"/>
  <c r="E46" i="46"/>
  <c r="E44" i="46"/>
  <c r="E43" i="46"/>
  <c r="E20" i="46"/>
  <c r="E18" i="46"/>
  <c r="E17" i="46"/>
  <c r="E16" i="46"/>
  <c r="E15" i="46"/>
  <c r="E12" i="46"/>
  <c r="D10" i="46"/>
  <c r="C6" i="46"/>
  <c r="G4" i="46"/>
  <c r="K3" i="58" s="1"/>
  <c r="E4" i="46"/>
  <c r="I3" i="46"/>
  <c r="G3" i="46"/>
  <c r="E3" i="46"/>
  <c r="K2" i="46"/>
  <c r="I2" i="46"/>
  <c r="G2" i="46"/>
  <c r="E2" i="46"/>
  <c r="B2" i="46"/>
  <c r="E180" i="50"/>
  <c r="E179" i="50"/>
  <c r="D175" i="50"/>
  <c r="K170" i="50"/>
  <c r="K169" i="50"/>
  <c r="N168" i="50"/>
  <c r="M168" i="50"/>
  <c r="D166" i="50"/>
  <c r="N159" i="50"/>
  <c r="N167" i="50" s="1"/>
  <c r="M159" i="50"/>
  <c r="M167" i="50" s="1"/>
  <c r="L159" i="50"/>
  <c r="L167" i="50" s="1"/>
  <c r="K159" i="50"/>
  <c r="K167" i="50" s="1"/>
  <c r="J159" i="50"/>
  <c r="J167" i="50"/>
  <c r="I159" i="50"/>
  <c r="I167" i="50" s="1"/>
  <c r="E157" i="50"/>
  <c r="E155" i="50"/>
  <c r="E154" i="50"/>
  <c r="E153" i="50"/>
  <c r="E167" i="50" s="1"/>
  <c r="I151" i="50"/>
  <c r="E151" i="50"/>
  <c r="H150" i="50"/>
  <c r="E150" i="50"/>
  <c r="H149" i="50"/>
  <c r="E149" i="50"/>
  <c r="J148" i="50"/>
  <c r="E148" i="50"/>
  <c r="E147" i="50"/>
  <c r="J146" i="50"/>
  <c r="E146" i="50"/>
  <c r="J145" i="50"/>
  <c r="I145" i="50"/>
  <c r="H145" i="50"/>
  <c r="E145" i="50"/>
  <c r="D144" i="50"/>
  <c r="E143" i="50"/>
  <c r="E165" i="50" s="1"/>
  <c r="E173" i="50" s="1"/>
  <c r="E142" i="50"/>
  <c r="E164" i="50"/>
  <c r="E172" i="50" s="1"/>
  <c r="E141" i="50"/>
  <c r="E163" i="50" s="1"/>
  <c r="E171" i="50" s="1"/>
  <c r="E140" i="50"/>
  <c r="E162" i="50" s="1"/>
  <c r="E170" i="50" s="1"/>
  <c r="E139" i="50"/>
  <c r="E161" i="50" s="1"/>
  <c r="E169" i="50" s="1"/>
  <c r="E138" i="50"/>
  <c r="E160" i="50" s="1"/>
  <c r="E168" i="50" s="1"/>
  <c r="J137" i="50"/>
  <c r="I137" i="50"/>
  <c r="H159" i="50"/>
  <c r="H167" i="50" s="1"/>
  <c r="H137" i="50"/>
  <c r="E137" i="50"/>
  <c r="E159" i="50" s="1"/>
  <c r="E135" i="50"/>
  <c r="E133" i="50"/>
  <c r="E132" i="50"/>
  <c r="E131" i="50"/>
  <c r="F119" i="50"/>
  <c r="G118" i="50"/>
  <c r="G117" i="50"/>
  <c r="F116" i="50"/>
  <c r="E107" i="50"/>
  <c r="D105" i="50"/>
  <c r="E102" i="50"/>
  <c r="F101" i="50"/>
  <c r="F100" i="50"/>
  <c r="E99" i="50"/>
  <c r="E98" i="50"/>
  <c r="J97" i="50"/>
  <c r="I97" i="50"/>
  <c r="E97" i="50"/>
  <c r="I96" i="50"/>
  <c r="E96" i="50"/>
  <c r="I95" i="50"/>
  <c r="E95" i="50"/>
  <c r="D94" i="50"/>
  <c r="I93" i="50"/>
  <c r="E93" i="50"/>
  <c r="E92" i="50"/>
  <c r="E91" i="50"/>
  <c r="E86" i="50"/>
  <c r="E85" i="50"/>
  <c r="E83" i="50"/>
  <c r="E82" i="50"/>
  <c r="E80" i="50"/>
  <c r="F78" i="50"/>
  <c r="F77" i="50"/>
  <c r="F75" i="50"/>
  <c r="F73" i="50"/>
  <c r="F71" i="50"/>
  <c r="F69" i="50"/>
  <c r="F68" i="50"/>
  <c r="F66" i="50"/>
  <c r="E64" i="50"/>
  <c r="E63" i="50"/>
  <c r="H62" i="50"/>
  <c r="E61" i="50"/>
  <c r="F59" i="50"/>
  <c r="F58" i="50"/>
  <c r="F56" i="50"/>
  <c r="E54" i="50"/>
  <c r="H53" i="50"/>
  <c r="E52" i="50"/>
  <c r="E50" i="50"/>
  <c r="D48" i="50"/>
  <c r="E46" i="50"/>
  <c r="D45" i="50"/>
  <c r="E41" i="50"/>
  <c r="F40" i="50"/>
  <c r="F39" i="50"/>
  <c r="F38" i="50"/>
  <c r="D35" i="50"/>
  <c r="E33" i="50"/>
  <c r="E32" i="50"/>
  <c r="E31" i="50"/>
  <c r="H29" i="50"/>
  <c r="V57" i="50" s="1"/>
  <c r="W57" i="50" s="1"/>
  <c r="E29" i="50"/>
  <c r="H28" i="50"/>
  <c r="E28" i="50"/>
  <c r="H27" i="50"/>
  <c r="E27" i="50"/>
  <c r="M25" i="50"/>
  <c r="H25" i="50"/>
  <c r="D25" i="50"/>
  <c r="E23" i="50"/>
  <c r="E22" i="50"/>
  <c r="E21" i="50"/>
  <c r="D16" i="50"/>
  <c r="D15" i="50"/>
  <c r="D14" i="50"/>
  <c r="D13" i="50"/>
  <c r="D12" i="50"/>
  <c r="D10" i="50"/>
  <c r="C6" i="50"/>
  <c r="K4" i="50"/>
  <c r="E4" i="50"/>
  <c r="E3" i="50"/>
  <c r="K2" i="50"/>
  <c r="I2" i="50"/>
  <c r="G2" i="50"/>
  <c r="E2" i="50"/>
  <c r="B2" i="50"/>
  <c r="G313" i="44"/>
  <c r="E242" i="44"/>
  <c r="E241" i="44"/>
  <c r="E240" i="44"/>
  <c r="E239" i="44"/>
  <c r="E236" i="44"/>
  <c r="E235" i="44"/>
  <c r="E234" i="44"/>
  <c r="E233" i="44"/>
  <c r="E231" i="44"/>
  <c r="E230" i="44"/>
  <c r="E228" i="44"/>
  <c r="E227" i="44"/>
  <c r="E226" i="44"/>
  <c r="E225" i="44"/>
  <c r="E222" i="44"/>
  <c r="E221" i="44"/>
  <c r="E220" i="44"/>
  <c r="E219" i="44"/>
  <c r="E217" i="44"/>
  <c r="E216" i="44"/>
  <c r="E214" i="44"/>
  <c r="E213" i="44"/>
  <c r="E212" i="44"/>
  <c r="E211" i="44"/>
  <c r="E208" i="44"/>
  <c r="E207" i="44"/>
  <c r="E206" i="44"/>
  <c r="E205" i="44"/>
  <c r="E203" i="44"/>
  <c r="E201" i="44"/>
  <c r="E200" i="44"/>
  <c r="E199" i="44"/>
  <c r="E198" i="44"/>
  <c r="E195" i="44"/>
  <c r="E194" i="44"/>
  <c r="E193" i="44"/>
  <c r="E192" i="44"/>
  <c r="E190" i="44"/>
  <c r="E189" i="44"/>
  <c r="E188" i="44"/>
  <c r="E187" i="44"/>
  <c r="E185" i="44"/>
  <c r="E184" i="44"/>
  <c r="E183" i="44"/>
  <c r="E182" i="44"/>
  <c r="E179" i="44"/>
  <c r="E178" i="44"/>
  <c r="E177" i="44"/>
  <c r="E176" i="44"/>
  <c r="G175" i="44"/>
  <c r="E175" i="44"/>
  <c r="G174" i="44"/>
  <c r="E174" i="44"/>
  <c r="G173" i="44"/>
  <c r="E173" i="44"/>
  <c r="G172" i="44"/>
  <c r="E172" i="44"/>
  <c r="G170" i="44"/>
  <c r="G169" i="44"/>
  <c r="E169" i="44"/>
  <c r="G168" i="44"/>
  <c r="E168" i="44"/>
  <c r="G167" i="44"/>
  <c r="E167" i="44"/>
  <c r="G166" i="44"/>
  <c r="E166" i="44"/>
  <c r="E164" i="44"/>
  <c r="E163" i="44"/>
  <c r="E162" i="44"/>
  <c r="E161" i="44"/>
  <c r="E160" i="44"/>
  <c r="G156" i="44"/>
  <c r="M138" i="44"/>
  <c r="I138" i="44"/>
  <c r="H138" i="44"/>
  <c r="F138" i="44"/>
  <c r="I137" i="44"/>
  <c r="H137" i="44"/>
  <c r="F137" i="44"/>
  <c r="M136" i="44"/>
  <c r="L136" i="44"/>
  <c r="I136" i="44"/>
  <c r="H136" i="44"/>
  <c r="F136" i="44"/>
  <c r="E136" i="44"/>
  <c r="E134" i="44"/>
  <c r="E133" i="44"/>
  <c r="E132" i="44"/>
  <c r="E131" i="44"/>
  <c r="E130" i="44"/>
  <c r="G126" i="44"/>
  <c r="F108" i="44"/>
  <c r="F107" i="44"/>
  <c r="F106" i="44"/>
  <c r="F105" i="44"/>
  <c r="E105" i="44"/>
  <c r="E103" i="44"/>
  <c r="E102" i="44"/>
  <c r="E101" i="44"/>
  <c r="E100" i="44"/>
  <c r="E99" i="44"/>
  <c r="E98" i="44"/>
  <c r="E96" i="44"/>
  <c r="E95" i="44"/>
  <c r="E94" i="44"/>
  <c r="G90" i="44"/>
  <c r="F65" i="44"/>
  <c r="F63" i="44"/>
  <c r="N62" i="44"/>
  <c r="M62" i="44"/>
  <c r="K62" i="44"/>
  <c r="J62" i="44"/>
  <c r="I62" i="44"/>
  <c r="M61" i="44"/>
  <c r="L61" i="44"/>
  <c r="I61" i="44"/>
  <c r="H61" i="44"/>
  <c r="F61" i="44"/>
  <c r="E61" i="44"/>
  <c r="E59" i="44"/>
  <c r="E58" i="44"/>
  <c r="E57" i="44"/>
  <c r="E56" i="44"/>
  <c r="E55" i="44"/>
  <c r="E54" i="44"/>
  <c r="E53" i="44"/>
  <c r="E52" i="44"/>
  <c r="E51" i="44"/>
  <c r="E50" i="44"/>
  <c r="E49" i="44"/>
  <c r="E27" i="44"/>
  <c r="E26" i="44"/>
  <c r="E25" i="44"/>
  <c r="E24" i="44"/>
  <c r="E23" i="44"/>
  <c r="E22" i="44"/>
  <c r="E21" i="44"/>
  <c r="E18" i="44"/>
  <c r="E17" i="44"/>
  <c r="E16" i="44"/>
  <c r="E15" i="44"/>
  <c r="D13" i="44"/>
  <c r="D12" i="44"/>
  <c r="D10" i="44"/>
  <c r="C6" i="44"/>
  <c r="I4" i="44"/>
  <c r="G4" i="44"/>
  <c r="E4" i="44"/>
  <c r="K3" i="44"/>
  <c r="I3" i="44"/>
  <c r="G3" i="44"/>
  <c r="E3" i="44"/>
  <c r="K2" i="44"/>
  <c r="I2" i="44"/>
  <c r="G2" i="44"/>
  <c r="E2" i="44"/>
  <c r="B2" i="44"/>
  <c r="G262" i="38"/>
  <c r="L250" i="38"/>
  <c r="I250" i="38"/>
  <c r="F250" i="38"/>
  <c r="L249" i="38"/>
  <c r="I249" i="38"/>
  <c r="F249" i="38"/>
  <c r="E249" i="38"/>
  <c r="E247" i="38"/>
  <c r="E246" i="38"/>
  <c r="E245" i="38"/>
  <c r="E244" i="38"/>
  <c r="F242" i="38"/>
  <c r="F240" i="38"/>
  <c r="F238" i="38"/>
  <c r="N225" i="38"/>
  <c r="M225" i="38"/>
  <c r="F225" i="38"/>
  <c r="N224" i="38"/>
  <c r="M224" i="38"/>
  <c r="F224" i="38"/>
  <c r="N223" i="38"/>
  <c r="M223" i="38"/>
  <c r="L223" i="38"/>
  <c r="F223" i="38"/>
  <c r="E223" i="38"/>
  <c r="E221" i="38"/>
  <c r="E220" i="38"/>
  <c r="E219" i="38"/>
  <c r="E218" i="38"/>
  <c r="F217" i="38"/>
  <c r="F216" i="38"/>
  <c r="F215" i="38"/>
  <c r="E214" i="38"/>
  <c r="E212" i="38"/>
  <c r="E211" i="38"/>
  <c r="E210" i="38"/>
  <c r="G206" i="38"/>
  <c r="N193" i="38"/>
  <c r="M193" i="38"/>
  <c r="L193" i="38"/>
  <c r="I193" i="38"/>
  <c r="F193" i="38"/>
  <c r="N192" i="38"/>
  <c r="M192" i="38"/>
  <c r="L192" i="38"/>
  <c r="I192" i="38"/>
  <c r="F192" i="38"/>
  <c r="N191" i="38"/>
  <c r="M191" i="38"/>
  <c r="L191" i="38"/>
  <c r="I191" i="38"/>
  <c r="F191" i="38"/>
  <c r="E191" i="38"/>
  <c r="E189" i="38"/>
  <c r="E188" i="38"/>
  <c r="E187" i="38"/>
  <c r="E186" i="38"/>
  <c r="E185" i="38"/>
  <c r="E184" i="38"/>
  <c r="E182" i="38"/>
  <c r="G178" i="38"/>
  <c r="F170" i="38"/>
  <c r="N169" i="38"/>
  <c r="H90" i="60" s="1"/>
  <c r="M169" i="38"/>
  <c r="G90" i="60" s="1"/>
  <c r="L169" i="38"/>
  <c r="F90" i="60" s="1"/>
  <c r="K169" i="38"/>
  <c r="D90" i="60"/>
  <c r="F169" i="38"/>
  <c r="C90" i="60" s="1"/>
  <c r="E169" i="38"/>
  <c r="B90" i="60" s="1"/>
  <c r="E167" i="38"/>
  <c r="E166" i="38"/>
  <c r="E165" i="38"/>
  <c r="E163" i="38"/>
  <c r="E162" i="38"/>
  <c r="E161" i="38"/>
  <c r="E160" i="38"/>
  <c r="E157" i="38"/>
  <c r="G153" i="38"/>
  <c r="F140" i="38"/>
  <c r="F139" i="38"/>
  <c r="N138" i="38"/>
  <c r="M138" i="38"/>
  <c r="L138" i="38"/>
  <c r="F138" i="38"/>
  <c r="E138" i="38"/>
  <c r="E136" i="38"/>
  <c r="E135" i="38"/>
  <c r="E134" i="38"/>
  <c r="E133" i="38"/>
  <c r="E132" i="38"/>
  <c r="G128" i="38"/>
  <c r="F115" i="38"/>
  <c r="F114" i="38"/>
  <c r="F113" i="38"/>
  <c r="N112" i="38"/>
  <c r="F112" i="38"/>
  <c r="E112" i="38"/>
  <c r="E110" i="38"/>
  <c r="E109" i="38"/>
  <c r="E108" i="38"/>
  <c r="E107" i="38"/>
  <c r="E106" i="38"/>
  <c r="E104" i="38"/>
  <c r="E100" i="38"/>
  <c r="AD4" i="60" s="1"/>
  <c r="E99" i="38"/>
  <c r="AC4" i="60" s="1"/>
  <c r="E98" i="38"/>
  <c r="AB4" i="60" s="1"/>
  <c r="E97" i="38"/>
  <c r="AA4" i="60" s="1"/>
  <c r="E96" i="38"/>
  <c r="Z4" i="60"/>
  <c r="E94" i="38"/>
  <c r="E93" i="38"/>
  <c r="E92" i="38"/>
  <c r="E91" i="38"/>
  <c r="E90" i="38"/>
  <c r="Z3" i="60" s="1"/>
  <c r="D88" i="38"/>
  <c r="E80" i="38"/>
  <c r="E79" i="38"/>
  <c r="F77" i="38"/>
  <c r="F76" i="38"/>
  <c r="E75" i="38"/>
  <c r="E74" i="38"/>
  <c r="E73" i="38"/>
  <c r="W4" i="60" s="1"/>
  <c r="E71" i="38"/>
  <c r="V4" i="60" s="1"/>
  <c r="E70" i="38"/>
  <c r="U4" i="60" s="1"/>
  <c r="E67" i="38"/>
  <c r="E65" i="38"/>
  <c r="L55" i="38"/>
  <c r="F55" i="38"/>
  <c r="L54" i="38"/>
  <c r="F54" i="38"/>
  <c r="N53" i="38"/>
  <c r="L53" i="38"/>
  <c r="K53" i="38"/>
  <c r="F53" i="38"/>
  <c r="E53" i="38"/>
  <c r="E51" i="38"/>
  <c r="E50" i="38"/>
  <c r="E48" i="38"/>
  <c r="F47" i="38"/>
  <c r="F46" i="38"/>
  <c r="E45" i="38"/>
  <c r="E44" i="38"/>
  <c r="E43" i="38"/>
  <c r="E42" i="38"/>
  <c r="N3" i="60" s="1"/>
  <c r="E40" i="38"/>
  <c r="E39" i="38"/>
  <c r="E38" i="38"/>
  <c r="E15" i="38"/>
  <c r="E14" i="38"/>
  <c r="E13" i="38"/>
  <c r="D11" i="38"/>
  <c r="D10" i="38"/>
  <c r="D8" i="38"/>
  <c r="C6" i="38"/>
  <c r="K4" i="38"/>
  <c r="I4" i="38"/>
  <c r="G4" i="38"/>
  <c r="E4" i="38"/>
  <c r="K3" i="38"/>
  <c r="I3" i="38"/>
  <c r="G3" i="38"/>
  <c r="E3" i="38"/>
  <c r="K2" i="38"/>
  <c r="I2" i="38"/>
  <c r="G2" i="38"/>
  <c r="E2" i="38"/>
  <c r="B2" i="38"/>
  <c r="G62" i="37"/>
  <c r="G61" i="37"/>
  <c r="G59" i="37"/>
  <c r="G58" i="37"/>
  <c r="G57" i="37"/>
  <c r="G56" i="37"/>
  <c r="G55" i="37"/>
  <c r="E55" i="37"/>
  <c r="G53" i="37"/>
  <c r="L4" i="60" s="1"/>
  <c r="G52" i="37"/>
  <c r="K4" i="60" s="1"/>
  <c r="G50" i="37"/>
  <c r="J4" i="60" s="1"/>
  <c r="G49" i="37"/>
  <c r="I4" i="60" s="1"/>
  <c r="G48" i="37"/>
  <c r="H4" i="60" s="1"/>
  <c r="G47" i="37"/>
  <c r="G4" i="60" s="1"/>
  <c r="G46" i="37"/>
  <c r="F4" i="60" s="1"/>
  <c r="E46" i="37"/>
  <c r="E44" i="37"/>
  <c r="E43" i="37"/>
  <c r="D41" i="37"/>
  <c r="E39" i="37"/>
  <c r="E38" i="37"/>
  <c r="E36" i="37"/>
  <c r="E35" i="37"/>
  <c r="E34" i="37"/>
  <c r="E33" i="37"/>
  <c r="E32" i="37"/>
  <c r="E31" i="37"/>
  <c r="E29" i="37"/>
  <c r="E27" i="37"/>
  <c r="E25" i="37"/>
  <c r="E23" i="37"/>
  <c r="E22" i="37"/>
  <c r="E20" i="37"/>
  <c r="D18" i="37"/>
  <c r="E16" i="37"/>
  <c r="I14" i="37"/>
  <c r="E14" i="37"/>
  <c r="E12" i="37"/>
  <c r="E10" i="37"/>
  <c r="D8" i="37"/>
  <c r="C6" i="37"/>
  <c r="E4" i="37"/>
  <c r="K3" i="37"/>
  <c r="I3" i="37"/>
  <c r="G3" i="37"/>
  <c r="E3" i="37"/>
  <c r="K2" i="37"/>
  <c r="I2" i="37"/>
  <c r="E2" i="37"/>
  <c r="B2" i="37"/>
  <c r="G51" i="55"/>
  <c r="G21" i="55"/>
  <c r="G20" i="55"/>
  <c r="G19" i="55"/>
  <c r="G18" i="55"/>
  <c r="G17" i="55"/>
  <c r="F17" i="55"/>
  <c r="E17" i="55"/>
  <c r="E15" i="55"/>
  <c r="E13" i="55"/>
  <c r="E12" i="55"/>
  <c r="E11" i="55"/>
  <c r="C6" i="55"/>
  <c r="E4" i="55"/>
  <c r="E3" i="55"/>
  <c r="K2" i="55"/>
  <c r="I2" i="55"/>
  <c r="G2" i="55"/>
  <c r="E2" i="55"/>
  <c r="B2" i="55"/>
  <c r="B93" i="10"/>
  <c r="B90" i="10"/>
  <c r="B89" i="10"/>
  <c r="B88" i="10"/>
  <c r="B87" i="10"/>
  <c r="B85" i="10"/>
  <c r="B83" i="10"/>
  <c r="B82" i="10"/>
  <c r="B81" i="10"/>
  <c r="B80" i="10"/>
  <c r="E78" i="10"/>
  <c r="E77" i="10"/>
  <c r="E76" i="10"/>
  <c r="E75" i="10"/>
  <c r="E74" i="10"/>
  <c r="E73" i="10"/>
  <c r="E72" i="10"/>
  <c r="C72" i="10"/>
  <c r="E71" i="10"/>
  <c r="C71" i="10"/>
  <c r="B70" i="10"/>
  <c r="B69" i="10"/>
  <c r="B68" i="10"/>
  <c r="B67" i="10"/>
  <c r="B66" i="10"/>
  <c r="B63" i="10"/>
  <c r="B62" i="10"/>
  <c r="B59" i="10"/>
  <c r="B57" i="10"/>
  <c r="B56" i="10"/>
  <c r="B55" i="10"/>
  <c r="B54" i="10"/>
  <c r="B53" i="10"/>
  <c r="B51" i="10"/>
  <c r="B50" i="10"/>
  <c r="B49" i="10"/>
  <c r="B48" i="10"/>
  <c r="B47" i="10"/>
  <c r="E38" i="10"/>
  <c r="B36" i="10"/>
  <c r="C34" i="10"/>
  <c r="C33" i="10"/>
  <c r="C32" i="10"/>
  <c r="C31" i="10"/>
  <c r="B30" i="10"/>
  <c r="B24" i="10"/>
  <c r="B23" i="10"/>
  <c r="B21" i="10"/>
  <c r="B16" i="10"/>
  <c r="B15" i="10"/>
  <c r="B14" i="10"/>
  <c r="B13" i="10"/>
  <c r="B8" i="10"/>
  <c r="B7" i="10"/>
  <c r="B5" i="10"/>
  <c r="C3" i="10"/>
  <c r="C2" i="10"/>
  <c r="I1" i="10"/>
  <c r="G1" i="10"/>
  <c r="E1" i="10"/>
  <c r="C1" i="10"/>
  <c r="A1" i="10"/>
  <c r="B73" i="9"/>
  <c r="B72" i="9"/>
  <c r="B71" i="9"/>
  <c r="B70" i="9"/>
  <c r="B69" i="9"/>
  <c r="F65" i="9"/>
  <c r="B65" i="9"/>
  <c r="B57" i="9"/>
  <c r="B55" i="9"/>
  <c r="B54" i="9"/>
  <c r="B53" i="9"/>
  <c r="B52" i="9"/>
  <c r="B51" i="9"/>
  <c r="C48" i="9"/>
  <c r="B47" i="9"/>
  <c r="C45" i="9"/>
  <c r="C44" i="9"/>
  <c r="C43" i="9"/>
  <c r="C42" i="9"/>
  <c r="C41" i="9"/>
  <c r="B40" i="9"/>
  <c r="C37" i="9"/>
  <c r="C36" i="9"/>
  <c r="C35" i="9"/>
  <c r="B34" i="9"/>
  <c r="C33" i="9"/>
  <c r="C32" i="9"/>
  <c r="C31" i="9"/>
  <c r="B30" i="9"/>
  <c r="C29" i="9"/>
  <c r="B28" i="9"/>
  <c r="C27" i="9"/>
  <c r="B26" i="9"/>
  <c r="C25" i="9"/>
  <c r="C24" i="9"/>
  <c r="C23" i="9"/>
  <c r="B22" i="9"/>
  <c r="C21" i="9"/>
  <c r="B20" i="9"/>
  <c r="C19" i="9"/>
  <c r="B18" i="9"/>
  <c r="C17" i="9"/>
  <c r="C16" i="9"/>
  <c r="B15" i="9"/>
  <c r="C14" i="9"/>
  <c r="C13" i="9"/>
  <c r="C12" i="9"/>
  <c r="B11" i="9"/>
  <c r="C10" i="9"/>
  <c r="B9" i="9"/>
  <c r="B8" i="9"/>
  <c r="B7" i="9"/>
  <c r="B5" i="9"/>
  <c r="B3" i="9"/>
  <c r="B1" i="9"/>
  <c r="Z60" i="38"/>
  <c r="S74" i="38"/>
  <c r="Q152" i="58"/>
  <c r="Q224" i="58" s="1"/>
  <c r="S411" i="58"/>
  <c r="S410" i="58"/>
  <c r="S409" i="58"/>
  <c r="S402" i="58"/>
  <c r="S397" i="58"/>
  <c r="S392" i="58"/>
  <c r="S387" i="58"/>
  <c r="S382" i="58"/>
  <c r="I71" i="38"/>
  <c r="Q171" i="38"/>
  <c r="Q172" i="38"/>
  <c r="Q173" i="38"/>
  <c r="Q174" i="38"/>
  <c r="Q175" i="38"/>
  <c r="Q176" i="38"/>
  <c r="M176" i="38"/>
  <c r="R176" i="38" s="1"/>
  <c r="S339" i="58"/>
  <c r="S338" i="58"/>
  <c r="S337" i="58"/>
  <c r="S330" i="58"/>
  <c r="S325" i="58"/>
  <c r="S320" i="58"/>
  <c r="S315" i="58"/>
  <c r="S310" i="58"/>
  <c r="S267" i="58"/>
  <c r="S266" i="58"/>
  <c r="S265" i="58"/>
  <c r="S258" i="58"/>
  <c r="S253" i="58"/>
  <c r="S248" i="58"/>
  <c r="S243" i="58"/>
  <c r="S238" i="58"/>
  <c r="S195" i="58"/>
  <c r="S194" i="58"/>
  <c r="S193" i="58"/>
  <c r="S186" i="58"/>
  <c r="S181" i="58"/>
  <c r="S176" i="58"/>
  <c r="S171" i="58"/>
  <c r="S166" i="58"/>
  <c r="Q226" i="38"/>
  <c r="Q227" i="38"/>
  <c r="Q228" i="38"/>
  <c r="W228" i="38"/>
  <c r="W171" i="38"/>
  <c r="W172" i="38"/>
  <c r="W173" i="38"/>
  <c r="W174" i="38"/>
  <c r="W175" i="38"/>
  <c r="W176" i="38"/>
  <c r="W226" i="38"/>
  <c r="W227" i="38"/>
  <c r="W229" i="38"/>
  <c r="W230" i="38"/>
  <c r="M230" i="38" s="1"/>
  <c r="W231" i="38"/>
  <c r="W232" i="38"/>
  <c r="M232" i="38" s="1"/>
  <c r="W233" i="38"/>
  <c r="M233" i="38" s="1"/>
  <c r="W234" i="38"/>
  <c r="M234" i="38" s="1"/>
  <c r="W235" i="38"/>
  <c r="M235" i="38" s="1"/>
  <c r="W236" i="38"/>
  <c r="M236" i="38" s="1"/>
  <c r="M175" i="38"/>
  <c r="R175" i="38" s="1"/>
  <c r="M174" i="38"/>
  <c r="R174" i="38" s="1"/>
  <c r="M173" i="38"/>
  <c r="R173" i="38" s="1"/>
  <c r="B778" i="52"/>
  <c r="B779" i="52"/>
  <c r="M172" i="38"/>
  <c r="W91" i="46"/>
  <c r="V118" i="46"/>
  <c r="V117" i="46"/>
  <c r="V116" i="46"/>
  <c r="V115" i="46"/>
  <c r="V114" i="46"/>
  <c r="V113" i="46"/>
  <c r="V112" i="46"/>
  <c r="V103" i="46"/>
  <c r="V111" i="46"/>
  <c r="V110" i="46"/>
  <c r="V109" i="46"/>
  <c r="V108" i="46"/>
  <c r="V107" i="46"/>
  <c r="V106" i="46"/>
  <c r="V105" i="46"/>
  <c r="V104" i="46"/>
  <c r="C135" i="46"/>
  <c r="Q137" i="46" s="1"/>
  <c r="C19" i="50"/>
  <c r="V75" i="50" s="1"/>
  <c r="U66" i="46"/>
  <c r="U64" i="46"/>
  <c r="U72" i="46"/>
  <c r="U74" i="46"/>
  <c r="U76" i="46"/>
  <c r="U78" i="46"/>
  <c r="U80" i="46"/>
  <c r="V76" i="50"/>
  <c r="W76" i="50" s="1"/>
  <c r="V72" i="50"/>
  <c r="V67" i="50"/>
  <c r="W62" i="50"/>
  <c r="W53" i="50"/>
  <c r="Q27" i="50"/>
  <c r="W94" i="44"/>
  <c r="R183" i="38"/>
  <c r="F53" i="9"/>
  <c r="F54" i="9"/>
  <c r="F52" i="9"/>
  <c r="S111" i="58"/>
  <c r="S106" i="58"/>
  <c r="S119" i="58"/>
  <c r="U85" i="44"/>
  <c r="E236" i="38"/>
  <c r="E235" i="38"/>
  <c r="E234" i="38"/>
  <c r="E233" i="38"/>
  <c r="E232" i="38"/>
  <c r="E231" i="38"/>
  <c r="U70" i="46"/>
  <c r="U68" i="46"/>
  <c r="U83" i="44"/>
  <c r="U81" i="44"/>
  <c r="U79" i="44"/>
  <c r="U77" i="44"/>
  <c r="U75" i="44"/>
  <c r="U73" i="44"/>
  <c r="U71" i="44"/>
  <c r="U69" i="44"/>
  <c r="U67" i="44"/>
  <c r="W40" i="58"/>
  <c r="S204" i="38"/>
  <c r="T204" i="38"/>
  <c r="Q236" i="38"/>
  <c r="V124" i="44"/>
  <c r="V154" i="44"/>
  <c r="V153" i="44"/>
  <c r="V152" i="44"/>
  <c r="V151" i="44"/>
  <c r="V109" i="44"/>
  <c r="V110" i="44"/>
  <c r="U151" i="38"/>
  <c r="V151" i="38" s="1"/>
  <c r="U150" i="38"/>
  <c r="V150" i="38" s="1"/>
  <c r="U141" i="38"/>
  <c r="V141" i="38" s="1"/>
  <c r="U142" i="38"/>
  <c r="V142" i="38" s="1"/>
  <c r="U143" i="38"/>
  <c r="V143" i="38" s="1"/>
  <c r="U144" i="38"/>
  <c r="V144" i="38" s="1"/>
  <c r="U145" i="38"/>
  <c r="V145" i="38" s="1"/>
  <c r="U146" i="38"/>
  <c r="V146" i="38" s="1"/>
  <c r="U147" i="38"/>
  <c r="V147" i="38" s="1"/>
  <c r="U148" i="38"/>
  <c r="V148" i="38" s="1"/>
  <c r="U149" i="38"/>
  <c r="V149" i="38" s="1"/>
  <c r="S141" i="50"/>
  <c r="Y43" i="46"/>
  <c r="R158" i="38"/>
  <c r="T231" i="38"/>
  <c r="F236" i="38"/>
  <c r="S236" i="38" s="1"/>
  <c r="F231" i="38"/>
  <c r="S231" i="38"/>
  <c r="T236" i="38"/>
  <c r="U116" i="38"/>
  <c r="V116" i="38" s="1"/>
  <c r="U117" i="38"/>
  <c r="V117" i="38" s="1"/>
  <c r="U118" i="38"/>
  <c r="V118" i="38" s="1"/>
  <c r="U119" i="38"/>
  <c r="V119" i="38" s="1"/>
  <c r="U120" i="38"/>
  <c r="V120" i="38" s="1"/>
  <c r="U121" i="38"/>
  <c r="V121" i="38" s="1"/>
  <c r="U122" i="38"/>
  <c r="V122" i="38" s="1"/>
  <c r="U123" i="38"/>
  <c r="V123" i="38" s="1"/>
  <c r="U124" i="38"/>
  <c r="V124" i="38" s="1"/>
  <c r="U125" i="38"/>
  <c r="V125" i="38" s="1"/>
  <c r="U126" i="38"/>
  <c r="V126" i="38" s="1"/>
  <c r="V150" i="44"/>
  <c r="V149" i="44"/>
  <c r="V148" i="44"/>
  <c r="V147" i="44"/>
  <c r="V146" i="44"/>
  <c r="V145" i="44"/>
  <c r="V144" i="44"/>
  <c r="V143" i="44"/>
  <c r="V142" i="44"/>
  <c r="V141" i="44"/>
  <c r="V140" i="44"/>
  <c r="V139" i="44"/>
  <c r="Q229" i="38"/>
  <c r="Q230" i="38"/>
  <c r="Q231" i="38"/>
  <c r="Q232" i="38"/>
  <c r="Q233" i="38"/>
  <c r="Q234" i="38"/>
  <c r="Q235" i="38"/>
  <c r="B803" i="52"/>
  <c r="E803" i="52"/>
  <c r="B804" i="52"/>
  <c r="E804" i="52" s="1"/>
  <c r="B805" i="52"/>
  <c r="E805" i="52" s="1"/>
  <c r="B806" i="52"/>
  <c r="E806" i="52" s="1"/>
  <c r="B807" i="52"/>
  <c r="E807" i="52"/>
  <c r="B808" i="52"/>
  <c r="E808" i="52" s="1"/>
  <c r="B809" i="52"/>
  <c r="E809" i="52" s="1"/>
  <c r="B810" i="52"/>
  <c r="E810" i="52" s="1"/>
  <c r="B811" i="52"/>
  <c r="E811" i="52" s="1"/>
  <c r="B814" i="52"/>
  <c r="E814" i="52" s="1"/>
  <c r="B813" i="52"/>
  <c r="E813" i="52"/>
  <c r="B812" i="52"/>
  <c r="E812" i="52" s="1"/>
  <c r="S194" i="38"/>
  <c r="S195" i="38"/>
  <c r="S196" i="38"/>
  <c r="S197" i="38"/>
  <c r="S198" i="38"/>
  <c r="S199" i="38"/>
  <c r="S200" i="38"/>
  <c r="S201" i="38"/>
  <c r="S202" i="38"/>
  <c r="S203" i="38"/>
  <c r="F226" i="38"/>
  <c r="S226" i="38" s="1"/>
  <c r="F227" i="38"/>
  <c r="S227" i="38" s="1"/>
  <c r="F228" i="38"/>
  <c r="S228" i="38" s="1"/>
  <c r="F229" i="38"/>
  <c r="S229" i="38" s="1"/>
  <c r="F230" i="38"/>
  <c r="S230" i="38" s="1"/>
  <c r="F232" i="38"/>
  <c r="S232" i="38" s="1"/>
  <c r="F233" i="38"/>
  <c r="S233" i="38" s="1"/>
  <c r="F234" i="38"/>
  <c r="S234" i="38" s="1"/>
  <c r="F235" i="38"/>
  <c r="S235" i="38" s="1"/>
  <c r="E227" i="38"/>
  <c r="E228" i="38"/>
  <c r="E229" i="38"/>
  <c r="E230" i="38"/>
  <c r="T234" i="38"/>
  <c r="T233" i="38"/>
  <c r="T232" i="38"/>
  <c r="T230" i="38"/>
  <c r="T203" i="38"/>
  <c r="T202" i="38"/>
  <c r="T201" i="38"/>
  <c r="T200" i="38"/>
  <c r="T199" i="38"/>
  <c r="N63" i="38"/>
  <c r="F71" i="9"/>
  <c r="E226" i="38"/>
  <c r="T226" i="38"/>
  <c r="F276" i="38"/>
  <c r="K276" i="38" s="1"/>
  <c r="F275" i="38"/>
  <c r="F274" i="38"/>
  <c r="H274" i="38" s="1"/>
  <c r="F273" i="38"/>
  <c r="H280" i="38"/>
  <c r="F272" i="38"/>
  <c r="N60" i="38"/>
  <c r="F70" i="9"/>
  <c r="F72" i="9"/>
  <c r="B29" i="54"/>
  <c r="B26" i="54"/>
  <c r="B24" i="54"/>
  <c r="C3" i="54" s="1"/>
  <c r="F73" i="9" s="1"/>
  <c r="B23" i="54"/>
  <c r="B22" i="54"/>
  <c r="B20" i="54"/>
  <c r="B19" i="54"/>
  <c r="B18" i="54"/>
  <c r="T194" i="38"/>
  <c r="T195" i="38"/>
  <c r="T196" i="38"/>
  <c r="T197" i="38"/>
  <c r="T198" i="38"/>
  <c r="T228" i="38"/>
  <c r="U57" i="38"/>
  <c r="U58" i="38"/>
  <c r="U59" i="38"/>
  <c r="U60" i="38"/>
  <c r="U56" i="38"/>
  <c r="V56" i="38"/>
  <c r="W56" i="38" s="1"/>
  <c r="V58" i="38"/>
  <c r="W58" i="38" s="1"/>
  <c r="V60" i="38"/>
  <c r="W60" i="38" s="1"/>
  <c r="V57" i="38"/>
  <c r="W57" i="38" s="1"/>
  <c r="V59" i="38"/>
  <c r="T227" i="38"/>
  <c r="T229" i="38"/>
  <c r="T235" i="38"/>
  <c r="V111" i="44"/>
  <c r="V112" i="44"/>
  <c r="V123" i="44"/>
  <c r="V122" i="44"/>
  <c r="V121" i="44"/>
  <c r="V120" i="44"/>
  <c r="V119" i="44"/>
  <c r="V118" i="44"/>
  <c r="V117" i="44"/>
  <c r="V116" i="44"/>
  <c r="V115" i="44"/>
  <c r="V114" i="44"/>
  <c r="V113" i="44"/>
  <c r="T71" i="44"/>
  <c r="T73" i="44"/>
  <c r="T75" i="44"/>
  <c r="T77" i="44"/>
  <c r="T79" i="44"/>
  <c r="T81" i="44"/>
  <c r="T83" i="44"/>
  <c r="T85" i="44"/>
  <c r="S101" i="58"/>
  <c r="S96" i="58"/>
  <c r="S91" i="58"/>
  <c r="S118" i="58"/>
  <c r="S120" i="58"/>
  <c r="S169" i="46"/>
  <c r="M171" i="38"/>
  <c r="R171" i="38" s="1"/>
  <c r="S140" i="50"/>
  <c r="DE13" i="60"/>
  <c r="DE14" i="60" s="1"/>
  <c r="DE15" i="60" s="1"/>
  <c r="DE16" i="60" s="1"/>
  <c r="DE17" i="60" s="1"/>
  <c r="DE18" i="60" s="1"/>
  <c r="C187" i="50"/>
  <c r="H189" i="50" s="1"/>
  <c r="Q227" i="50" s="1"/>
  <c r="DK112" i="60"/>
  <c r="DK113" i="60" s="1"/>
  <c r="DK114" i="60" s="1"/>
  <c r="DK115" i="60" s="1"/>
  <c r="DK116" i="60" s="1"/>
  <c r="DK117" i="60" s="1"/>
  <c r="DK118" i="60" s="1"/>
  <c r="DK119" i="60" s="1"/>
  <c r="DK120" i="60" s="1"/>
  <c r="DF13" i="60"/>
  <c r="DF14" i="60" s="1"/>
  <c r="DF15" i="60" s="1"/>
  <c r="DF16" i="60" s="1"/>
  <c r="DF17" i="60" s="1"/>
  <c r="DF18" i="60" s="1"/>
  <c r="DF19" i="60" s="1"/>
  <c r="DF20" i="60" s="1"/>
  <c r="DF21" i="60" s="1"/>
  <c r="DF22" i="60" s="1"/>
  <c r="DF23" i="60" s="1"/>
  <c r="DF24" i="60" s="1"/>
  <c r="DF25" i="60" s="1"/>
  <c r="DF26" i="60" s="1"/>
  <c r="DF27" i="60" s="1"/>
  <c r="DF28" i="60" s="1"/>
  <c r="DF29" i="60" s="1"/>
  <c r="DF30" i="60" s="1"/>
  <c r="DF31" i="60" s="1"/>
  <c r="DF32" i="60" s="1"/>
  <c r="DF33" i="60" s="1"/>
  <c r="DF34" i="60" s="1"/>
  <c r="DF35" i="60" s="1"/>
  <c r="DF36" i="60" s="1"/>
  <c r="DF37" i="60" s="1"/>
  <c r="DF38" i="60" s="1"/>
  <c r="DF39" i="60" s="1"/>
  <c r="DF40" i="60" s="1"/>
  <c r="DF41" i="60" s="1"/>
  <c r="DF42" i="60" s="1"/>
  <c r="DF43" i="60" s="1"/>
  <c r="DF44" i="60" s="1"/>
  <c r="DF45" i="60" s="1"/>
  <c r="DF46" i="60" s="1"/>
  <c r="DF47" i="60" s="1"/>
  <c r="DF48" i="60" s="1"/>
  <c r="DF49" i="60" s="1"/>
  <c r="DF50" i="60" s="1"/>
  <c r="DF51" i="60" s="1"/>
  <c r="DF52" i="60" s="1"/>
  <c r="DF53" i="60" s="1"/>
  <c r="DF54" i="60" s="1"/>
  <c r="DF55" i="60" s="1"/>
  <c r="DF56" i="60" s="1"/>
  <c r="DF57" i="60" s="1"/>
  <c r="DF58" i="60" s="1"/>
  <c r="DF59" i="60" s="1"/>
  <c r="DF60" i="60" s="1"/>
  <c r="DF61" i="60" s="1"/>
  <c r="DF62" i="60" s="1"/>
  <c r="DF63" i="60" s="1"/>
  <c r="DF64" i="60" s="1"/>
  <c r="DF65" i="60" s="1"/>
  <c r="DF66" i="60" s="1"/>
  <c r="DF67" i="60" s="1"/>
  <c r="DF68" i="60" s="1"/>
  <c r="DF69" i="60" s="1"/>
  <c r="DF70" i="60" s="1"/>
  <c r="DF71" i="60" s="1"/>
  <c r="DF72" i="60" s="1"/>
  <c r="DF73" i="60" s="1"/>
  <c r="DF74" i="60" s="1"/>
  <c r="DF75" i="60" s="1"/>
  <c r="DF76" i="60" s="1"/>
  <c r="DF77" i="60" s="1"/>
  <c r="DF78" i="60" s="1"/>
  <c r="DF79" i="60" s="1"/>
  <c r="DF80" i="60" s="1"/>
  <c r="DF81" i="60" s="1"/>
  <c r="DF82" i="60" s="1"/>
  <c r="DF83" i="60" s="1"/>
  <c r="DF84" i="60" s="1"/>
  <c r="DF85" i="60" s="1"/>
  <c r="P110" i="60"/>
  <c r="DN112" i="60"/>
  <c r="DN113" i="60" s="1"/>
  <c r="DN114" i="60" s="1"/>
  <c r="DN115" i="60" s="1"/>
  <c r="DN116" i="60" s="1"/>
  <c r="DN117" i="60" s="1"/>
  <c r="DN118" i="60" s="1"/>
  <c r="DN119" i="60" s="1"/>
  <c r="DN120" i="60" s="1"/>
  <c r="DV111" i="60"/>
  <c r="DV112" i="60" s="1"/>
  <c r="DV113" i="60" s="1"/>
  <c r="DV114" i="60" s="1"/>
  <c r="DV115" i="60" s="1"/>
  <c r="DV116" i="60" s="1"/>
  <c r="DV117" i="60" s="1"/>
  <c r="DV118" i="60" s="1"/>
  <c r="DV119" i="60" s="1"/>
  <c r="DV120" i="60" s="1"/>
  <c r="DQ111" i="60"/>
  <c r="DQ112" i="60" s="1"/>
  <c r="DQ113" i="60" s="1"/>
  <c r="DQ114" i="60" s="1"/>
  <c r="DQ115" i="60" s="1"/>
  <c r="DQ116" i="60" s="1"/>
  <c r="DQ117" i="60" s="1"/>
  <c r="DQ118" i="60" s="1"/>
  <c r="DQ119" i="60" s="1"/>
  <c r="DQ120" i="60" s="1"/>
  <c r="G679" i="52"/>
  <c r="Z382" i="52"/>
  <c r="G756" i="52"/>
  <c r="P756" i="52" s="1"/>
  <c r="J141" i="50"/>
  <c r="G620" i="52"/>
  <c r="Z620" i="52" s="1"/>
  <c r="J118" i="58"/>
  <c r="I412" i="46"/>
  <c r="I387" i="58"/>
  <c r="J337" i="58"/>
  <c r="Z335" i="52"/>
  <c r="I106" i="58"/>
  <c r="A200" i="52"/>
  <c r="J410" i="58"/>
  <c r="Z449" i="52"/>
  <c r="I390" i="52"/>
  <c r="G685" i="52"/>
  <c r="Z358" i="52"/>
  <c r="Z434" i="52"/>
  <c r="A201" i="52"/>
  <c r="G497" i="52"/>
  <c r="P497" i="52" s="1"/>
  <c r="Z563" i="52"/>
  <c r="Z739" i="52"/>
  <c r="Z284" i="52"/>
  <c r="Z300" i="52"/>
  <c r="H390" i="52"/>
  <c r="P390" i="52" s="1"/>
  <c r="I243" i="58"/>
  <c r="J230" i="50"/>
  <c r="I186" i="58"/>
  <c r="Z352" i="52"/>
  <c r="Z610" i="52"/>
  <c r="Z454" i="52"/>
  <c r="F285" i="52"/>
  <c r="F357" i="52" s="1"/>
  <c r="F429" i="52" s="1"/>
  <c r="F501" i="52" s="1"/>
  <c r="F573" i="52" s="1"/>
  <c r="F645" i="52" s="1"/>
  <c r="F717" i="52" s="1"/>
  <c r="G707" i="52"/>
  <c r="G586" i="52"/>
  <c r="P586" i="52" s="1"/>
  <c r="Z316" i="52"/>
  <c r="Z320" i="52"/>
  <c r="Z290" i="52"/>
  <c r="N82" i="43"/>
  <c r="Z606" i="52"/>
  <c r="I169" i="46"/>
  <c r="I397" i="58"/>
  <c r="I315" i="58"/>
  <c r="J193" i="58"/>
  <c r="I382" i="58"/>
  <c r="I101" i="58"/>
  <c r="I325" i="58"/>
  <c r="J266" i="58"/>
  <c r="J265" i="58"/>
  <c r="A191" i="52"/>
  <c r="J228" i="50"/>
  <c r="I310" i="58"/>
  <c r="I96" i="58"/>
  <c r="I219" i="50"/>
  <c r="I238" i="46"/>
  <c r="I91" i="58"/>
  <c r="J409" i="58"/>
  <c r="J267" i="58"/>
  <c r="I354" i="46"/>
  <c r="I111" i="58"/>
  <c r="F255" i="35"/>
  <c r="F266" i="38"/>
  <c r="I392" i="58"/>
  <c r="A175" i="52"/>
  <c r="I253" i="58"/>
  <c r="J296" i="50"/>
  <c r="J194" i="58"/>
  <c r="I285" i="50"/>
  <c r="A169" i="52"/>
  <c r="I248" i="58"/>
  <c r="J119" i="58"/>
  <c r="I320" i="58"/>
  <c r="J195" i="58"/>
  <c r="A183" i="52"/>
  <c r="I402" i="58"/>
  <c r="J338" i="58"/>
  <c r="J295" i="50"/>
  <c r="I258" i="58"/>
  <c r="I181" i="58"/>
  <c r="J293" i="50"/>
  <c r="I176" i="58"/>
  <c r="J140" i="50"/>
  <c r="J411" i="58"/>
  <c r="I171" i="58"/>
  <c r="I296" i="46"/>
  <c r="I166" i="58"/>
  <c r="J339" i="58"/>
  <c r="J229" i="50"/>
  <c r="A208" i="52"/>
  <c r="J120" i="58"/>
  <c r="I238" i="58"/>
  <c r="D428" i="52"/>
  <c r="D500" i="52" s="1"/>
  <c r="D572" i="52" s="1"/>
  <c r="D644" i="52" s="1"/>
  <c r="D716" i="52" s="1"/>
  <c r="Z723" i="52"/>
  <c r="G646" i="52"/>
  <c r="G597" i="52"/>
  <c r="P597" i="52" s="1"/>
  <c r="Z374" i="52"/>
  <c r="G524" i="52"/>
  <c r="P524" i="52" s="1"/>
  <c r="I351" i="52"/>
  <c r="Z344" i="52"/>
  <c r="Z718" i="52"/>
  <c r="Z389" i="52"/>
  <c r="G701" i="52"/>
  <c r="G680" i="52"/>
  <c r="G501" i="52"/>
  <c r="Z501" i="52" s="1"/>
  <c r="Z279" i="52"/>
  <c r="Z717" i="52"/>
  <c r="Z460" i="52"/>
  <c r="Z570" i="52"/>
  <c r="G698" i="52"/>
  <c r="Z698" i="52" s="1"/>
  <c r="A209" i="52"/>
  <c r="G654" i="52"/>
  <c r="Z581" i="52"/>
  <c r="G384" i="52"/>
  <c r="Z384" i="52" s="1"/>
  <c r="AE110" i="60"/>
  <c r="AU110" i="60"/>
  <c r="Z547" i="52"/>
  <c r="DG13" i="60"/>
  <c r="DG14" i="60" s="1"/>
  <c r="DG15" i="60" s="1"/>
  <c r="DG16" i="60" s="1"/>
  <c r="DG17" i="60" s="1"/>
  <c r="DG18" i="60" s="1"/>
  <c r="DG19" i="60" s="1"/>
  <c r="DG20" i="60" s="1"/>
  <c r="DG21" i="60" s="1"/>
  <c r="DG22" i="60" s="1"/>
  <c r="DG23" i="60" s="1"/>
  <c r="DG24" i="60" s="1"/>
  <c r="DG25" i="60" s="1"/>
  <c r="DG26" i="60" s="1"/>
  <c r="DG27" i="60" s="1"/>
  <c r="DG28" i="60" s="1"/>
  <c r="DG29" i="60" s="1"/>
  <c r="DG30" i="60" s="1"/>
  <c r="DG31" i="60" s="1"/>
  <c r="DG32" i="60" s="1"/>
  <c r="DG33" i="60" s="1"/>
  <c r="DG34" i="60" s="1"/>
  <c r="DG35" i="60" s="1"/>
  <c r="DG36" i="60" s="1"/>
  <c r="DG37" i="60" s="1"/>
  <c r="DG38" i="60" s="1"/>
  <c r="DG39" i="60" s="1"/>
  <c r="DG40" i="60" s="1"/>
  <c r="DG41" i="60" s="1"/>
  <c r="DG42" i="60" s="1"/>
  <c r="DG43" i="60" s="1"/>
  <c r="DG44" i="60" s="1"/>
  <c r="DG45" i="60" s="1"/>
  <c r="DG46" i="60" s="1"/>
  <c r="DG47" i="60" s="1"/>
  <c r="DG48" i="60" s="1"/>
  <c r="DG49" i="60" s="1"/>
  <c r="DG50" i="60" s="1"/>
  <c r="DG51" i="60" s="1"/>
  <c r="DG52" i="60" s="1"/>
  <c r="DG53" i="60" s="1"/>
  <c r="DG54" i="60" s="1"/>
  <c r="DG55" i="60" s="1"/>
  <c r="DG56" i="60" s="1"/>
  <c r="DG57" i="60" s="1"/>
  <c r="DG58" i="60" s="1"/>
  <c r="DG59" i="60" s="1"/>
  <c r="DG60" i="60" s="1"/>
  <c r="DG61" i="60" s="1"/>
  <c r="DG62" i="60" s="1"/>
  <c r="DG63" i="60" s="1"/>
  <c r="DG64" i="60" s="1"/>
  <c r="DG65" i="60" s="1"/>
  <c r="DG66" i="60" s="1"/>
  <c r="DG67" i="60" s="1"/>
  <c r="DG68" i="60" s="1"/>
  <c r="DG69" i="60" s="1"/>
  <c r="DG70" i="60" s="1"/>
  <c r="DG71" i="60" s="1"/>
  <c r="DG72" i="60" s="1"/>
  <c r="DG73" i="60" s="1"/>
  <c r="DG74" i="60" s="1"/>
  <c r="DG75" i="60" s="1"/>
  <c r="DG76" i="60" s="1"/>
  <c r="DG77" i="60" s="1"/>
  <c r="DG78" i="60" s="1"/>
  <c r="DG79" i="60" s="1"/>
  <c r="DG80" i="60" s="1"/>
  <c r="DG81" i="60" s="1"/>
  <c r="DG82" i="60" s="1"/>
  <c r="DG83" i="60" s="1"/>
  <c r="DG84" i="60" s="1"/>
  <c r="DG85" i="60" s="1"/>
  <c r="D594" i="52"/>
  <c r="D666" i="52" s="1"/>
  <c r="D738" i="52" s="1"/>
  <c r="L6" i="48"/>
  <c r="K8" i="48" s="1"/>
  <c r="P320" i="52"/>
  <c r="P366" i="52"/>
  <c r="C404" i="52"/>
  <c r="C476" i="52"/>
  <c r="P308" i="52"/>
  <c r="D391" i="52"/>
  <c r="D463" i="52" s="1"/>
  <c r="D535" i="52" s="1"/>
  <c r="Z414" i="52"/>
  <c r="A232" i="52"/>
  <c r="A233" i="52" s="1"/>
  <c r="D476" i="52"/>
  <c r="D548" i="52"/>
  <c r="D620" i="52" s="1"/>
  <c r="D692" i="52"/>
  <c r="D764" i="52" s="1"/>
  <c r="L6" i="44"/>
  <c r="L182" i="38"/>
  <c r="K183" i="38" s="1"/>
  <c r="D444" i="52"/>
  <c r="D516" i="52" s="1"/>
  <c r="D588" i="52" s="1"/>
  <c r="D660" i="52" s="1"/>
  <c r="D732" i="52" s="1"/>
  <c r="P377" i="52"/>
  <c r="P456" i="52"/>
  <c r="P319" i="52"/>
  <c r="P391" i="52"/>
  <c r="P490" i="52"/>
  <c r="P538" i="52"/>
  <c r="S317" i="52"/>
  <c r="C321" i="52"/>
  <c r="Q321" i="52" s="1"/>
  <c r="S321" i="52" s="1"/>
  <c r="C315" i="52"/>
  <c r="C386" i="52"/>
  <c r="C458" i="52" s="1"/>
  <c r="C530" i="52" s="1"/>
  <c r="C389" i="52"/>
  <c r="Q389" i="52" s="1"/>
  <c r="S389" i="52" s="1"/>
  <c r="F325" i="52"/>
  <c r="F397" i="52" s="1"/>
  <c r="F469" i="52"/>
  <c r="F541" i="52" s="1"/>
  <c r="F613" i="52" s="1"/>
  <c r="F685" i="52" s="1"/>
  <c r="F757" i="52" s="1"/>
  <c r="L6" i="50"/>
  <c r="K8" i="50" s="1"/>
  <c r="L6" i="35"/>
  <c r="K8" i="35" s="1"/>
  <c r="C284" i="52"/>
  <c r="Q284" i="52" s="1"/>
  <c r="S284" i="52" s="1"/>
  <c r="D127" i="60"/>
  <c r="G127" i="60"/>
  <c r="F128" i="60"/>
  <c r="G130" i="60"/>
  <c r="D129" i="60"/>
  <c r="D19" i="50"/>
  <c r="AO109" i="60"/>
  <c r="D71" i="58"/>
  <c r="Z315" i="52"/>
  <c r="G482" i="52"/>
  <c r="P482" i="52" s="1"/>
  <c r="Z429" i="52"/>
  <c r="Z383" i="52"/>
  <c r="H239" i="50"/>
  <c r="S239" i="50" s="1"/>
  <c r="G536" i="52"/>
  <c r="Z536" i="52" s="1"/>
  <c r="G649" i="52"/>
  <c r="Z298" i="52"/>
  <c r="G513" i="52"/>
  <c r="G639" i="52"/>
  <c r="Z639" i="52" s="1"/>
  <c r="G486" i="52"/>
  <c r="Z463" i="52"/>
  <c r="H304" i="50"/>
  <c r="S304" i="50" s="1"/>
  <c r="Z556" i="52"/>
  <c r="Z268" i="52"/>
  <c r="Z327" i="52"/>
  <c r="P402" i="52"/>
  <c r="Z404" i="52"/>
  <c r="Z406" i="52"/>
  <c r="G545" i="52"/>
  <c r="Z545" i="52" s="1"/>
  <c r="Z275" i="52"/>
  <c r="G694" i="52"/>
  <c r="P694" i="52" s="1"/>
  <c r="G758" i="52"/>
  <c r="P758" i="52" s="1"/>
  <c r="G668" i="52"/>
  <c r="Z668" i="52" s="1"/>
  <c r="Z551" i="52"/>
  <c r="G489" i="52"/>
  <c r="P489" i="52" s="1"/>
  <c r="Z724" i="52"/>
  <c r="Z363" i="52"/>
  <c r="G656" i="52"/>
  <c r="Z611" i="52"/>
  <c r="Z479" i="52"/>
  <c r="G674" i="52"/>
  <c r="B56" i="52"/>
  <c r="Z269" i="52"/>
  <c r="G667" i="52"/>
  <c r="Z667" i="52" s="1"/>
  <c r="G643" i="52"/>
  <c r="P643" i="52" s="1"/>
  <c r="G645" i="52"/>
  <c r="P645" i="52" s="1"/>
  <c r="G629" i="52"/>
  <c r="G651" i="52"/>
  <c r="P651" i="52" s="1"/>
  <c r="Z386" i="52"/>
  <c r="I376" i="52"/>
  <c r="Z326" i="52"/>
  <c r="Z331" i="52"/>
  <c r="P406" i="52"/>
  <c r="P404" i="52"/>
  <c r="G472" i="52"/>
  <c r="P472" i="52" s="1"/>
  <c r="G548" i="52"/>
  <c r="G616" i="52"/>
  <c r="Z616" i="52" s="1"/>
  <c r="Z558" i="52"/>
  <c r="G525" i="52"/>
  <c r="P525" i="52" s="1"/>
  <c r="G496" i="52"/>
  <c r="P496" i="52" s="1"/>
  <c r="G483" i="52"/>
  <c r="Z483" i="52"/>
  <c r="G682" i="52"/>
  <c r="Z682" i="52" s="1"/>
  <c r="G688" i="52"/>
  <c r="G761" i="52"/>
  <c r="P761" i="52" s="1"/>
  <c r="G700" i="52"/>
  <c r="Z700" i="52" s="1"/>
  <c r="Z568" i="52"/>
  <c r="Z345" i="52"/>
  <c r="G511" i="52"/>
  <c r="G757" i="52"/>
  <c r="Z757" i="52" s="1"/>
  <c r="Z575" i="52"/>
  <c r="H202" i="58"/>
  <c r="S202" i="58" s="1"/>
  <c r="Z278" i="52"/>
  <c r="Z457" i="52"/>
  <c r="G453" i="52"/>
  <c r="P453" i="52" s="1"/>
  <c r="Z288" i="52"/>
  <c r="G534" i="52"/>
  <c r="P534" i="52" s="1"/>
  <c r="Z423" i="52"/>
  <c r="Z710" i="52"/>
  <c r="G455" i="52"/>
  <c r="Z455" i="52" s="1"/>
  <c r="H160" i="50"/>
  <c r="S160" i="50" s="1"/>
  <c r="I330" i="58"/>
  <c r="C471" i="52"/>
  <c r="C400" i="52"/>
  <c r="Q400" i="52" s="1"/>
  <c r="C329" i="52"/>
  <c r="C401" i="52"/>
  <c r="Q328" i="52"/>
  <c r="S328" i="52"/>
  <c r="Q403" i="52"/>
  <c r="S403" i="52" s="1"/>
  <c r="P616" i="52"/>
  <c r="S139" i="50"/>
  <c r="J139" i="50"/>
  <c r="S297" i="50"/>
  <c r="J297" i="50"/>
  <c r="J232" i="50"/>
  <c r="G128" i="60"/>
  <c r="J755" i="50"/>
  <c r="I615" i="50"/>
  <c r="J562" i="50"/>
  <c r="J491" i="50"/>
  <c r="J430" i="50"/>
  <c r="J429" i="50"/>
  <c r="J428" i="50"/>
  <c r="J427" i="50"/>
  <c r="J426" i="50"/>
  <c r="J425" i="50"/>
  <c r="J760" i="50"/>
  <c r="J694" i="50"/>
  <c r="J693" i="50"/>
  <c r="J692" i="50"/>
  <c r="J691" i="50"/>
  <c r="J690" i="50"/>
  <c r="J689" i="50"/>
  <c r="J561" i="50"/>
  <c r="J560" i="50"/>
  <c r="I549" i="50"/>
  <c r="J496" i="50"/>
  <c r="J364" i="50"/>
  <c r="J363" i="50"/>
  <c r="J362" i="50"/>
  <c r="J361" i="50"/>
  <c r="J360" i="50"/>
  <c r="J359" i="50"/>
  <c r="W369" i="50" s="1"/>
  <c r="J758" i="50"/>
  <c r="J757" i="50"/>
  <c r="J627" i="50"/>
  <c r="J623" i="50"/>
  <c r="I417" i="50"/>
  <c r="J759" i="50"/>
  <c r="J628" i="50"/>
  <c r="J624" i="50"/>
  <c r="I351" i="50"/>
  <c r="J558" i="50"/>
  <c r="J495" i="50"/>
  <c r="J493" i="50"/>
  <c r="J492" i="50"/>
  <c r="I483" i="50"/>
  <c r="I681" i="50"/>
  <c r="J625" i="50"/>
  <c r="J559" i="50"/>
  <c r="J557" i="50"/>
  <c r="I747" i="50"/>
  <c r="J494" i="50"/>
  <c r="J756" i="50"/>
  <c r="J626" i="50"/>
  <c r="J294" i="50"/>
  <c r="W304" i="50" s="1"/>
  <c r="H768" i="50"/>
  <c r="S768" i="50" s="1"/>
  <c r="H700" i="50"/>
  <c r="S700" i="50" s="1"/>
  <c r="H637" i="50"/>
  <c r="S637" i="50" s="1"/>
  <c r="H633" i="50"/>
  <c r="S633" i="50" s="1"/>
  <c r="H568" i="50"/>
  <c r="S568" i="50" s="1"/>
  <c r="H504" i="50"/>
  <c r="S504" i="50" s="1"/>
  <c r="H437" i="50"/>
  <c r="H370" i="50"/>
  <c r="H766" i="50"/>
  <c r="S766" i="50" s="1"/>
  <c r="H701" i="50"/>
  <c r="S701" i="50" s="1"/>
  <c r="H638" i="50"/>
  <c r="S638" i="50" s="1"/>
  <c r="H502" i="50"/>
  <c r="S502" i="50" s="1"/>
  <c r="H438" i="50"/>
  <c r="H371" i="50"/>
  <c r="H769" i="50"/>
  <c r="H636" i="50"/>
  <c r="S636" i="50" s="1"/>
  <c r="H372" i="50"/>
  <c r="H635" i="50"/>
  <c r="S635" i="50" s="1"/>
  <c r="H570" i="50"/>
  <c r="S570" i="50" s="1"/>
  <c r="H567" i="50"/>
  <c r="S567" i="50" s="1"/>
  <c r="H506" i="50"/>
  <c r="S506" i="50" s="1"/>
  <c r="H369" i="50"/>
  <c r="Z467" i="52"/>
  <c r="Z437" i="52"/>
  <c r="P531" i="52"/>
  <c r="P485" i="52"/>
  <c r="H767" i="50"/>
  <c r="S767" i="50" s="1"/>
  <c r="H572" i="50"/>
  <c r="S572" i="50" s="1"/>
  <c r="H436" i="50"/>
  <c r="S436" i="50" s="1"/>
  <c r="P528" i="52"/>
  <c r="H435" i="50"/>
  <c r="S435" i="50" s="1"/>
  <c r="P772" i="52"/>
  <c r="P537" i="52"/>
  <c r="H702" i="50"/>
  <c r="S702" i="50" s="1"/>
  <c r="H505" i="50"/>
  <c r="P503" i="52"/>
  <c r="P498" i="52"/>
  <c r="G745" i="52"/>
  <c r="P745" i="52" s="1"/>
  <c r="Z745" i="52"/>
  <c r="G650" i="52"/>
  <c r="G735" i="52"/>
  <c r="P735" i="52" s="1"/>
  <c r="G664" i="52"/>
  <c r="P664" i="52" s="1"/>
  <c r="Z750" i="52"/>
  <c r="Z721" i="52"/>
  <c r="P542" i="52"/>
  <c r="H770" i="50"/>
  <c r="G670" i="52"/>
  <c r="P670" i="52" s="1"/>
  <c r="Z306" i="52"/>
  <c r="G580" i="52"/>
  <c r="Z580" i="52" s="1"/>
  <c r="G672" i="52"/>
  <c r="P672" i="52" s="1"/>
  <c r="G446" i="52"/>
  <c r="Z593" i="52"/>
  <c r="G705" i="52"/>
  <c r="G346" i="52"/>
  <c r="P346" i="52"/>
  <c r="J298" i="50"/>
  <c r="H135" i="46"/>
  <c r="C771" i="52"/>
  <c r="C772" i="52" s="1"/>
  <c r="C773" i="52"/>
  <c r="Q770" i="52"/>
  <c r="S770" i="52"/>
  <c r="D470" i="52"/>
  <c r="Q398" i="52"/>
  <c r="S398" i="52" s="1"/>
  <c r="Q332" i="52"/>
  <c r="S332" i="52" s="1"/>
  <c r="C333" i="52"/>
  <c r="DU13" i="60"/>
  <c r="DU14" i="60" s="1"/>
  <c r="DU15" i="60" s="1"/>
  <c r="DU16" i="60" s="1"/>
  <c r="DU17" i="60" s="1"/>
  <c r="DU18" i="60" s="1"/>
  <c r="DU19" i="60" s="1"/>
  <c r="DU20" i="60" s="1"/>
  <c r="DU21" i="60" s="1"/>
  <c r="DU22" i="60" s="1"/>
  <c r="DU23" i="60" s="1"/>
  <c r="DU24" i="60" s="1"/>
  <c r="DU25" i="60" s="1"/>
  <c r="DU26" i="60" s="1"/>
  <c r="DU27" i="60" s="1"/>
  <c r="DU28" i="60" s="1"/>
  <c r="DU29" i="60" s="1"/>
  <c r="DU30" i="60" s="1"/>
  <c r="DU31" i="60" s="1"/>
  <c r="DU32" i="60" s="1"/>
  <c r="DU33" i="60" s="1"/>
  <c r="DU34" i="60" s="1"/>
  <c r="DU35" i="60" s="1"/>
  <c r="DU36" i="60" s="1"/>
  <c r="DU37" i="60" s="1"/>
  <c r="DU38" i="60" s="1"/>
  <c r="DU39" i="60" s="1"/>
  <c r="DU40" i="60" s="1"/>
  <c r="DU41" i="60" s="1"/>
  <c r="DU42" i="60" s="1"/>
  <c r="DU43" i="60" s="1"/>
  <c r="DU44" i="60" s="1"/>
  <c r="DU45" i="60" s="1"/>
  <c r="DU46" i="60" s="1"/>
  <c r="DU47" i="60" s="1"/>
  <c r="DU48" i="60" s="1"/>
  <c r="DU49" i="60" s="1"/>
  <c r="DU50" i="60" s="1"/>
  <c r="DU51" i="60" s="1"/>
  <c r="DU52" i="60" s="1"/>
  <c r="DU53" i="60" s="1"/>
  <c r="DU54" i="60" s="1"/>
  <c r="DU55" i="60" s="1"/>
  <c r="DU56" i="60" s="1"/>
  <c r="DU57" i="60" s="1"/>
  <c r="DU58" i="60" s="1"/>
  <c r="DU59" i="60" s="1"/>
  <c r="DU60" i="60" s="1"/>
  <c r="DU61" i="60" s="1"/>
  <c r="DU62" i="60" s="1"/>
  <c r="DU63" i="60" s="1"/>
  <c r="DU64" i="60" s="1"/>
  <c r="DU65" i="60" s="1"/>
  <c r="DU66" i="60" s="1"/>
  <c r="DU67" i="60" s="1"/>
  <c r="DU68" i="60" s="1"/>
  <c r="DU69" i="60" s="1"/>
  <c r="DU70" i="60" s="1"/>
  <c r="DU71" i="60" s="1"/>
  <c r="DU72" i="60" s="1"/>
  <c r="DU73" i="60" s="1"/>
  <c r="DU74" i="60" s="1"/>
  <c r="DU75" i="60" s="1"/>
  <c r="DU76" i="60" s="1"/>
  <c r="DU77" i="60" s="1"/>
  <c r="DU78" i="60" s="1"/>
  <c r="DU79" i="60" s="1"/>
  <c r="DU80" i="60" s="1"/>
  <c r="DU81" i="60" s="1"/>
  <c r="DU82" i="60" s="1"/>
  <c r="DU83" i="60" s="1"/>
  <c r="DU84" i="60" s="1"/>
  <c r="DU85" i="60" s="1"/>
  <c r="EK13" i="60"/>
  <c r="EK14" i="60" s="1"/>
  <c r="EK15" i="60" s="1"/>
  <c r="EK16" i="60" s="1"/>
  <c r="EK17" i="60" s="1"/>
  <c r="EK18" i="60" s="1"/>
  <c r="EK19" i="60" s="1"/>
  <c r="EK20" i="60" s="1"/>
  <c r="EK21" i="60" s="1"/>
  <c r="EK22" i="60" s="1"/>
  <c r="EK23" i="60" s="1"/>
  <c r="EK24" i="60" s="1"/>
  <c r="EK25" i="60" s="1"/>
  <c r="EK26" i="60" s="1"/>
  <c r="EK27" i="60" s="1"/>
  <c r="EK28" i="60" s="1"/>
  <c r="EK29" i="60" s="1"/>
  <c r="EK30" i="60" s="1"/>
  <c r="EK31" i="60" s="1"/>
  <c r="EK32" i="60" s="1"/>
  <c r="EK33" i="60" s="1"/>
  <c r="EK34" i="60" s="1"/>
  <c r="EK35" i="60" s="1"/>
  <c r="EK36" i="60" s="1"/>
  <c r="EK37" i="60" s="1"/>
  <c r="EK38" i="60" s="1"/>
  <c r="EK39" i="60" s="1"/>
  <c r="EK40" i="60" s="1"/>
  <c r="EK41" i="60" s="1"/>
  <c r="EK42" i="60" s="1"/>
  <c r="EK43" i="60" s="1"/>
  <c r="EK44" i="60" s="1"/>
  <c r="EK45" i="60" s="1"/>
  <c r="EK46" i="60" s="1"/>
  <c r="EK47" i="60" s="1"/>
  <c r="EK48" i="60" s="1"/>
  <c r="EK49" i="60" s="1"/>
  <c r="EK50" i="60" s="1"/>
  <c r="EK51" i="60" s="1"/>
  <c r="EK52" i="60" s="1"/>
  <c r="EK53" i="60" s="1"/>
  <c r="EK54" i="60" s="1"/>
  <c r="EK55" i="60" s="1"/>
  <c r="EK56" i="60" s="1"/>
  <c r="EK57" i="60" s="1"/>
  <c r="EK58" i="60" s="1"/>
  <c r="EK59" i="60" s="1"/>
  <c r="EK60" i="60" s="1"/>
  <c r="EK61" i="60" s="1"/>
  <c r="EK62" i="60" s="1"/>
  <c r="EK63" i="60" s="1"/>
  <c r="EK64" i="60" s="1"/>
  <c r="EK65" i="60" s="1"/>
  <c r="EK66" i="60" s="1"/>
  <c r="EK67" i="60" s="1"/>
  <c r="EK68" i="60" s="1"/>
  <c r="EK69" i="60" s="1"/>
  <c r="EK70" i="60" s="1"/>
  <c r="EK71" i="60" s="1"/>
  <c r="EK72" i="60" s="1"/>
  <c r="EK73" i="60" s="1"/>
  <c r="EK74" i="60" s="1"/>
  <c r="EK75" i="60" s="1"/>
  <c r="EK76" i="60" s="1"/>
  <c r="EK77" i="60" s="1"/>
  <c r="EK78" i="60" s="1"/>
  <c r="EK79" i="60" s="1"/>
  <c r="EK80" i="60" s="1"/>
  <c r="EK81" i="60" s="1"/>
  <c r="EK82" i="60" s="1"/>
  <c r="EK83" i="60" s="1"/>
  <c r="EK84" i="60" s="1"/>
  <c r="EK85" i="60" s="1"/>
  <c r="P545" i="52"/>
  <c r="DM13" i="60"/>
  <c r="DM14" i="60" s="1"/>
  <c r="DM15" i="60" s="1"/>
  <c r="DM16" i="60" s="1"/>
  <c r="DM17" i="60" s="1"/>
  <c r="DM18" i="60" s="1"/>
  <c r="DM19" i="60" s="1"/>
  <c r="DM20" i="60" s="1"/>
  <c r="DM21" i="60" s="1"/>
  <c r="DM22" i="60" s="1"/>
  <c r="DM23" i="60" s="1"/>
  <c r="DM24" i="60" s="1"/>
  <c r="DM25" i="60" s="1"/>
  <c r="DM26" i="60" s="1"/>
  <c r="DM27" i="60" s="1"/>
  <c r="DM28" i="60" s="1"/>
  <c r="DM29" i="60" s="1"/>
  <c r="DM30" i="60" s="1"/>
  <c r="DM31" i="60" s="1"/>
  <c r="DM32" i="60" s="1"/>
  <c r="DM33" i="60" s="1"/>
  <c r="DM34" i="60" s="1"/>
  <c r="DM35" i="60" s="1"/>
  <c r="DM36" i="60" s="1"/>
  <c r="DM37" i="60" s="1"/>
  <c r="DM38" i="60" s="1"/>
  <c r="DM39" i="60" s="1"/>
  <c r="DM40" i="60" s="1"/>
  <c r="DM41" i="60" s="1"/>
  <c r="DM42" i="60" s="1"/>
  <c r="DM43" i="60" s="1"/>
  <c r="DM44" i="60" s="1"/>
  <c r="DM45" i="60" s="1"/>
  <c r="DM46" i="60" s="1"/>
  <c r="DM47" i="60" s="1"/>
  <c r="DM48" i="60" s="1"/>
  <c r="DM49" i="60" s="1"/>
  <c r="DM50" i="60" s="1"/>
  <c r="DM51" i="60" s="1"/>
  <c r="DM52" i="60" s="1"/>
  <c r="DM53" i="60" s="1"/>
  <c r="DM54" i="60" s="1"/>
  <c r="DM55" i="60" s="1"/>
  <c r="DM56" i="60" s="1"/>
  <c r="DM57" i="60" s="1"/>
  <c r="DM58" i="60" s="1"/>
  <c r="DM59" i="60" s="1"/>
  <c r="DM60" i="60" s="1"/>
  <c r="DM61" i="60" s="1"/>
  <c r="DM62" i="60" s="1"/>
  <c r="DM63" i="60" s="1"/>
  <c r="DM64" i="60" s="1"/>
  <c r="DM65" i="60" s="1"/>
  <c r="DM66" i="60" s="1"/>
  <c r="DM67" i="60" s="1"/>
  <c r="DM68" i="60" s="1"/>
  <c r="DM69" i="60" s="1"/>
  <c r="DM70" i="60" s="1"/>
  <c r="DM71" i="60" s="1"/>
  <c r="DM72" i="60" s="1"/>
  <c r="DM73" i="60" s="1"/>
  <c r="DM74" i="60" s="1"/>
  <c r="DM75" i="60" s="1"/>
  <c r="DM76" i="60" s="1"/>
  <c r="DM77" i="60" s="1"/>
  <c r="DM78" i="60" s="1"/>
  <c r="DM79" i="60" s="1"/>
  <c r="DM80" i="60" s="1"/>
  <c r="DM81" i="60" s="1"/>
  <c r="DM82" i="60" s="1"/>
  <c r="DM83" i="60" s="1"/>
  <c r="DM84" i="60" s="1"/>
  <c r="DM85" i="60" s="1"/>
  <c r="EC13" i="60"/>
  <c r="EC14" i="60" s="1"/>
  <c r="EC15" i="60" s="1"/>
  <c r="EC16" i="60" s="1"/>
  <c r="EC17" i="60" s="1"/>
  <c r="EC18" i="60" s="1"/>
  <c r="EC19" i="60" s="1"/>
  <c r="EC20" i="60" s="1"/>
  <c r="EC21" i="60" s="1"/>
  <c r="EC22" i="60" s="1"/>
  <c r="EC23" i="60" s="1"/>
  <c r="EC24" i="60" s="1"/>
  <c r="EC25" i="60" s="1"/>
  <c r="EC26" i="60" s="1"/>
  <c r="EC27" i="60" s="1"/>
  <c r="EC28" i="60" s="1"/>
  <c r="EC29" i="60" s="1"/>
  <c r="EC30" i="60" s="1"/>
  <c r="EC31" i="60" s="1"/>
  <c r="EC32" i="60" s="1"/>
  <c r="EC33" i="60" s="1"/>
  <c r="EC34" i="60" s="1"/>
  <c r="EC35" i="60" s="1"/>
  <c r="EC36" i="60" s="1"/>
  <c r="EC37" i="60" s="1"/>
  <c r="EC38" i="60" s="1"/>
  <c r="EC39" i="60" s="1"/>
  <c r="EC40" i="60" s="1"/>
  <c r="EC41" i="60" s="1"/>
  <c r="EC42" i="60" s="1"/>
  <c r="EC43" i="60" s="1"/>
  <c r="EC44" i="60" s="1"/>
  <c r="EC45" i="60" s="1"/>
  <c r="EC46" i="60" s="1"/>
  <c r="EC47" i="60" s="1"/>
  <c r="EC48" i="60" s="1"/>
  <c r="EC49" i="60" s="1"/>
  <c r="EC50" i="60" s="1"/>
  <c r="EC51" i="60" s="1"/>
  <c r="EC52" i="60" s="1"/>
  <c r="EC53" i="60" s="1"/>
  <c r="EC54" i="60" s="1"/>
  <c r="EC55" i="60" s="1"/>
  <c r="EC56" i="60" s="1"/>
  <c r="EC57" i="60" s="1"/>
  <c r="EC58" i="60" s="1"/>
  <c r="EC59" i="60" s="1"/>
  <c r="EC60" i="60" s="1"/>
  <c r="EC61" i="60" s="1"/>
  <c r="EC62" i="60" s="1"/>
  <c r="EC63" i="60" s="1"/>
  <c r="EC64" i="60" s="1"/>
  <c r="EC65" i="60" s="1"/>
  <c r="EC66" i="60" s="1"/>
  <c r="EC67" i="60" s="1"/>
  <c r="EC68" i="60" s="1"/>
  <c r="EC69" i="60" s="1"/>
  <c r="EC70" i="60" s="1"/>
  <c r="EC71" i="60" s="1"/>
  <c r="EC72" i="60" s="1"/>
  <c r="EC73" i="60" s="1"/>
  <c r="EC74" i="60" s="1"/>
  <c r="EC75" i="60" s="1"/>
  <c r="EC76" i="60" s="1"/>
  <c r="EC77" i="60" s="1"/>
  <c r="EC78" i="60" s="1"/>
  <c r="EC79" i="60" s="1"/>
  <c r="EC80" i="60" s="1"/>
  <c r="EC81" i="60" s="1"/>
  <c r="EC82" i="60" s="1"/>
  <c r="EC83" i="60" s="1"/>
  <c r="EC84" i="60" s="1"/>
  <c r="EC85" i="60" s="1"/>
  <c r="C301" i="52"/>
  <c r="C373" i="52" s="1"/>
  <c r="F282" i="52"/>
  <c r="F354" i="52" s="1"/>
  <c r="F426" i="52" s="1"/>
  <c r="F498" i="52" s="1"/>
  <c r="F570" i="52" s="1"/>
  <c r="F642" i="52" s="1"/>
  <c r="F714" i="52" s="1"/>
  <c r="F316" i="52"/>
  <c r="F388" i="52" s="1"/>
  <c r="F460" i="52" s="1"/>
  <c r="F532" i="52" s="1"/>
  <c r="F604" i="52" s="1"/>
  <c r="F676" i="52" s="1"/>
  <c r="F748" i="52" s="1"/>
  <c r="F275" i="52"/>
  <c r="F347" i="52" s="1"/>
  <c r="F419" i="52" s="1"/>
  <c r="F491" i="52" s="1"/>
  <c r="F563" i="52" s="1"/>
  <c r="F635" i="52" s="1"/>
  <c r="F707" i="52" s="1"/>
  <c r="F322" i="52"/>
  <c r="F394" i="52" s="1"/>
  <c r="F466" i="52" s="1"/>
  <c r="F538" i="52" s="1"/>
  <c r="F610" i="52" s="1"/>
  <c r="F682" i="52" s="1"/>
  <c r="F754" i="52" s="1"/>
  <c r="F327" i="52"/>
  <c r="F399" i="52" s="1"/>
  <c r="F471" i="52" s="1"/>
  <c r="F543" i="52" s="1"/>
  <c r="F615" i="52" s="1"/>
  <c r="F687" i="52" s="1"/>
  <c r="F759" i="52" s="1"/>
  <c r="F769" i="52"/>
  <c r="F775" i="52"/>
  <c r="DL13" i="60"/>
  <c r="DL14" i="60" s="1"/>
  <c r="DL15" i="60" s="1"/>
  <c r="DL16" i="60" s="1"/>
  <c r="DL17" i="60" s="1"/>
  <c r="DL18" i="60" s="1"/>
  <c r="DL19" i="60" s="1"/>
  <c r="DL20" i="60" s="1"/>
  <c r="DL21" i="60" s="1"/>
  <c r="DL22" i="60" s="1"/>
  <c r="DL23" i="60" s="1"/>
  <c r="DL24" i="60" s="1"/>
  <c r="DL25" i="60" s="1"/>
  <c r="DL26" i="60" s="1"/>
  <c r="DL27" i="60" s="1"/>
  <c r="DL28" i="60" s="1"/>
  <c r="DL29" i="60" s="1"/>
  <c r="DL30" i="60" s="1"/>
  <c r="DL31" i="60" s="1"/>
  <c r="DL32" i="60" s="1"/>
  <c r="DL33" i="60" s="1"/>
  <c r="DL34" i="60" s="1"/>
  <c r="DL35" i="60" s="1"/>
  <c r="DL36" i="60" s="1"/>
  <c r="DL37" i="60" s="1"/>
  <c r="DL38" i="60" s="1"/>
  <c r="DL39" i="60" s="1"/>
  <c r="DL40" i="60" s="1"/>
  <c r="DL41" i="60" s="1"/>
  <c r="DL42" i="60" s="1"/>
  <c r="DL43" i="60" s="1"/>
  <c r="DL44" i="60" s="1"/>
  <c r="DL45" i="60" s="1"/>
  <c r="DL46" i="60" s="1"/>
  <c r="DL47" i="60" s="1"/>
  <c r="DL48" i="60" s="1"/>
  <c r="DL49" i="60" s="1"/>
  <c r="DL50" i="60" s="1"/>
  <c r="DL51" i="60" s="1"/>
  <c r="DL52" i="60" s="1"/>
  <c r="DL53" i="60" s="1"/>
  <c r="DL54" i="60" s="1"/>
  <c r="DL55" i="60" s="1"/>
  <c r="DL56" i="60" s="1"/>
  <c r="DL57" i="60" s="1"/>
  <c r="DL58" i="60" s="1"/>
  <c r="DL59" i="60" s="1"/>
  <c r="DL60" i="60" s="1"/>
  <c r="DL61" i="60" s="1"/>
  <c r="DL62" i="60" s="1"/>
  <c r="DL63" i="60" s="1"/>
  <c r="DL64" i="60" s="1"/>
  <c r="DL65" i="60" s="1"/>
  <c r="DL66" i="60" s="1"/>
  <c r="DL67" i="60" s="1"/>
  <c r="DL68" i="60" s="1"/>
  <c r="DL69" i="60" s="1"/>
  <c r="DL70" i="60" s="1"/>
  <c r="DL71" i="60" s="1"/>
  <c r="DL72" i="60" s="1"/>
  <c r="DL73" i="60" s="1"/>
  <c r="DL74" i="60" s="1"/>
  <c r="DL75" i="60" s="1"/>
  <c r="DL76" i="60" s="1"/>
  <c r="DL77" i="60" s="1"/>
  <c r="DL78" i="60" s="1"/>
  <c r="DL79" i="60" s="1"/>
  <c r="DL80" i="60" s="1"/>
  <c r="DL81" i="60" s="1"/>
  <c r="DL82" i="60" s="1"/>
  <c r="DL83" i="60" s="1"/>
  <c r="DL84" i="60" s="1"/>
  <c r="DL85" i="60" s="1"/>
  <c r="H296" i="52"/>
  <c r="P296" i="52" s="1"/>
  <c r="H302" i="52"/>
  <c r="P302" i="52" s="1"/>
  <c r="P312" i="52"/>
  <c r="DS13" i="60"/>
  <c r="DS14" i="60" s="1"/>
  <c r="DS15" i="60" s="1"/>
  <c r="DS16" i="60" s="1"/>
  <c r="DS17" i="60" s="1"/>
  <c r="DS18" i="60" s="1"/>
  <c r="DS19" i="60" s="1"/>
  <c r="DS20" i="60" s="1"/>
  <c r="DS21" i="60" s="1"/>
  <c r="DS22" i="60" s="1"/>
  <c r="DS23" i="60" s="1"/>
  <c r="DS24" i="60" s="1"/>
  <c r="DS25" i="60" s="1"/>
  <c r="DS26" i="60" s="1"/>
  <c r="DS27" i="60" s="1"/>
  <c r="DS28" i="60" s="1"/>
  <c r="DS29" i="60" s="1"/>
  <c r="DS30" i="60" s="1"/>
  <c r="DS31" i="60" s="1"/>
  <c r="DS32" i="60" s="1"/>
  <c r="DS33" i="60" s="1"/>
  <c r="DS34" i="60" s="1"/>
  <c r="DS35" i="60" s="1"/>
  <c r="DS36" i="60" s="1"/>
  <c r="DS37" i="60" s="1"/>
  <c r="DS38" i="60" s="1"/>
  <c r="DS39" i="60" s="1"/>
  <c r="DS40" i="60" s="1"/>
  <c r="DS41" i="60" s="1"/>
  <c r="DS42" i="60" s="1"/>
  <c r="DS43" i="60" s="1"/>
  <c r="DS44" i="60" s="1"/>
  <c r="DS45" i="60" s="1"/>
  <c r="DS46" i="60" s="1"/>
  <c r="DS47" i="60" s="1"/>
  <c r="DS48" i="60" s="1"/>
  <c r="DS49" i="60" s="1"/>
  <c r="DS50" i="60" s="1"/>
  <c r="DS51" i="60" s="1"/>
  <c r="DS52" i="60" s="1"/>
  <c r="DS53" i="60" s="1"/>
  <c r="DS54" i="60" s="1"/>
  <c r="DS55" i="60" s="1"/>
  <c r="DS56" i="60" s="1"/>
  <c r="DS57" i="60" s="1"/>
  <c r="DS58" i="60" s="1"/>
  <c r="DS59" i="60" s="1"/>
  <c r="DS60" i="60" s="1"/>
  <c r="DS61" i="60" s="1"/>
  <c r="DS62" i="60" s="1"/>
  <c r="DS63" i="60" s="1"/>
  <c r="DS64" i="60" s="1"/>
  <c r="DS65" i="60" s="1"/>
  <c r="DS66" i="60" s="1"/>
  <c r="DS67" i="60" s="1"/>
  <c r="DS68" i="60" s="1"/>
  <c r="DS69" i="60" s="1"/>
  <c r="DS70" i="60" s="1"/>
  <c r="DS71" i="60" s="1"/>
  <c r="DS72" i="60" s="1"/>
  <c r="DS73" i="60" s="1"/>
  <c r="DS74" i="60" s="1"/>
  <c r="DS75" i="60" s="1"/>
  <c r="DS76" i="60" s="1"/>
  <c r="DS77" i="60" s="1"/>
  <c r="DS78" i="60" s="1"/>
  <c r="DS79" i="60" s="1"/>
  <c r="DS80" i="60" s="1"/>
  <c r="DS81" i="60" s="1"/>
  <c r="DS82" i="60" s="1"/>
  <c r="DS83" i="60" s="1"/>
  <c r="DS84" i="60" s="1"/>
  <c r="DS85" i="60" s="1"/>
  <c r="F333" i="52"/>
  <c r="F405" i="52"/>
  <c r="F477" i="52" s="1"/>
  <c r="F549" i="52" s="1"/>
  <c r="F621" i="52" s="1"/>
  <c r="F693" i="52" s="1"/>
  <c r="F765" i="52" s="1"/>
  <c r="F280" i="52"/>
  <c r="F352" i="52" s="1"/>
  <c r="F424" i="52" s="1"/>
  <c r="F496" i="52" s="1"/>
  <c r="F568" i="52" s="1"/>
  <c r="F640" i="52" s="1"/>
  <c r="F712" i="52" s="1"/>
  <c r="F332" i="52"/>
  <c r="F404" i="52"/>
  <c r="F476" i="52" s="1"/>
  <c r="F548" i="52" s="1"/>
  <c r="F620" i="52" s="1"/>
  <c r="F692" i="52" s="1"/>
  <c r="F764" i="52" s="1"/>
  <c r="C360" i="52"/>
  <c r="C432" i="52" s="1"/>
  <c r="C504" i="52" s="1"/>
  <c r="C576" i="52" s="1"/>
  <c r="C648" i="52" s="1"/>
  <c r="C720" i="52" s="1"/>
  <c r="S769" i="52"/>
  <c r="EA13" i="60"/>
  <c r="EA14" i="60" s="1"/>
  <c r="EA15" i="60" s="1"/>
  <c r="EA16" i="60" s="1"/>
  <c r="EA17" i="60" s="1"/>
  <c r="EA18" i="60" s="1"/>
  <c r="EA19" i="60" s="1"/>
  <c r="EA20" i="60" s="1"/>
  <c r="EA21" i="60" s="1"/>
  <c r="EA22" i="60" s="1"/>
  <c r="EA23" i="60" s="1"/>
  <c r="EA24" i="60" s="1"/>
  <c r="EA25" i="60" s="1"/>
  <c r="EA26" i="60" s="1"/>
  <c r="EA27" i="60" s="1"/>
  <c r="EA28" i="60" s="1"/>
  <c r="EA29" i="60" s="1"/>
  <c r="EA30" i="60" s="1"/>
  <c r="EA31" i="60" s="1"/>
  <c r="EA32" i="60" s="1"/>
  <c r="EA33" i="60" s="1"/>
  <c r="EA34" i="60" s="1"/>
  <c r="EA35" i="60" s="1"/>
  <c r="EA36" i="60" s="1"/>
  <c r="EA37" i="60" s="1"/>
  <c r="EA38" i="60" s="1"/>
  <c r="EA39" i="60" s="1"/>
  <c r="EA40" i="60" s="1"/>
  <c r="EA41" i="60" s="1"/>
  <c r="EA42" i="60" s="1"/>
  <c r="EA43" i="60" s="1"/>
  <c r="EA44" i="60" s="1"/>
  <c r="EA45" i="60" s="1"/>
  <c r="EA46" i="60" s="1"/>
  <c r="EA47" i="60" s="1"/>
  <c r="EA48" i="60" s="1"/>
  <c r="EA49" i="60" s="1"/>
  <c r="EA50" i="60" s="1"/>
  <c r="EA51" i="60" s="1"/>
  <c r="EA52" i="60" s="1"/>
  <c r="EA53" i="60" s="1"/>
  <c r="EA54" i="60" s="1"/>
  <c r="EA55" i="60" s="1"/>
  <c r="EA56" i="60" s="1"/>
  <c r="EA57" i="60" s="1"/>
  <c r="EA58" i="60" s="1"/>
  <c r="EA59" i="60" s="1"/>
  <c r="EA60" i="60" s="1"/>
  <c r="EA61" i="60" s="1"/>
  <c r="EA62" i="60" s="1"/>
  <c r="EA63" i="60" s="1"/>
  <c r="EA64" i="60" s="1"/>
  <c r="EA65" i="60" s="1"/>
  <c r="EA66" i="60" s="1"/>
  <c r="EA67" i="60" s="1"/>
  <c r="EA68" i="60" s="1"/>
  <c r="EA69" i="60" s="1"/>
  <c r="EA70" i="60" s="1"/>
  <c r="EA71" i="60" s="1"/>
  <c r="EA72" i="60" s="1"/>
  <c r="EA73" i="60" s="1"/>
  <c r="EA74" i="60" s="1"/>
  <c r="EA75" i="60" s="1"/>
  <c r="EA76" i="60" s="1"/>
  <c r="EA77" i="60" s="1"/>
  <c r="EA78" i="60" s="1"/>
  <c r="EA79" i="60" s="1"/>
  <c r="EA80" i="60" s="1"/>
  <c r="EA81" i="60" s="1"/>
  <c r="EA82" i="60" s="1"/>
  <c r="EA83" i="60" s="1"/>
  <c r="EA84" i="60" s="1"/>
  <c r="EA85" i="60" s="1"/>
  <c r="DH13" i="60"/>
  <c r="DH14" i="60" s="1"/>
  <c r="DH15" i="60" s="1"/>
  <c r="DH16" i="60" s="1"/>
  <c r="DH17" i="60" s="1"/>
  <c r="DH18" i="60" s="1"/>
  <c r="DH19" i="60" s="1"/>
  <c r="DH20" i="60" s="1"/>
  <c r="DH21" i="60" s="1"/>
  <c r="DH22" i="60" s="1"/>
  <c r="DH23" i="60" s="1"/>
  <c r="DH24" i="60" s="1"/>
  <c r="DH25" i="60" s="1"/>
  <c r="DH26" i="60" s="1"/>
  <c r="DH27" i="60" s="1"/>
  <c r="DH28" i="60" s="1"/>
  <c r="DH29" i="60" s="1"/>
  <c r="DH30" i="60" s="1"/>
  <c r="DH31" i="60" s="1"/>
  <c r="DH32" i="60" s="1"/>
  <c r="DH33" i="60" s="1"/>
  <c r="DH34" i="60" s="1"/>
  <c r="DH35" i="60" s="1"/>
  <c r="DH36" i="60" s="1"/>
  <c r="DH37" i="60" s="1"/>
  <c r="DH38" i="60" s="1"/>
  <c r="DH39" i="60" s="1"/>
  <c r="DH40" i="60" s="1"/>
  <c r="DH41" i="60" s="1"/>
  <c r="DH42" i="60" s="1"/>
  <c r="DH43" i="60" s="1"/>
  <c r="DH44" i="60" s="1"/>
  <c r="DH45" i="60" s="1"/>
  <c r="DH46" i="60" s="1"/>
  <c r="DH47" i="60" s="1"/>
  <c r="DH48" i="60" s="1"/>
  <c r="DH49" i="60" s="1"/>
  <c r="DH50" i="60" s="1"/>
  <c r="DH51" i="60" s="1"/>
  <c r="DH52" i="60" s="1"/>
  <c r="DH53" i="60" s="1"/>
  <c r="DH54" i="60" s="1"/>
  <c r="DH55" i="60" s="1"/>
  <c r="DH56" i="60" s="1"/>
  <c r="DH57" i="60" s="1"/>
  <c r="DH58" i="60" s="1"/>
  <c r="DH59" i="60" s="1"/>
  <c r="DH60" i="60" s="1"/>
  <c r="DH61" i="60" s="1"/>
  <c r="DH62" i="60" s="1"/>
  <c r="DH63" i="60" s="1"/>
  <c r="DH64" i="60" s="1"/>
  <c r="DH65" i="60" s="1"/>
  <c r="DH66" i="60" s="1"/>
  <c r="DH67" i="60" s="1"/>
  <c r="DH68" i="60" s="1"/>
  <c r="DH69" i="60" s="1"/>
  <c r="DH70" i="60" s="1"/>
  <c r="DH71" i="60" s="1"/>
  <c r="DH72" i="60" s="1"/>
  <c r="DH73" i="60" s="1"/>
  <c r="DH74" i="60" s="1"/>
  <c r="DH75" i="60" s="1"/>
  <c r="DH76" i="60" s="1"/>
  <c r="DH77" i="60" s="1"/>
  <c r="DH78" i="60" s="1"/>
  <c r="DH79" i="60" s="1"/>
  <c r="DH80" i="60" s="1"/>
  <c r="DH81" i="60" s="1"/>
  <c r="DH82" i="60" s="1"/>
  <c r="DH83" i="60" s="1"/>
  <c r="DH84" i="60" s="1"/>
  <c r="DH85" i="60" s="1"/>
  <c r="DN13" i="60"/>
  <c r="DN14" i="60" s="1"/>
  <c r="DN15" i="60" s="1"/>
  <c r="DN16" i="60" s="1"/>
  <c r="DN17" i="60" s="1"/>
  <c r="DN18" i="60" s="1"/>
  <c r="DN19" i="60" s="1"/>
  <c r="DN20" i="60" s="1"/>
  <c r="DN21" i="60" s="1"/>
  <c r="DN22" i="60" s="1"/>
  <c r="DN23" i="60" s="1"/>
  <c r="DN24" i="60" s="1"/>
  <c r="DN25" i="60" s="1"/>
  <c r="DN26" i="60" s="1"/>
  <c r="DN27" i="60" s="1"/>
  <c r="DN28" i="60" s="1"/>
  <c r="DN29" i="60" s="1"/>
  <c r="DN30" i="60" s="1"/>
  <c r="DN31" i="60" s="1"/>
  <c r="DN32" i="60" s="1"/>
  <c r="DN33" i="60" s="1"/>
  <c r="DN34" i="60" s="1"/>
  <c r="DN35" i="60" s="1"/>
  <c r="DN36" i="60" s="1"/>
  <c r="DN37" i="60" s="1"/>
  <c r="DN38" i="60" s="1"/>
  <c r="DN39" i="60" s="1"/>
  <c r="DN40" i="60" s="1"/>
  <c r="DN41" i="60" s="1"/>
  <c r="DN42" i="60" s="1"/>
  <c r="DN43" i="60" s="1"/>
  <c r="DN44" i="60" s="1"/>
  <c r="DN45" i="60" s="1"/>
  <c r="DN46" i="60" s="1"/>
  <c r="DN47" i="60" s="1"/>
  <c r="DN48" i="60" s="1"/>
  <c r="DN49" i="60" s="1"/>
  <c r="DN50" i="60" s="1"/>
  <c r="DN51" i="60" s="1"/>
  <c r="DN52" i="60" s="1"/>
  <c r="DN53" i="60" s="1"/>
  <c r="DN54" i="60" s="1"/>
  <c r="DN55" i="60" s="1"/>
  <c r="DN56" i="60" s="1"/>
  <c r="DN57" i="60" s="1"/>
  <c r="DN58" i="60" s="1"/>
  <c r="DN59" i="60" s="1"/>
  <c r="DN60" i="60" s="1"/>
  <c r="DN61" i="60" s="1"/>
  <c r="DN62" i="60" s="1"/>
  <c r="DN63" i="60" s="1"/>
  <c r="DN64" i="60" s="1"/>
  <c r="DN65" i="60" s="1"/>
  <c r="DN66" i="60" s="1"/>
  <c r="DN67" i="60" s="1"/>
  <c r="DN68" i="60" s="1"/>
  <c r="DN69" i="60" s="1"/>
  <c r="DN70" i="60" s="1"/>
  <c r="DN71" i="60" s="1"/>
  <c r="DN72" i="60" s="1"/>
  <c r="DN73" i="60" s="1"/>
  <c r="DN74" i="60" s="1"/>
  <c r="DN75" i="60" s="1"/>
  <c r="DN76" i="60" s="1"/>
  <c r="DN77" i="60" s="1"/>
  <c r="DN78" i="60" s="1"/>
  <c r="DN79" i="60" s="1"/>
  <c r="DN80" i="60" s="1"/>
  <c r="DN81" i="60" s="1"/>
  <c r="DN82" i="60" s="1"/>
  <c r="DN83" i="60" s="1"/>
  <c r="DN84" i="60" s="1"/>
  <c r="DN85" i="60" s="1"/>
  <c r="DO13" i="60"/>
  <c r="ES13" i="60"/>
  <c r="ES14" i="60" s="1"/>
  <c r="ES15" i="60" s="1"/>
  <c r="ES16" i="60"/>
  <c r="ES17" i="60" s="1"/>
  <c r="ES18" i="60" s="1"/>
  <c r="ES19" i="60" s="1"/>
  <c r="ES20" i="60" s="1"/>
  <c r="ES21" i="60" s="1"/>
  <c r="ES22" i="60" s="1"/>
  <c r="ES23" i="60" s="1"/>
  <c r="ES24" i="60" s="1"/>
  <c r="ES25" i="60" s="1"/>
  <c r="ES26" i="60" s="1"/>
  <c r="ES27" i="60" s="1"/>
  <c r="ES28" i="60" s="1"/>
  <c r="ES29" i="60" s="1"/>
  <c r="ES30" i="60" s="1"/>
  <c r="ES31" i="60" s="1"/>
  <c r="ES32" i="60" s="1"/>
  <c r="ES33" i="60" s="1"/>
  <c r="ES34" i="60" s="1"/>
  <c r="ES35" i="60" s="1"/>
  <c r="ES36" i="60" s="1"/>
  <c r="ES37" i="60" s="1"/>
  <c r="ES38" i="60" s="1"/>
  <c r="ES39" i="60" s="1"/>
  <c r="ES40" i="60" s="1"/>
  <c r="ES41" i="60" s="1"/>
  <c r="ES42" i="60" s="1"/>
  <c r="ES43" i="60" s="1"/>
  <c r="ES44" i="60" s="1"/>
  <c r="ES45" i="60" s="1"/>
  <c r="ES46" i="60" s="1"/>
  <c r="ES47" i="60" s="1"/>
  <c r="ES48" i="60" s="1"/>
  <c r="ES49" i="60" s="1"/>
  <c r="ES50" i="60" s="1"/>
  <c r="ES51" i="60" s="1"/>
  <c r="ES52" i="60" s="1"/>
  <c r="ES53" i="60" s="1"/>
  <c r="ES54" i="60" s="1"/>
  <c r="ES55" i="60" s="1"/>
  <c r="ES56" i="60" s="1"/>
  <c r="ES57" i="60" s="1"/>
  <c r="ES58" i="60" s="1"/>
  <c r="ES59" i="60" s="1"/>
  <c r="ES60" i="60" s="1"/>
  <c r="ES61" i="60" s="1"/>
  <c r="ES62" i="60" s="1"/>
  <c r="ES63" i="60" s="1"/>
  <c r="ES64" i="60" s="1"/>
  <c r="ES65" i="60" s="1"/>
  <c r="ES66" i="60" s="1"/>
  <c r="ES67" i="60" s="1"/>
  <c r="ES68" i="60" s="1"/>
  <c r="ES69" i="60" s="1"/>
  <c r="ES70" i="60" s="1"/>
  <c r="ES71" i="60" s="1"/>
  <c r="ES72" i="60" s="1"/>
  <c r="ES73" i="60" s="1"/>
  <c r="ES74" i="60" s="1"/>
  <c r="ES75" i="60" s="1"/>
  <c r="ES76" i="60" s="1"/>
  <c r="ES77" i="60" s="1"/>
  <c r="ES78" i="60" s="1"/>
  <c r="ES79" i="60" s="1"/>
  <c r="ES80" i="60" s="1"/>
  <c r="ES81" i="60" s="1"/>
  <c r="ES82" i="60" s="1"/>
  <c r="ES83" i="60" s="1"/>
  <c r="ES84" i="60" s="1"/>
  <c r="ES85" i="60" s="1"/>
  <c r="DT13" i="60"/>
  <c r="DT14" i="60" s="1"/>
  <c r="DT15" i="60" s="1"/>
  <c r="DT16" i="60" s="1"/>
  <c r="DT17" i="60" s="1"/>
  <c r="DT18" i="60" s="1"/>
  <c r="DT19" i="60" s="1"/>
  <c r="DT20" i="60" s="1"/>
  <c r="DT21" i="60" s="1"/>
  <c r="DT22" i="60" s="1"/>
  <c r="DT23" i="60" s="1"/>
  <c r="DT24" i="60" s="1"/>
  <c r="DT25" i="60" s="1"/>
  <c r="DT26" i="60" s="1"/>
  <c r="DT27" i="60" s="1"/>
  <c r="DT28" i="60" s="1"/>
  <c r="DT29" i="60" s="1"/>
  <c r="DT30" i="60" s="1"/>
  <c r="DT31" i="60" s="1"/>
  <c r="DT32" i="60" s="1"/>
  <c r="DT33" i="60" s="1"/>
  <c r="DT34" i="60" s="1"/>
  <c r="DT35" i="60" s="1"/>
  <c r="DT36" i="60" s="1"/>
  <c r="DT37" i="60" s="1"/>
  <c r="DT38" i="60" s="1"/>
  <c r="DT39" i="60" s="1"/>
  <c r="DT40" i="60" s="1"/>
  <c r="DT41" i="60" s="1"/>
  <c r="DT42" i="60" s="1"/>
  <c r="DT43" i="60" s="1"/>
  <c r="DT44" i="60" s="1"/>
  <c r="DT45" i="60" s="1"/>
  <c r="DT46" i="60" s="1"/>
  <c r="DT47" i="60" s="1"/>
  <c r="DT48" i="60" s="1"/>
  <c r="DT49" i="60" s="1"/>
  <c r="DT50" i="60" s="1"/>
  <c r="DT51" i="60" s="1"/>
  <c r="DT52" i="60" s="1"/>
  <c r="DT53" i="60" s="1"/>
  <c r="DT54" i="60" s="1"/>
  <c r="DT55" i="60" s="1"/>
  <c r="DT56" i="60" s="1"/>
  <c r="DT57" i="60" s="1"/>
  <c r="DT58" i="60" s="1"/>
  <c r="DT59" i="60" s="1"/>
  <c r="DT60" i="60" s="1"/>
  <c r="DT61" i="60" s="1"/>
  <c r="DT62" i="60" s="1"/>
  <c r="DT63" i="60" s="1"/>
  <c r="DT64" i="60" s="1"/>
  <c r="DT65" i="60" s="1"/>
  <c r="DT66" i="60" s="1"/>
  <c r="DT67" i="60" s="1"/>
  <c r="DT68" i="60" s="1"/>
  <c r="DT69" i="60" s="1"/>
  <c r="DT70" i="60" s="1"/>
  <c r="DT71" i="60" s="1"/>
  <c r="DT72" i="60" s="1"/>
  <c r="DT73" i="60" s="1"/>
  <c r="DT74" i="60" s="1"/>
  <c r="DT75" i="60" s="1"/>
  <c r="DT76" i="60" s="1"/>
  <c r="DT77" i="60" s="1"/>
  <c r="DT78" i="60" s="1"/>
  <c r="DT79" i="60" s="1"/>
  <c r="DT80" i="60" s="1"/>
  <c r="DT81" i="60" s="1"/>
  <c r="DT82" i="60" s="1"/>
  <c r="DT83" i="60" s="1"/>
  <c r="DT84" i="60" s="1"/>
  <c r="DT85" i="60" s="1"/>
  <c r="DW13" i="60"/>
  <c r="DW14" i="60" s="1"/>
  <c r="DW15" i="60" s="1"/>
  <c r="DW16" i="60" s="1"/>
  <c r="DW17" i="60" s="1"/>
  <c r="DW18" i="60" s="1"/>
  <c r="DW19" i="60" s="1"/>
  <c r="DW20" i="60" s="1"/>
  <c r="DW21" i="60" s="1"/>
  <c r="DW22" i="60" s="1"/>
  <c r="DW23" i="60" s="1"/>
  <c r="DW24" i="60" s="1"/>
  <c r="DW25" i="60" s="1"/>
  <c r="DW26" i="60" s="1"/>
  <c r="DW27" i="60" s="1"/>
  <c r="DW28" i="60" s="1"/>
  <c r="DW29" i="60" s="1"/>
  <c r="DW30" i="60" s="1"/>
  <c r="DW31" i="60" s="1"/>
  <c r="DW32" i="60" s="1"/>
  <c r="DW33" i="60" s="1"/>
  <c r="DW34" i="60" s="1"/>
  <c r="DW35" i="60" s="1"/>
  <c r="DW36" i="60" s="1"/>
  <c r="DW37" i="60" s="1"/>
  <c r="DW38" i="60" s="1"/>
  <c r="DW39" i="60" s="1"/>
  <c r="DW40" i="60" s="1"/>
  <c r="DW41" i="60" s="1"/>
  <c r="DW42" i="60" s="1"/>
  <c r="DW43" i="60" s="1"/>
  <c r="DW44" i="60" s="1"/>
  <c r="DW45" i="60" s="1"/>
  <c r="DW46" i="60" s="1"/>
  <c r="DW47" i="60" s="1"/>
  <c r="DW48" i="60" s="1"/>
  <c r="DW49" i="60" s="1"/>
  <c r="DW50" i="60" s="1"/>
  <c r="DW51" i="60" s="1"/>
  <c r="DW52" i="60" s="1"/>
  <c r="DW53" i="60" s="1"/>
  <c r="DW54" i="60" s="1"/>
  <c r="DW55" i="60" s="1"/>
  <c r="DW56" i="60" s="1"/>
  <c r="DW57" i="60" s="1"/>
  <c r="DW58" i="60" s="1"/>
  <c r="DW59" i="60" s="1"/>
  <c r="DW60" i="60" s="1"/>
  <c r="DW61" i="60" s="1"/>
  <c r="DW62" i="60" s="1"/>
  <c r="DW63" i="60" s="1"/>
  <c r="DW64" i="60" s="1"/>
  <c r="DW65" i="60" s="1"/>
  <c r="DW66" i="60" s="1"/>
  <c r="DW67" i="60" s="1"/>
  <c r="DW68" i="60" s="1"/>
  <c r="DW69" i="60" s="1"/>
  <c r="DW70" i="60" s="1"/>
  <c r="DW71" i="60" s="1"/>
  <c r="DW72" i="60" s="1"/>
  <c r="DW73" i="60" s="1"/>
  <c r="DW74" i="60" s="1"/>
  <c r="DW75" i="60" s="1"/>
  <c r="DW76" i="60" s="1"/>
  <c r="DW77" i="60" s="1"/>
  <c r="DW78" i="60" s="1"/>
  <c r="DW79" i="60" s="1"/>
  <c r="DW80" i="60" s="1"/>
  <c r="DW81" i="60" s="1"/>
  <c r="DW82" i="60" s="1"/>
  <c r="DW83" i="60" s="1"/>
  <c r="DW84" i="60" s="1"/>
  <c r="DW85" i="60" s="1"/>
  <c r="DP13" i="60"/>
  <c r="DP14" i="60" s="1"/>
  <c r="DP15" i="60" s="1"/>
  <c r="DP16" i="60" s="1"/>
  <c r="DP17" i="60" s="1"/>
  <c r="DP18" i="60" s="1"/>
  <c r="DP19" i="60" s="1"/>
  <c r="DP20" i="60" s="1"/>
  <c r="DP21" i="60" s="1"/>
  <c r="DP22" i="60" s="1"/>
  <c r="DP23" i="60" s="1"/>
  <c r="DP24" i="60" s="1"/>
  <c r="DP25" i="60" s="1"/>
  <c r="DP26" i="60" s="1"/>
  <c r="DP27" i="60" s="1"/>
  <c r="DP28" i="60" s="1"/>
  <c r="DP29" i="60" s="1"/>
  <c r="DP30" i="60" s="1"/>
  <c r="DP31" i="60" s="1"/>
  <c r="DP32" i="60" s="1"/>
  <c r="DP33" i="60" s="1"/>
  <c r="DP34" i="60" s="1"/>
  <c r="DP35" i="60" s="1"/>
  <c r="DP36" i="60" s="1"/>
  <c r="DP37" i="60" s="1"/>
  <c r="DP38" i="60" s="1"/>
  <c r="DP39" i="60" s="1"/>
  <c r="DP40" i="60" s="1"/>
  <c r="DP41" i="60" s="1"/>
  <c r="DP42" i="60" s="1"/>
  <c r="DP43" i="60" s="1"/>
  <c r="DP44" i="60" s="1"/>
  <c r="DP45" i="60" s="1"/>
  <c r="DP46" i="60" s="1"/>
  <c r="DP47" i="60" s="1"/>
  <c r="DP48" i="60" s="1"/>
  <c r="DP49" i="60" s="1"/>
  <c r="DP50" i="60" s="1"/>
  <c r="DP51" i="60" s="1"/>
  <c r="DP52" i="60" s="1"/>
  <c r="DP53" i="60" s="1"/>
  <c r="DP54" i="60" s="1"/>
  <c r="DP55" i="60" s="1"/>
  <c r="DP56" i="60" s="1"/>
  <c r="DP57" i="60" s="1"/>
  <c r="DP58" i="60" s="1"/>
  <c r="DP59" i="60" s="1"/>
  <c r="DP60" i="60" s="1"/>
  <c r="DP61" i="60" s="1"/>
  <c r="DP62" i="60" s="1"/>
  <c r="DP63" i="60" s="1"/>
  <c r="DP64" i="60" s="1"/>
  <c r="DP65" i="60" s="1"/>
  <c r="DP66" i="60" s="1"/>
  <c r="DP67" i="60" s="1"/>
  <c r="DP68" i="60" s="1"/>
  <c r="DP69" i="60" s="1"/>
  <c r="DP70" i="60" s="1"/>
  <c r="DP71" i="60" s="1"/>
  <c r="DP72" i="60" s="1"/>
  <c r="DP73" i="60" s="1"/>
  <c r="DP74" i="60" s="1"/>
  <c r="DP75" i="60" s="1"/>
  <c r="DP76" i="60" s="1"/>
  <c r="DP77" i="60" s="1"/>
  <c r="DP78" i="60" s="1"/>
  <c r="DP79" i="60" s="1"/>
  <c r="DP80" i="60" s="1"/>
  <c r="DP81" i="60" s="1"/>
  <c r="DP82" i="60" s="1"/>
  <c r="DP83" i="60" s="1"/>
  <c r="DP84" i="60" s="1"/>
  <c r="DP85" i="60" s="1"/>
  <c r="EI13" i="60"/>
  <c r="EI14" i="60" s="1"/>
  <c r="EI15" i="60" s="1"/>
  <c r="EI16" i="60" s="1"/>
  <c r="EI17" i="60" s="1"/>
  <c r="EI18" i="60" s="1"/>
  <c r="EI19" i="60" s="1"/>
  <c r="EI20" i="60" s="1"/>
  <c r="EI21" i="60" s="1"/>
  <c r="EI22" i="60" s="1"/>
  <c r="EI23" i="60" s="1"/>
  <c r="EI24" i="60" s="1"/>
  <c r="EI25" i="60" s="1"/>
  <c r="EI26" i="60" s="1"/>
  <c r="EI27" i="60" s="1"/>
  <c r="EI28" i="60" s="1"/>
  <c r="EI29" i="60" s="1"/>
  <c r="EI30" i="60" s="1"/>
  <c r="EI31" i="60" s="1"/>
  <c r="EI32" i="60" s="1"/>
  <c r="EI33" i="60" s="1"/>
  <c r="EI34" i="60" s="1"/>
  <c r="EI35" i="60" s="1"/>
  <c r="EI36" i="60" s="1"/>
  <c r="EI37" i="60" s="1"/>
  <c r="EI38" i="60" s="1"/>
  <c r="EI39" i="60" s="1"/>
  <c r="EI40" i="60" s="1"/>
  <c r="EI41" i="60" s="1"/>
  <c r="EI42" i="60" s="1"/>
  <c r="EI43" i="60" s="1"/>
  <c r="EI44" i="60" s="1"/>
  <c r="EI45" i="60" s="1"/>
  <c r="EI46" i="60" s="1"/>
  <c r="EI47" i="60" s="1"/>
  <c r="EI48" i="60" s="1"/>
  <c r="EI49" i="60" s="1"/>
  <c r="EI50" i="60" s="1"/>
  <c r="EI51" i="60" s="1"/>
  <c r="EI52" i="60" s="1"/>
  <c r="EI53" i="60" s="1"/>
  <c r="EI54" i="60" s="1"/>
  <c r="EI55" i="60" s="1"/>
  <c r="EI56" i="60" s="1"/>
  <c r="EI57" i="60" s="1"/>
  <c r="EI58" i="60" s="1"/>
  <c r="EI59" i="60" s="1"/>
  <c r="EI60" i="60" s="1"/>
  <c r="EI61" i="60" s="1"/>
  <c r="EI62" i="60" s="1"/>
  <c r="EI63" i="60" s="1"/>
  <c r="EI64" i="60" s="1"/>
  <c r="EI65" i="60" s="1"/>
  <c r="EI66" i="60" s="1"/>
  <c r="EI67" i="60" s="1"/>
  <c r="EI68" i="60" s="1"/>
  <c r="EI69" i="60" s="1"/>
  <c r="EI70" i="60" s="1"/>
  <c r="EI71" i="60" s="1"/>
  <c r="EI72" i="60" s="1"/>
  <c r="EI73" i="60" s="1"/>
  <c r="EI74" i="60" s="1"/>
  <c r="EI75" i="60" s="1"/>
  <c r="EI76" i="60" s="1"/>
  <c r="EI77" i="60" s="1"/>
  <c r="EI78" i="60" s="1"/>
  <c r="EI79" i="60" s="1"/>
  <c r="EI80" i="60" s="1"/>
  <c r="EI81" i="60" s="1"/>
  <c r="EI82" i="60" s="1"/>
  <c r="EI83" i="60" s="1"/>
  <c r="EI84" i="60" s="1"/>
  <c r="EI85" i="60" s="1"/>
  <c r="EB13" i="60"/>
  <c r="EB14" i="60" s="1"/>
  <c r="EB15" i="60" s="1"/>
  <c r="EB16" i="60" s="1"/>
  <c r="EB17" i="60" s="1"/>
  <c r="EB18" i="60" s="1"/>
  <c r="EB19" i="60" s="1"/>
  <c r="EB20" i="60" s="1"/>
  <c r="EB21" i="60" s="1"/>
  <c r="EB22" i="60" s="1"/>
  <c r="EB23" i="60" s="1"/>
  <c r="EB24" i="60" s="1"/>
  <c r="EB25" i="60" s="1"/>
  <c r="EB26" i="60" s="1"/>
  <c r="EB27" i="60" s="1"/>
  <c r="EB28" i="60" s="1"/>
  <c r="EB29" i="60" s="1"/>
  <c r="EB30" i="60" s="1"/>
  <c r="EB31" i="60" s="1"/>
  <c r="EB32" i="60" s="1"/>
  <c r="EB33" i="60" s="1"/>
  <c r="EB34" i="60" s="1"/>
  <c r="EB35" i="60" s="1"/>
  <c r="EB36" i="60" s="1"/>
  <c r="EB37" i="60" s="1"/>
  <c r="EB38" i="60" s="1"/>
  <c r="EB39" i="60" s="1"/>
  <c r="EB40" i="60" s="1"/>
  <c r="EB41" i="60" s="1"/>
  <c r="EB42" i="60" s="1"/>
  <c r="EB43" i="60" s="1"/>
  <c r="EB44" i="60" s="1"/>
  <c r="EB45" i="60" s="1"/>
  <c r="EB46" i="60" s="1"/>
  <c r="EB47" i="60" s="1"/>
  <c r="EB48" i="60" s="1"/>
  <c r="EB49" i="60" s="1"/>
  <c r="EB50" i="60" s="1"/>
  <c r="EB51" i="60" s="1"/>
  <c r="EB52" i="60" s="1"/>
  <c r="EB53" i="60" s="1"/>
  <c r="EB54" i="60" s="1"/>
  <c r="EB55" i="60" s="1"/>
  <c r="EB56" i="60" s="1"/>
  <c r="EB57" i="60" s="1"/>
  <c r="EB58" i="60" s="1"/>
  <c r="EB59" i="60" s="1"/>
  <c r="EB60" i="60" s="1"/>
  <c r="EB61" i="60" s="1"/>
  <c r="EB62" i="60" s="1"/>
  <c r="EB63" i="60" s="1"/>
  <c r="EB64" i="60" s="1"/>
  <c r="EB65" i="60" s="1"/>
  <c r="EB66" i="60" s="1"/>
  <c r="EB67" i="60" s="1"/>
  <c r="EB68" i="60" s="1"/>
  <c r="EB69" i="60" s="1"/>
  <c r="EB70" i="60" s="1"/>
  <c r="EB71" i="60" s="1"/>
  <c r="EB72" i="60" s="1"/>
  <c r="EB73" i="60" s="1"/>
  <c r="EB74" i="60" s="1"/>
  <c r="EB75" i="60" s="1"/>
  <c r="EB76" i="60" s="1"/>
  <c r="EB77" i="60" s="1"/>
  <c r="EB78" i="60" s="1"/>
  <c r="EB79" i="60" s="1"/>
  <c r="EB80" i="60" s="1"/>
  <c r="EB81" i="60" s="1"/>
  <c r="EB82" i="60" s="1"/>
  <c r="EB83" i="60" s="1"/>
  <c r="EB84" i="60" s="1"/>
  <c r="EB85" i="60" s="1"/>
  <c r="DV13" i="60"/>
  <c r="DV14" i="60" s="1"/>
  <c r="DV15" i="60" s="1"/>
  <c r="DV16" i="60" s="1"/>
  <c r="DV17" i="60" s="1"/>
  <c r="DV18" i="60" s="1"/>
  <c r="DV19" i="60" s="1"/>
  <c r="DV20" i="60" s="1"/>
  <c r="DV21" i="60" s="1"/>
  <c r="DV22" i="60" s="1"/>
  <c r="DV23" i="60" s="1"/>
  <c r="DV24" i="60" s="1"/>
  <c r="DV25" i="60" s="1"/>
  <c r="DV26" i="60" s="1"/>
  <c r="DV27" i="60" s="1"/>
  <c r="DV28" i="60" s="1"/>
  <c r="DV29" i="60" s="1"/>
  <c r="DV30" i="60" s="1"/>
  <c r="DV31" i="60" s="1"/>
  <c r="DV32" i="60" s="1"/>
  <c r="DV33" i="60" s="1"/>
  <c r="DV34" i="60" s="1"/>
  <c r="DV35" i="60" s="1"/>
  <c r="DV36" i="60" s="1"/>
  <c r="DV37" i="60" s="1"/>
  <c r="DV38" i="60" s="1"/>
  <c r="DV39" i="60" s="1"/>
  <c r="DV40" i="60" s="1"/>
  <c r="DV41" i="60" s="1"/>
  <c r="DV42" i="60" s="1"/>
  <c r="DV43" i="60" s="1"/>
  <c r="DV44" i="60" s="1"/>
  <c r="DV45" i="60" s="1"/>
  <c r="DV46" i="60" s="1"/>
  <c r="DV47" i="60" s="1"/>
  <c r="DV48" i="60" s="1"/>
  <c r="DV49" i="60" s="1"/>
  <c r="DV50" i="60" s="1"/>
  <c r="DV51" i="60" s="1"/>
  <c r="DV52" i="60" s="1"/>
  <c r="DV53" i="60" s="1"/>
  <c r="DV54" i="60" s="1"/>
  <c r="DV55" i="60" s="1"/>
  <c r="DV56" i="60" s="1"/>
  <c r="DV57" i="60" s="1"/>
  <c r="DV58" i="60" s="1"/>
  <c r="DV59" i="60" s="1"/>
  <c r="DV60" i="60" s="1"/>
  <c r="DV61" i="60" s="1"/>
  <c r="DV62" i="60" s="1"/>
  <c r="DV63" i="60" s="1"/>
  <c r="DV64" i="60" s="1"/>
  <c r="DV65" i="60" s="1"/>
  <c r="DV66" i="60" s="1"/>
  <c r="DV67" i="60" s="1"/>
  <c r="DV68" i="60" s="1"/>
  <c r="DV69" i="60" s="1"/>
  <c r="DV70" i="60" s="1"/>
  <c r="DV71" i="60" s="1"/>
  <c r="DV72" i="60" s="1"/>
  <c r="DV73" i="60" s="1"/>
  <c r="DV74" i="60" s="1"/>
  <c r="DV75" i="60" s="1"/>
  <c r="DV76" i="60" s="1"/>
  <c r="DV77" i="60" s="1"/>
  <c r="DV78" i="60" s="1"/>
  <c r="DV79" i="60" s="1"/>
  <c r="DV80" i="60" s="1"/>
  <c r="DV81" i="60" s="1"/>
  <c r="DV82" i="60" s="1"/>
  <c r="DV83" i="60" s="1"/>
  <c r="DV84" i="60" s="1"/>
  <c r="DV85" i="60" s="1"/>
  <c r="DI13" i="60"/>
  <c r="DI14" i="60" s="1"/>
  <c r="DI15" i="60" s="1"/>
  <c r="DI16" i="60" s="1"/>
  <c r="DI17" i="60" s="1"/>
  <c r="DI18" i="60" s="1"/>
  <c r="DI19" i="60" s="1"/>
  <c r="DI20" i="60" s="1"/>
  <c r="DI21" i="60" s="1"/>
  <c r="DI22" i="60" s="1"/>
  <c r="DI23" i="60" s="1"/>
  <c r="DI24" i="60" s="1"/>
  <c r="DI25" i="60" s="1"/>
  <c r="DI26" i="60" s="1"/>
  <c r="DI27" i="60" s="1"/>
  <c r="DI28" i="60" s="1"/>
  <c r="DI29" i="60" s="1"/>
  <c r="DI30" i="60" s="1"/>
  <c r="DI31" i="60" s="1"/>
  <c r="DI32" i="60" s="1"/>
  <c r="DI33" i="60" s="1"/>
  <c r="DI34" i="60" s="1"/>
  <c r="DI35" i="60" s="1"/>
  <c r="DI36" i="60" s="1"/>
  <c r="DI37" i="60" s="1"/>
  <c r="DI38" i="60" s="1"/>
  <c r="DI39" i="60" s="1"/>
  <c r="DI40" i="60" s="1"/>
  <c r="DI41" i="60" s="1"/>
  <c r="DI42" i="60" s="1"/>
  <c r="DI43" i="60" s="1"/>
  <c r="DI44" i="60" s="1"/>
  <c r="DI45" i="60" s="1"/>
  <c r="DI46" i="60" s="1"/>
  <c r="DI47" i="60" s="1"/>
  <c r="DI48" i="60" s="1"/>
  <c r="DI49" i="60" s="1"/>
  <c r="DI50" i="60" s="1"/>
  <c r="DI51" i="60" s="1"/>
  <c r="DI52" i="60" s="1"/>
  <c r="DI53" i="60" s="1"/>
  <c r="DI54" i="60" s="1"/>
  <c r="DI55" i="60" s="1"/>
  <c r="DI56" i="60" s="1"/>
  <c r="DI57" i="60" s="1"/>
  <c r="DI58" i="60" s="1"/>
  <c r="DI59" i="60" s="1"/>
  <c r="DI60" i="60" s="1"/>
  <c r="DI61" i="60" s="1"/>
  <c r="DI62" i="60" s="1"/>
  <c r="DI63" i="60" s="1"/>
  <c r="DI64" i="60" s="1"/>
  <c r="DI65" i="60" s="1"/>
  <c r="DI66" i="60" s="1"/>
  <c r="DI67" i="60" s="1"/>
  <c r="DI68" i="60" s="1"/>
  <c r="DI69" i="60" s="1"/>
  <c r="DI70" i="60" s="1"/>
  <c r="DI71" i="60" s="1"/>
  <c r="DI72" i="60" s="1"/>
  <c r="DI73" i="60" s="1"/>
  <c r="DI74" i="60" s="1"/>
  <c r="DI75" i="60" s="1"/>
  <c r="DI76" i="60" s="1"/>
  <c r="DI77" i="60" s="1"/>
  <c r="DI78" i="60" s="1"/>
  <c r="DI79" i="60" s="1"/>
  <c r="DI80" i="60" s="1"/>
  <c r="DI81" i="60" s="1"/>
  <c r="DI82" i="60" s="1"/>
  <c r="DI83" i="60" s="1"/>
  <c r="DI84" i="60" s="1"/>
  <c r="DI85" i="60" s="1"/>
  <c r="EE13" i="60"/>
  <c r="EE14" i="60" s="1"/>
  <c r="EE15" i="60" s="1"/>
  <c r="EE16" i="60" s="1"/>
  <c r="EE17" i="60" s="1"/>
  <c r="EE18" i="60" s="1"/>
  <c r="EE19" i="60" s="1"/>
  <c r="EE20" i="60" s="1"/>
  <c r="EE21" i="60" s="1"/>
  <c r="EE22" i="60" s="1"/>
  <c r="EE23" i="60" s="1"/>
  <c r="EE24" i="60" s="1"/>
  <c r="EE25" i="60" s="1"/>
  <c r="EE26" i="60" s="1"/>
  <c r="EE27" i="60" s="1"/>
  <c r="EE28" i="60" s="1"/>
  <c r="EE29" i="60" s="1"/>
  <c r="EE30" i="60" s="1"/>
  <c r="EE31" i="60" s="1"/>
  <c r="EE32" i="60" s="1"/>
  <c r="EE33" i="60" s="1"/>
  <c r="EE34" i="60" s="1"/>
  <c r="EE35" i="60" s="1"/>
  <c r="EE36" i="60" s="1"/>
  <c r="EE37" i="60" s="1"/>
  <c r="EE38" i="60" s="1"/>
  <c r="EE39" i="60" s="1"/>
  <c r="EE40" i="60" s="1"/>
  <c r="EE41" i="60" s="1"/>
  <c r="EE42" i="60" s="1"/>
  <c r="EE43" i="60" s="1"/>
  <c r="EE44" i="60" s="1"/>
  <c r="EE45" i="60" s="1"/>
  <c r="EE46" i="60" s="1"/>
  <c r="EE47" i="60" s="1"/>
  <c r="EE48" i="60" s="1"/>
  <c r="EE49" i="60" s="1"/>
  <c r="EE50" i="60" s="1"/>
  <c r="EE51" i="60" s="1"/>
  <c r="EE52" i="60" s="1"/>
  <c r="EE53" i="60" s="1"/>
  <c r="EE54" i="60" s="1"/>
  <c r="EE55" i="60" s="1"/>
  <c r="EE56" i="60" s="1"/>
  <c r="EE57" i="60" s="1"/>
  <c r="EE58" i="60" s="1"/>
  <c r="EE59" i="60" s="1"/>
  <c r="EE60" i="60" s="1"/>
  <c r="EE61" i="60" s="1"/>
  <c r="EE62" i="60" s="1"/>
  <c r="EE63" i="60" s="1"/>
  <c r="EE64" i="60" s="1"/>
  <c r="EE65" i="60" s="1"/>
  <c r="EE66" i="60" s="1"/>
  <c r="EE67" i="60" s="1"/>
  <c r="EE68" i="60" s="1"/>
  <c r="EE69" i="60" s="1"/>
  <c r="EE70" i="60" s="1"/>
  <c r="EE71" i="60" s="1"/>
  <c r="EE72" i="60" s="1"/>
  <c r="EE73" i="60" s="1"/>
  <c r="EE74" i="60" s="1"/>
  <c r="EE75" i="60" s="1"/>
  <c r="EE76" i="60" s="1"/>
  <c r="EE77" i="60" s="1"/>
  <c r="EE78" i="60" s="1"/>
  <c r="EE79" i="60" s="1"/>
  <c r="EE80" i="60" s="1"/>
  <c r="EE81" i="60" s="1"/>
  <c r="EE82" i="60" s="1"/>
  <c r="EE83" i="60" s="1"/>
  <c r="EE84" i="60" s="1"/>
  <c r="EE85" i="60" s="1"/>
  <c r="DJ13" i="60"/>
  <c r="DJ14" i="60" s="1"/>
  <c r="DJ15" i="60" s="1"/>
  <c r="DJ16" i="60" s="1"/>
  <c r="DJ17" i="60" s="1"/>
  <c r="DJ18" i="60" s="1"/>
  <c r="DJ19" i="60" s="1"/>
  <c r="DJ20" i="60" s="1"/>
  <c r="DJ21" i="60" s="1"/>
  <c r="DJ22" i="60" s="1"/>
  <c r="DJ23" i="60" s="1"/>
  <c r="DJ24" i="60" s="1"/>
  <c r="DJ25" i="60" s="1"/>
  <c r="DJ26" i="60" s="1"/>
  <c r="DJ27" i="60" s="1"/>
  <c r="DJ28" i="60" s="1"/>
  <c r="DJ29" i="60" s="1"/>
  <c r="DJ30" i="60" s="1"/>
  <c r="DJ31" i="60" s="1"/>
  <c r="DJ32" i="60" s="1"/>
  <c r="DJ33" i="60" s="1"/>
  <c r="DJ34" i="60" s="1"/>
  <c r="DJ35" i="60" s="1"/>
  <c r="DJ36" i="60" s="1"/>
  <c r="DJ37" i="60" s="1"/>
  <c r="DJ38" i="60" s="1"/>
  <c r="DJ39" i="60" s="1"/>
  <c r="DJ40" i="60" s="1"/>
  <c r="DJ41" i="60" s="1"/>
  <c r="DJ42" i="60" s="1"/>
  <c r="DJ43" i="60" s="1"/>
  <c r="DJ44" i="60" s="1"/>
  <c r="DJ45" i="60" s="1"/>
  <c r="DJ46" i="60" s="1"/>
  <c r="DJ47" i="60" s="1"/>
  <c r="DJ48" i="60" s="1"/>
  <c r="DJ49" i="60" s="1"/>
  <c r="DJ50" i="60" s="1"/>
  <c r="DJ51" i="60" s="1"/>
  <c r="DJ52" i="60" s="1"/>
  <c r="DJ53" i="60" s="1"/>
  <c r="DJ54" i="60" s="1"/>
  <c r="DJ55" i="60" s="1"/>
  <c r="DJ56" i="60" s="1"/>
  <c r="DJ57" i="60" s="1"/>
  <c r="DJ58" i="60" s="1"/>
  <c r="DJ59" i="60" s="1"/>
  <c r="DJ60" i="60" s="1"/>
  <c r="DJ61" i="60" s="1"/>
  <c r="DJ62" i="60" s="1"/>
  <c r="DJ63" i="60" s="1"/>
  <c r="DJ64" i="60" s="1"/>
  <c r="DJ65" i="60" s="1"/>
  <c r="DJ66" i="60" s="1"/>
  <c r="DJ67" i="60" s="1"/>
  <c r="DJ68" i="60" s="1"/>
  <c r="DJ69" i="60" s="1"/>
  <c r="DJ70" i="60" s="1"/>
  <c r="DJ71" i="60" s="1"/>
  <c r="DJ72" i="60" s="1"/>
  <c r="DJ73" i="60" s="1"/>
  <c r="DJ74" i="60" s="1"/>
  <c r="DJ75" i="60" s="1"/>
  <c r="DJ76" i="60" s="1"/>
  <c r="DJ77" i="60" s="1"/>
  <c r="DJ78" i="60" s="1"/>
  <c r="DJ79" i="60" s="1"/>
  <c r="DJ80" i="60" s="1"/>
  <c r="DJ81" i="60" s="1"/>
  <c r="DJ82" i="60" s="1"/>
  <c r="DJ83" i="60" s="1"/>
  <c r="DJ84" i="60" s="1"/>
  <c r="DJ85" i="60" s="1"/>
  <c r="EQ13" i="60"/>
  <c r="EQ14" i="60" s="1"/>
  <c r="EQ15" i="60" s="1"/>
  <c r="EQ16" i="60" s="1"/>
  <c r="EQ17" i="60" s="1"/>
  <c r="EQ18" i="60" s="1"/>
  <c r="EQ19" i="60" s="1"/>
  <c r="EQ20" i="60" s="1"/>
  <c r="EQ21" i="60" s="1"/>
  <c r="EQ22" i="60" s="1"/>
  <c r="EQ23" i="60" s="1"/>
  <c r="EQ24" i="60" s="1"/>
  <c r="EQ25" i="60" s="1"/>
  <c r="EQ26" i="60" s="1"/>
  <c r="EQ27" i="60" s="1"/>
  <c r="EQ28" i="60" s="1"/>
  <c r="EQ29" i="60" s="1"/>
  <c r="EQ30" i="60" s="1"/>
  <c r="EQ31" i="60" s="1"/>
  <c r="EQ32" i="60" s="1"/>
  <c r="EQ33" i="60" s="1"/>
  <c r="EQ34" i="60" s="1"/>
  <c r="EQ35" i="60" s="1"/>
  <c r="EQ36" i="60" s="1"/>
  <c r="EQ37" i="60" s="1"/>
  <c r="EQ38" i="60" s="1"/>
  <c r="EQ39" i="60" s="1"/>
  <c r="EQ40" i="60" s="1"/>
  <c r="EQ41" i="60" s="1"/>
  <c r="EQ42" i="60" s="1"/>
  <c r="EQ43" i="60" s="1"/>
  <c r="EQ44" i="60" s="1"/>
  <c r="EQ45" i="60" s="1"/>
  <c r="EQ46" i="60" s="1"/>
  <c r="EQ47" i="60" s="1"/>
  <c r="EQ48" i="60" s="1"/>
  <c r="EQ49" i="60" s="1"/>
  <c r="EQ50" i="60" s="1"/>
  <c r="EQ51" i="60" s="1"/>
  <c r="EQ52" i="60" s="1"/>
  <c r="EQ53" i="60" s="1"/>
  <c r="EQ54" i="60" s="1"/>
  <c r="EQ55" i="60" s="1"/>
  <c r="EQ56" i="60" s="1"/>
  <c r="EQ57" i="60" s="1"/>
  <c r="EQ58" i="60" s="1"/>
  <c r="EQ59" i="60" s="1"/>
  <c r="EQ60" i="60" s="1"/>
  <c r="EQ61" i="60" s="1"/>
  <c r="EQ62" i="60" s="1"/>
  <c r="EQ63" i="60" s="1"/>
  <c r="EQ64" i="60" s="1"/>
  <c r="EQ65" i="60" s="1"/>
  <c r="EQ66" i="60" s="1"/>
  <c r="EQ67" i="60" s="1"/>
  <c r="EQ68" i="60" s="1"/>
  <c r="EQ69" i="60" s="1"/>
  <c r="EQ70" i="60" s="1"/>
  <c r="EQ71" i="60" s="1"/>
  <c r="EQ72" i="60" s="1"/>
  <c r="EQ73" i="60" s="1"/>
  <c r="EQ74" i="60" s="1"/>
  <c r="EQ75" i="60" s="1"/>
  <c r="EQ76" i="60" s="1"/>
  <c r="EQ77" i="60" s="1"/>
  <c r="EQ78" i="60" s="1"/>
  <c r="EQ79" i="60" s="1"/>
  <c r="EQ80" i="60" s="1"/>
  <c r="EQ81" i="60" s="1"/>
  <c r="EQ82" i="60" s="1"/>
  <c r="EQ83" i="60" s="1"/>
  <c r="EQ84" i="60" s="1"/>
  <c r="EQ85" i="60" s="1"/>
  <c r="DQ13" i="60"/>
  <c r="DQ14" i="60" s="1"/>
  <c r="DQ15" i="60" s="1"/>
  <c r="DQ16" i="60" s="1"/>
  <c r="DQ17" i="60" s="1"/>
  <c r="DQ18" i="60" s="1"/>
  <c r="DQ19" i="60" s="1"/>
  <c r="DQ20" i="60" s="1"/>
  <c r="DQ21" i="60" s="1"/>
  <c r="DQ22" i="60" s="1"/>
  <c r="DQ23" i="60" s="1"/>
  <c r="DQ24" i="60" s="1"/>
  <c r="DQ25" i="60" s="1"/>
  <c r="DQ26" i="60" s="1"/>
  <c r="DQ27" i="60" s="1"/>
  <c r="DQ28" i="60" s="1"/>
  <c r="DQ29" i="60" s="1"/>
  <c r="DQ30" i="60" s="1"/>
  <c r="DQ31" i="60" s="1"/>
  <c r="DQ32" i="60" s="1"/>
  <c r="DQ33" i="60" s="1"/>
  <c r="DQ34" i="60" s="1"/>
  <c r="DQ35" i="60" s="1"/>
  <c r="DQ36" i="60" s="1"/>
  <c r="DQ37" i="60" s="1"/>
  <c r="DQ38" i="60" s="1"/>
  <c r="DQ39" i="60" s="1"/>
  <c r="DQ40" i="60" s="1"/>
  <c r="DQ41" i="60" s="1"/>
  <c r="DQ42" i="60" s="1"/>
  <c r="DQ43" i="60" s="1"/>
  <c r="DQ44" i="60" s="1"/>
  <c r="DQ45" i="60" s="1"/>
  <c r="DQ46" i="60" s="1"/>
  <c r="DQ47" i="60" s="1"/>
  <c r="DQ48" i="60" s="1"/>
  <c r="DQ49" i="60" s="1"/>
  <c r="DQ50" i="60" s="1"/>
  <c r="DQ51" i="60" s="1"/>
  <c r="DQ52" i="60" s="1"/>
  <c r="DQ53" i="60" s="1"/>
  <c r="DQ54" i="60" s="1"/>
  <c r="DQ55" i="60" s="1"/>
  <c r="DQ56" i="60" s="1"/>
  <c r="DQ57" i="60" s="1"/>
  <c r="DQ58" i="60" s="1"/>
  <c r="DQ59" i="60" s="1"/>
  <c r="DQ60" i="60" s="1"/>
  <c r="DQ61" i="60" s="1"/>
  <c r="DQ62" i="60" s="1"/>
  <c r="DQ63" i="60" s="1"/>
  <c r="DQ64" i="60" s="1"/>
  <c r="DQ65" i="60" s="1"/>
  <c r="DQ66" i="60" s="1"/>
  <c r="DQ67" i="60" s="1"/>
  <c r="DQ68" i="60" s="1"/>
  <c r="DQ69" i="60" s="1"/>
  <c r="DQ70" i="60" s="1"/>
  <c r="DQ71" i="60" s="1"/>
  <c r="DQ72" i="60" s="1"/>
  <c r="DQ73" i="60" s="1"/>
  <c r="DQ74" i="60" s="1"/>
  <c r="DQ75" i="60" s="1"/>
  <c r="DQ76" i="60" s="1"/>
  <c r="DQ77" i="60" s="1"/>
  <c r="DQ78" i="60" s="1"/>
  <c r="DQ79" i="60" s="1"/>
  <c r="DQ80" i="60" s="1"/>
  <c r="DQ81" i="60" s="1"/>
  <c r="DQ82" i="60" s="1"/>
  <c r="DQ83" i="60" s="1"/>
  <c r="DQ84" i="60" s="1"/>
  <c r="DQ85" i="60" s="1"/>
  <c r="ED13" i="60"/>
  <c r="ED14" i="60" s="1"/>
  <c r="ED15" i="60" s="1"/>
  <c r="ED16" i="60" s="1"/>
  <c r="ED17" i="60" s="1"/>
  <c r="ED18" i="60" s="1"/>
  <c r="ED19" i="60" s="1"/>
  <c r="ED20" i="60" s="1"/>
  <c r="ED21" i="60" s="1"/>
  <c r="ED22" i="60" s="1"/>
  <c r="ED23" i="60" s="1"/>
  <c r="ED24" i="60" s="1"/>
  <c r="ED25" i="60" s="1"/>
  <c r="ED26" i="60" s="1"/>
  <c r="ED27" i="60" s="1"/>
  <c r="ED28" i="60" s="1"/>
  <c r="ED29" i="60" s="1"/>
  <c r="ED30" i="60" s="1"/>
  <c r="ED31" i="60" s="1"/>
  <c r="ED32" i="60" s="1"/>
  <c r="ED33" i="60" s="1"/>
  <c r="ED34" i="60" s="1"/>
  <c r="ED35" i="60" s="1"/>
  <c r="ED36" i="60" s="1"/>
  <c r="ED37" i="60" s="1"/>
  <c r="ED38" i="60" s="1"/>
  <c r="ED39" i="60" s="1"/>
  <c r="ED40" i="60" s="1"/>
  <c r="ED41" i="60" s="1"/>
  <c r="ED42" i="60" s="1"/>
  <c r="ED43" i="60" s="1"/>
  <c r="ED44" i="60" s="1"/>
  <c r="ED45" i="60" s="1"/>
  <c r="ED46" i="60" s="1"/>
  <c r="ED47" i="60" s="1"/>
  <c r="ED48" i="60" s="1"/>
  <c r="ED49" i="60" s="1"/>
  <c r="ED50" i="60" s="1"/>
  <c r="ED51" i="60" s="1"/>
  <c r="ED52" i="60" s="1"/>
  <c r="ED53" i="60" s="1"/>
  <c r="ED54" i="60" s="1"/>
  <c r="ED55" i="60" s="1"/>
  <c r="ED56" i="60" s="1"/>
  <c r="ED57" i="60" s="1"/>
  <c r="ED58" i="60" s="1"/>
  <c r="ED59" i="60" s="1"/>
  <c r="ED60" i="60" s="1"/>
  <c r="ED61" i="60" s="1"/>
  <c r="ED62" i="60" s="1"/>
  <c r="ED63" i="60" s="1"/>
  <c r="ED64" i="60" s="1"/>
  <c r="ED65" i="60" s="1"/>
  <c r="ED66" i="60" s="1"/>
  <c r="ED67" i="60" s="1"/>
  <c r="ED68" i="60" s="1"/>
  <c r="ED69" i="60" s="1"/>
  <c r="ED70" i="60" s="1"/>
  <c r="ED71" i="60" s="1"/>
  <c r="ED72" i="60" s="1"/>
  <c r="ED73" i="60" s="1"/>
  <c r="ED74" i="60" s="1"/>
  <c r="ED75" i="60" s="1"/>
  <c r="ED76" i="60" s="1"/>
  <c r="ED77" i="60" s="1"/>
  <c r="ED78" i="60" s="1"/>
  <c r="ED79" i="60" s="1"/>
  <c r="ED80" i="60" s="1"/>
  <c r="ED81" i="60" s="1"/>
  <c r="ED82" i="60" s="1"/>
  <c r="ED83" i="60" s="1"/>
  <c r="ED84" i="60" s="1"/>
  <c r="ED85" i="60" s="1"/>
  <c r="EJ13" i="60"/>
  <c r="EJ14" i="60" s="1"/>
  <c r="EJ15" i="60" s="1"/>
  <c r="EJ16" i="60" s="1"/>
  <c r="EJ17" i="60" s="1"/>
  <c r="EJ18" i="60" s="1"/>
  <c r="EJ19" i="60" s="1"/>
  <c r="EJ20" i="60" s="1"/>
  <c r="EJ21" i="60" s="1"/>
  <c r="EJ22" i="60" s="1"/>
  <c r="EJ23" i="60" s="1"/>
  <c r="EJ24" i="60" s="1"/>
  <c r="EJ25" i="60" s="1"/>
  <c r="EJ26" i="60" s="1"/>
  <c r="EJ27" i="60" s="1"/>
  <c r="EJ28" i="60" s="1"/>
  <c r="EJ29" i="60" s="1"/>
  <c r="EJ30" i="60" s="1"/>
  <c r="EJ31" i="60" s="1"/>
  <c r="EJ32" i="60" s="1"/>
  <c r="EJ33" i="60" s="1"/>
  <c r="EJ34" i="60" s="1"/>
  <c r="EJ35" i="60" s="1"/>
  <c r="EJ36" i="60" s="1"/>
  <c r="EJ37" i="60" s="1"/>
  <c r="EJ38" i="60" s="1"/>
  <c r="EJ39" i="60" s="1"/>
  <c r="EJ40" i="60" s="1"/>
  <c r="EJ41" i="60" s="1"/>
  <c r="EJ42" i="60" s="1"/>
  <c r="EJ43" i="60" s="1"/>
  <c r="EJ44" i="60" s="1"/>
  <c r="EJ45" i="60" s="1"/>
  <c r="EJ46" i="60" s="1"/>
  <c r="EJ47" i="60" s="1"/>
  <c r="EJ48" i="60" s="1"/>
  <c r="EJ49" i="60" s="1"/>
  <c r="EJ50" i="60" s="1"/>
  <c r="EJ51" i="60" s="1"/>
  <c r="EJ52" i="60" s="1"/>
  <c r="EJ53" i="60" s="1"/>
  <c r="EJ54" i="60" s="1"/>
  <c r="EJ55" i="60" s="1"/>
  <c r="EJ56" i="60" s="1"/>
  <c r="EJ57" i="60" s="1"/>
  <c r="EJ58" i="60" s="1"/>
  <c r="EJ59" i="60" s="1"/>
  <c r="EJ60" i="60" s="1"/>
  <c r="EJ61" i="60" s="1"/>
  <c r="EJ62" i="60" s="1"/>
  <c r="EJ63" i="60" s="1"/>
  <c r="EJ64" i="60" s="1"/>
  <c r="EJ65" i="60" s="1"/>
  <c r="EJ66" i="60" s="1"/>
  <c r="EJ67" i="60" s="1"/>
  <c r="EJ68" i="60" s="1"/>
  <c r="EJ69" i="60" s="1"/>
  <c r="EJ70" i="60" s="1"/>
  <c r="EJ71" i="60" s="1"/>
  <c r="EJ72" i="60" s="1"/>
  <c r="EJ73" i="60" s="1"/>
  <c r="EJ74" i="60" s="1"/>
  <c r="EJ75" i="60" s="1"/>
  <c r="EJ76" i="60" s="1"/>
  <c r="EJ77" i="60" s="1"/>
  <c r="EJ78" i="60" s="1"/>
  <c r="EJ79" i="60" s="1"/>
  <c r="EJ80" i="60" s="1"/>
  <c r="EJ81" i="60" s="1"/>
  <c r="EJ82" i="60" s="1"/>
  <c r="EJ83" i="60" s="1"/>
  <c r="EJ84" i="60" s="1"/>
  <c r="EJ85" i="60" s="1"/>
  <c r="DX13" i="60"/>
  <c r="DX14" i="60" s="1"/>
  <c r="DX15" i="60" s="1"/>
  <c r="DX16" i="60" s="1"/>
  <c r="DX17" i="60" s="1"/>
  <c r="DX18" i="60" s="1"/>
  <c r="DX19" i="60" s="1"/>
  <c r="DX20" i="60" s="1"/>
  <c r="DX21" i="60" s="1"/>
  <c r="DX22" i="60" s="1"/>
  <c r="DX23" i="60" s="1"/>
  <c r="DX24" i="60" s="1"/>
  <c r="DX25" i="60" s="1"/>
  <c r="DX26" i="60" s="1"/>
  <c r="DX27" i="60" s="1"/>
  <c r="DX28" i="60" s="1"/>
  <c r="DX29" i="60" s="1"/>
  <c r="DX30" i="60" s="1"/>
  <c r="DX31" i="60" s="1"/>
  <c r="DX32" i="60" s="1"/>
  <c r="DX33" i="60" s="1"/>
  <c r="DX34" i="60" s="1"/>
  <c r="DX35" i="60" s="1"/>
  <c r="DX36" i="60" s="1"/>
  <c r="DX37" i="60" s="1"/>
  <c r="DX38" i="60" s="1"/>
  <c r="DX39" i="60" s="1"/>
  <c r="DX40" i="60" s="1"/>
  <c r="DX41" i="60" s="1"/>
  <c r="DX42" i="60" s="1"/>
  <c r="DX43" i="60" s="1"/>
  <c r="DX44" i="60" s="1"/>
  <c r="DX45" i="60" s="1"/>
  <c r="DX46" i="60" s="1"/>
  <c r="DX47" i="60" s="1"/>
  <c r="DX48" i="60" s="1"/>
  <c r="DX49" i="60" s="1"/>
  <c r="DX50" i="60" s="1"/>
  <c r="DX51" i="60" s="1"/>
  <c r="DX52" i="60" s="1"/>
  <c r="DX53" i="60" s="1"/>
  <c r="DX54" i="60" s="1"/>
  <c r="DX55" i="60" s="1"/>
  <c r="DX56" i="60" s="1"/>
  <c r="DX57" i="60" s="1"/>
  <c r="DX58" i="60" s="1"/>
  <c r="DX59" i="60" s="1"/>
  <c r="DX60" i="60" s="1"/>
  <c r="DX61" i="60" s="1"/>
  <c r="DX62" i="60" s="1"/>
  <c r="DX63" i="60" s="1"/>
  <c r="DX64" i="60" s="1"/>
  <c r="DX65" i="60" s="1"/>
  <c r="DX66" i="60" s="1"/>
  <c r="DX67" i="60" s="1"/>
  <c r="DX68" i="60" s="1"/>
  <c r="DX69" i="60" s="1"/>
  <c r="DX70" i="60" s="1"/>
  <c r="DX71" i="60" s="1"/>
  <c r="DX72" i="60" s="1"/>
  <c r="DX73" i="60" s="1"/>
  <c r="DX74" i="60" s="1"/>
  <c r="DX75" i="60" s="1"/>
  <c r="DX76" i="60" s="1"/>
  <c r="DX77" i="60" s="1"/>
  <c r="DX78" i="60" s="1"/>
  <c r="DX79" i="60" s="1"/>
  <c r="DX80" i="60" s="1"/>
  <c r="DX81" i="60" s="1"/>
  <c r="DX82" i="60" s="1"/>
  <c r="DX83" i="60" s="1"/>
  <c r="DX84" i="60" s="1"/>
  <c r="DX85" i="60" s="1"/>
  <c r="ER13" i="60"/>
  <c r="ER14" i="60" s="1"/>
  <c r="ER15" i="60" s="1"/>
  <c r="ER16" i="60" s="1"/>
  <c r="ER17" i="60" s="1"/>
  <c r="ER18" i="60" s="1"/>
  <c r="ER19" i="60" s="1"/>
  <c r="ER20" i="60" s="1"/>
  <c r="ER21" i="60" s="1"/>
  <c r="ER22" i="60" s="1"/>
  <c r="ER23" i="60" s="1"/>
  <c r="ER24" i="60" s="1"/>
  <c r="ER25" i="60" s="1"/>
  <c r="ER26" i="60" s="1"/>
  <c r="ER27" i="60" s="1"/>
  <c r="ER28" i="60" s="1"/>
  <c r="ER29" i="60" s="1"/>
  <c r="ER30" i="60" s="1"/>
  <c r="ER31" i="60" s="1"/>
  <c r="ER32" i="60" s="1"/>
  <c r="ER33" i="60" s="1"/>
  <c r="ER34" i="60" s="1"/>
  <c r="ER35" i="60" s="1"/>
  <c r="ER36" i="60" s="1"/>
  <c r="ER37" i="60" s="1"/>
  <c r="ER38" i="60" s="1"/>
  <c r="ER39" i="60" s="1"/>
  <c r="ER40" i="60" s="1"/>
  <c r="ER41" i="60" s="1"/>
  <c r="ER42" i="60" s="1"/>
  <c r="ER43" i="60" s="1"/>
  <c r="ER44" i="60" s="1"/>
  <c r="ER45" i="60" s="1"/>
  <c r="ER46" i="60" s="1"/>
  <c r="ER47" i="60" s="1"/>
  <c r="ER48" i="60" s="1"/>
  <c r="ER49" i="60" s="1"/>
  <c r="ER50" i="60" s="1"/>
  <c r="ER51" i="60" s="1"/>
  <c r="ER52" i="60" s="1"/>
  <c r="ER53" i="60" s="1"/>
  <c r="ER54" i="60" s="1"/>
  <c r="ER55" i="60" s="1"/>
  <c r="ER56" i="60" s="1"/>
  <c r="ER57" i="60" s="1"/>
  <c r="ER58" i="60" s="1"/>
  <c r="ER59" i="60" s="1"/>
  <c r="ER60" i="60" s="1"/>
  <c r="ER61" i="60" s="1"/>
  <c r="ER62" i="60" s="1"/>
  <c r="ER63" i="60" s="1"/>
  <c r="ER64" i="60" s="1"/>
  <c r="ER65" i="60" s="1"/>
  <c r="ER66" i="60" s="1"/>
  <c r="ER67" i="60" s="1"/>
  <c r="ER68" i="60" s="1"/>
  <c r="ER69" i="60" s="1"/>
  <c r="ER70" i="60" s="1"/>
  <c r="ER71" i="60" s="1"/>
  <c r="ER72" i="60" s="1"/>
  <c r="ER73" i="60" s="1"/>
  <c r="ER74" i="60" s="1"/>
  <c r="ER75" i="60" s="1"/>
  <c r="ER76" i="60" s="1"/>
  <c r="ER77" i="60" s="1"/>
  <c r="ER78" i="60" s="1"/>
  <c r="ER79" i="60" s="1"/>
  <c r="ER80" i="60" s="1"/>
  <c r="ER81" i="60" s="1"/>
  <c r="ER82" i="60" s="1"/>
  <c r="ER83" i="60" s="1"/>
  <c r="ER84" i="60" s="1"/>
  <c r="ER85" i="60" s="1"/>
  <c r="EM13" i="60"/>
  <c r="EM14" i="60" s="1"/>
  <c r="EM15" i="60" s="1"/>
  <c r="EM16" i="60" s="1"/>
  <c r="EM17" i="60" s="1"/>
  <c r="EM18" i="60" s="1"/>
  <c r="EM19" i="60" s="1"/>
  <c r="EM20" i="60" s="1"/>
  <c r="EM21" i="60" s="1"/>
  <c r="EM22" i="60" s="1"/>
  <c r="EM23" i="60" s="1"/>
  <c r="EM24" i="60" s="1"/>
  <c r="EM25" i="60" s="1"/>
  <c r="EM26" i="60" s="1"/>
  <c r="EM27" i="60" s="1"/>
  <c r="EM28" i="60" s="1"/>
  <c r="EM29" i="60" s="1"/>
  <c r="EM30" i="60" s="1"/>
  <c r="EM31" i="60" s="1"/>
  <c r="EM32" i="60" s="1"/>
  <c r="EM33" i="60" s="1"/>
  <c r="EM34" i="60" s="1"/>
  <c r="EM35" i="60" s="1"/>
  <c r="EM36" i="60" s="1"/>
  <c r="EM37" i="60" s="1"/>
  <c r="EM38" i="60" s="1"/>
  <c r="EM39" i="60" s="1"/>
  <c r="EM40" i="60" s="1"/>
  <c r="EM41" i="60" s="1"/>
  <c r="EM42" i="60" s="1"/>
  <c r="EM43" i="60" s="1"/>
  <c r="EM44" i="60" s="1"/>
  <c r="EM45" i="60" s="1"/>
  <c r="EM46" i="60" s="1"/>
  <c r="EM47" i="60" s="1"/>
  <c r="EM48" i="60" s="1"/>
  <c r="EM49" i="60" s="1"/>
  <c r="EM50" i="60" s="1"/>
  <c r="EM51" i="60" s="1"/>
  <c r="EM52" i="60" s="1"/>
  <c r="EM53" i="60" s="1"/>
  <c r="EM54" i="60" s="1"/>
  <c r="EM55" i="60" s="1"/>
  <c r="EM56" i="60" s="1"/>
  <c r="EM57" i="60" s="1"/>
  <c r="EM58" i="60" s="1"/>
  <c r="EM59" i="60" s="1"/>
  <c r="EM60" i="60" s="1"/>
  <c r="EM61" i="60" s="1"/>
  <c r="EM62" i="60" s="1"/>
  <c r="EM63" i="60" s="1"/>
  <c r="EM64" i="60" s="1"/>
  <c r="EM65" i="60" s="1"/>
  <c r="EM66" i="60" s="1"/>
  <c r="EM67" i="60" s="1"/>
  <c r="EM68" i="60" s="1"/>
  <c r="EM69" i="60" s="1"/>
  <c r="EM70" i="60" s="1"/>
  <c r="EM71" i="60" s="1"/>
  <c r="EM72" i="60" s="1"/>
  <c r="EM73" i="60" s="1"/>
  <c r="EM74" i="60" s="1"/>
  <c r="EM75" i="60" s="1"/>
  <c r="EM76" i="60" s="1"/>
  <c r="EM77" i="60" s="1"/>
  <c r="EM78" i="60" s="1"/>
  <c r="EM79" i="60" s="1"/>
  <c r="EM80" i="60" s="1"/>
  <c r="EM81" i="60" s="1"/>
  <c r="EM82" i="60" s="1"/>
  <c r="EM83" i="60" s="1"/>
  <c r="EM84" i="60" s="1"/>
  <c r="EM85" i="60" s="1"/>
  <c r="EF13" i="60"/>
  <c r="EF14" i="60" s="1"/>
  <c r="EF15" i="60" s="1"/>
  <c r="EF16" i="60" s="1"/>
  <c r="EF17" i="60" s="1"/>
  <c r="EF18" i="60" s="1"/>
  <c r="EF19" i="60" s="1"/>
  <c r="EF20" i="60" s="1"/>
  <c r="EF21" i="60" s="1"/>
  <c r="EF22" i="60" s="1"/>
  <c r="EF23" i="60" s="1"/>
  <c r="EF24" i="60" s="1"/>
  <c r="EF25" i="60" s="1"/>
  <c r="EF26" i="60" s="1"/>
  <c r="EF27" i="60" s="1"/>
  <c r="EF28" i="60" s="1"/>
  <c r="EF29" i="60" s="1"/>
  <c r="EF30" i="60" s="1"/>
  <c r="EF31" i="60" s="1"/>
  <c r="EF32" i="60" s="1"/>
  <c r="EF33" i="60" s="1"/>
  <c r="EF34" i="60" s="1"/>
  <c r="EF35" i="60" s="1"/>
  <c r="EF36" i="60" s="1"/>
  <c r="EF37" i="60" s="1"/>
  <c r="EF38" i="60" s="1"/>
  <c r="EF39" i="60" s="1"/>
  <c r="EF40" i="60" s="1"/>
  <c r="EF41" i="60" s="1"/>
  <c r="EF42" i="60" s="1"/>
  <c r="EF43" i="60" s="1"/>
  <c r="EF44" i="60" s="1"/>
  <c r="EF45" i="60" s="1"/>
  <c r="EF46" i="60" s="1"/>
  <c r="EF47" i="60" s="1"/>
  <c r="EF48" i="60" s="1"/>
  <c r="EF49" i="60" s="1"/>
  <c r="EF50" i="60" s="1"/>
  <c r="EF51" i="60" s="1"/>
  <c r="EF52" i="60" s="1"/>
  <c r="EF53" i="60" s="1"/>
  <c r="EF54" i="60" s="1"/>
  <c r="EF55" i="60" s="1"/>
  <c r="EF56" i="60" s="1"/>
  <c r="EF57" i="60" s="1"/>
  <c r="EF58" i="60" s="1"/>
  <c r="EF59" i="60" s="1"/>
  <c r="EF60" i="60" s="1"/>
  <c r="EF61" i="60" s="1"/>
  <c r="EF62" i="60" s="1"/>
  <c r="EF63" i="60" s="1"/>
  <c r="EF64" i="60" s="1"/>
  <c r="EF65" i="60" s="1"/>
  <c r="EF66" i="60" s="1"/>
  <c r="EF67" i="60" s="1"/>
  <c r="EF68" i="60" s="1"/>
  <c r="EF69" i="60" s="1"/>
  <c r="EF70" i="60" s="1"/>
  <c r="EF71" i="60" s="1"/>
  <c r="EF72" i="60" s="1"/>
  <c r="EF73" i="60" s="1"/>
  <c r="EF74" i="60" s="1"/>
  <c r="EF75" i="60" s="1"/>
  <c r="EF76" i="60" s="1"/>
  <c r="EF77" i="60" s="1"/>
  <c r="EF78" i="60" s="1"/>
  <c r="EF79" i="60" s="1"/>
  <c r="EF80" i="60" s="1"/>
  <c r="EF81" i="60" s="1"/>
  <c r="EF82" i="60" s="1"/>
  <c r="EF83" i="60" s="1"/>
  <c r="EF84" i="60" s="1"/>
  <c r="EF85" i="60" s="1"/>
  <c r="EL13" i="60"/>
  <c r="EL14" i="60" s="1"/>
  <c r="EL15" i="60" s="1"/>
  <c r="EL16" i="60" s="1"/>
  <c r="EL17" i="60" s="1"/>
  <c r="EL18" i="60" s="1"/>
  <c r="EL19" i="60" s="1"/>
  <c r="EL20" i="60" s="1"/>
  <c r="EL21" i="60" s="1"/>
  <c r="EL22" i="60" s="1"/>
  <c r="EL23" i="60" s="1"/>
  <c r="EL24" i="60" s="1"/>
  <c r="EL25" i="60" s="1"/>
  <c r="EL26" i="60" s="1"/>
  <c r="EL27" i="60" s="1"/>
  <c r="EL28" i="60" s="1"/>
  <c r="EL29" i="60" s="1"/>
  <c r="EL30" i="60" s="1"/>
  <c r="EL31" i="60" s="1"/>
  <c r="EL32" i="60" s="1"/>
  <c r="EL33" i="60" s="1"/>
  <c r="EL34" i="60" s="1"/>
  <c r="EL35" i="60" s="1"/>
  <c r="EL36" i="60" s="1"/>
  <c r="EL37" i="60" s="1"/>
  <c r="EL38" i="60" s="1"/>
  <c r="EL39" i="60" s="1"/>
  <c r="EL40" i="60" s="1"/>
  <c r="EL41" i="60" s="1"/>
  <c r="EL42" i="60" s="1"/>
  <c r="EL43" i="60" s="1"/>
  <c r="EL44" i="60" s="1"/>
  <c r="EL45" i="60" s="1"/>
  <c r="EL46" i="60" s="1"/>
  <c r="EL47" i="60" s="1"/>
  <c r="EL48" i="60" s="1"/>
  <c r="EL49" i="60" s="1"/>
  <c r="EL50" i="60" s="1"/>
  <c r="EL51" i="60" s="1"/>
  <c r="EL52" i="60" s="1"/>
  <c r="EL53" i="60" s="1"/>
  <c r="EL54" i="60" s="1"/>
  <c r="EL55" i="60" s="1"/>
  <c r="EL56" i="60" s="1"/>
  <c r="EL57" i="60" s="1"/>
  <c r="EL58" i="60" s="1"/>
  <c r="EL59" i="60" s="1"/>
  <c r="EL60" i="60" s="1"/>
  <c r="EL61" i="60" s="1"/>
  <c r="EL62" i="60" s="1"/>
  <c r="EL63" i="60" s="1"/>
  <c r="EL64" i="60" s="1"/>
  <c r="EL65" i="60" s="1"/>
  <c r="EL66" i="60" s="1"/>
  <c r="EL67" i="60" s="1"/>
  <c r="EL68" i="60" s="1"/>
  <c r="EL69" i="60" s="1"/>
  <c r="EL70" i="60" s="1"/>
  <c r="EL71" i="60" s="1"/>
  <c r="EL72" i="60" s="1"/>
  <c r="EL73" i="60" s="1"/>
  <c r="EL74" i="60" s="1"/>
  <c r="EL75" i="60" s="1"/>
  <c r="EL76" i="60" s="1"/>
  <c r="EL77" i="60" s="1"/>
  <c r="EL78" i="60" s="1"/>
  <c r="EL79" i="60" s="1"/>
  <c r="EL80" i="60" s="1"/>
  <c r="EL81" i="60" s="1"/>
  <c r="EL82" i="60" s="1"/>
  <c r="EL83" i="60" s="1"/>
  <c r="EL84" i="60" s="1"/>
  <c r="EL85" i="60" s="1"/>
  <c r="DR13" i="60"/>
  <c r="DR14" i="60" s="1"/>
  <c r="DR15" i="60" s="1"/>
  <c r="DR16" i="60" s="1"/>
  <c r="DR17" i="60" s="1"/>
  <c r="DR18" i="60" s="1"/>
  <c r="DR19" i="60" s="1"/>
  <c r="DR20" i="60" s="1"/>
  <c r="DR21" i="60" s="1"/>
  <c r="DR22" i="60" s="1"/>
  <c r="DR23" i="60" s="1"/>
  <c r="DR24" i="60" s="1"/>
  <c r="DR25" i="60" s="1"/>
  <c r="DR26" i="60" s="1"/>
  <c r="DR27" i="60" s="1"/>
  <c r="DR28" i="60" s="1"/>
  <c r="DR29" i="60" s="1"/>
  <c r="DR30" i="60" s="1"/>
  <c r="DR31" i="60" s="1"/>
  <c r="DR32" i="60" s="1"/>
  <c r="DR33" i="60" s="1"/>
  <c r="DR34" i="60" s="1"/>
  <c r="DR35" i="60" s="1"/>
  <c r="DR36" i="60" s="1"/>
  <c r="DR37" i="60" s="1"/>
  <c r="DR38" i="60" s="1"/>
  <c r="DR39" i="60" s="1"/>
  <c r="DR40" i="60" s="1"/>
  <c r="DR41" i="60" s="1"/>
  <c r="DR42" i="60" s="1"/>
  <c r="DR43" i="60" s="1"/>
  <c r="DR44" i="60" s="1"/>
  <c r="DR45" i="60" s="1"/>
  <c r="DR46" i="60" s="1"/>
  <c r="DR47" i="60" s="1"/>
  <c r="DR48" i="60" s="1"/>
  <c r="DR49" i="60" s="1"/>
  <c r="DR50" i="60" s="1"/>
  <c r="DR51" i="60" s="1"/>
  <c r="DR52" i="60" s="1"/>
  <c r="DR53" i="60" s="1"/>
  <c r="DR54" i="60" s="1"/>
  <c r="DR55" i="60" s="1"/>
  <c r="DR56" i="60" s="1"/>
  <c r="DR57" i="60" s="1"/>
  <c r="DR58" i="60" s="1"/>
  <c r="DR59" i="60" s="1"/>
  <c r="DR60" i="60" s="1"/>
  <c r="DR61" i="60" s="1"/>
  <c r="DR62" i="60" s="1"/>
  <c r="DR63" i="60" s="1"/>
  <c r="DR64" i="60" s="1"/>
  <c r="DR65" i="60" s="1"/>
  <c r="DR66" i="60" s="1"/>
  <c r="DR67" i="60" s="1"/>
  <c r="DR68" i="60" s="1"/>
  <c r="DR69" i="60" s="1"/>
  <c r="DR70" i="60" s="1"/>
  <c r="DR71" i="60" s="1"/>
  <c r="DR72" i="60" s="1"/>
  <c r="DR73" i="60" s="1"/>
  <c r="DR74" i="60" s="1"/>
  <c r="DR75" i="60" s="1"/>
  <c r="DR76" i="60" s="1"/>
  <c r="DR77" i="60" s="1"/>
  <c r="DR78" i="60" s="1"/>
  <c r="DR79" i="60" s="1"/>
  <c r="DR80" i="60" s="1"/>
  <c r="DR81" i="60" s="1"/>
  <c r="DR82" i="60" s="1"/>
  <c r="DR83" i="60" s="1"/>
  <c r="DR84" i="60" s="1"/>
  <c r="DR85" i="60" s="1"/>
  <c r="DY13" i="60"/>
  <c r="DY14" i="60" s="1"/>
  <c r="DY15" i="60" s="1"/>
  <c r="DY16" i="60" s="1"/>
  <c r="DY17" i="60" s="1"/>
  <c r="DY18" i="60" s="1"/>
  <c r="DY19" i="60" s="1"/>
  <c r="DY20" i="60" s="1"/>
  <c r="DY21" i="60" s="1"/>
  <c r="DY22" i="60" s="1"/>
  <c r="DY23" i="60" s="1"/>
  <c r="DY24" i="60" s="1"/>
  <c r="DY25" i="60" s="1"/>
  <c r="DY26" i="60" s="1"/>
  <c r="DY27" i="60" s="1"/>
  <c r="DY28" i="60" s="1"/>
  <c r="DY29" i="60" s="1"/>
  <c r="DY30" i="60" s="1"/>
  <c r="DY31" i="60" s="1"/>
  <c r="DY32" i="60" s="1"/>
  <c r="DY33" i="60" s="1"/>
  <c r="DY34" i="60" s="1"/>
  <c r="DY35" i="60" s="1"/>
  <c r="DY36" i="60" s="1"/>
  <c r="DY37" i="60" s="1"/>
  <c r="DY38" i="60" s="1"/>
  <c r="DY39" i="60" s="1"/>
  <c r="DY40" i="60" s="1"/>
  <c r="DY41" i="60" s="1"/>
  <c r="DY42" i="60" s="1"/>
  <c r="DY43" i="60" s="1"/>
  <c r="DY44" i="60" s="1"/>
  <c r="DY45" i="60" s="1"/>
  <c r="DY46" i="60" s="1"/>
  <c r="DY47" i="60" s="1"/>
  <c r="DY48" i="60" s="1"/>
  <c r="DY49" i="60" s="1"/>
  <c r="DY50" i="60" s="1"/>
  <c r="DY51" i="60" s="1"/>
  <c r="DY52" i="60" s="1"/>
  <c r="DY53" i="60" s="1"/>
  <c r="DY54" i="60" s="1"/>
  <c r="DY55" i="60" s="1"/>
  <c r="DY56" i="60" s="1"/>
  <c r="DY57" i="60" s="1"/>
  <c r="DY58" i="60" s="1"/>
  <c r="DY59" i="60" s="1"/>
  <c r="DY60" i="60" s="1"/>
  <c r="DY61" i="60" s="1"/>
  <c r="DY62" i="60" s="1"/>
  <c r="DY63" i="60" s="1"/>
  <c r="DY64" i="60" s="1"/>
  <c r="DY65" i="60" s="1"/>
  <c r="DY66" i="60" s="1"/>
  <c r="DY67" i="60" s="1"/>
  <c r="DY68" i="60" s="1"/>
  <c r="DY69" i="60" s="1"/>
  <c r="DY70" i="60" s="1"/>
  <c r="DY71" i="60" s="1"/>
  <c r="DY72" i="60" s="1"/>
  <c r="DY73" i="60" s="1"/>
  <c r="DY74" i="60" s="1"/>
  <c r="DY75" i="60" s="1"/>
  <c r="DY76" i="60" s="1"/>
  <c r="DY77" i="60" s="1"/>
  <c r="DY78" i="60" s="1"/>
  <c r="DY79" i="60" s="1"/>
  <c r="DY80" i="60" s="1"/>
  <c r="DY81" i="60" s="1"/>
  <c r="DY82" i="60" s="1"/>
  <c r="DY83" i="60" s="1"/>
  <c r="DY84" i="60" s="1"/>
  <c r="DY85" i="60" s="1"/>
  <c r="EG13" i="60"/>
  <c r="EG14" i="60" s="1"/>
  <c r="EG15" i="60" s="1"/>
  <c r="EG16" i="60" s="1"/>
  <c r="EG17" i="60" s="1"/>
  <c r="EG18" i="60" s="1"/>
  <c r="EG19" i="60" s="1"/>
  <c r="EG20" i="60" s="1"/>
  <c r="EG21" i="60" s="1"/>
  <c r="EG22" i="60" s="1"/>
  <c r="EG23" i="60" s="1"/>
  <c r="EG24" i="60" s="1"/>
  <c r="EG25" i="60" s="1"/>
  <c r="EG26" i="60" s="1"/>
  <c r="EG27" i="60" s="1"/>
  <c r="EG28" i="60" s="1"/>
  <c r="EG29" i="60" s="1"/>
  <c r="EG30" i="60" s="1"/>
  <c r="EG31" i="60" s="1"/>
  <c r="EG32" i="60" s="1"/>
  <c r="EG33" i="60" s="1"/>
  <c r="EG34" i="60" s="1"/>
  <c r="EG35" i="60" s="1"/>
  <c r="EG36" i="60" s="1"/>
  <c r="EG37" i="60" s="1"/>
  <c r="EG38" i="60" s="1"/>
  <c r="EG39" i="60" s="1"/>
  <c r="EG40" i="60" s="1"/>
  <c r="EG41" i="60" s="1"/>
  <c r="EG42" i="60" s="1"/>
  <c r="EG43" i="60" s="1"/>
  <c r="EG44" i="60" s="1"/>
  <c r="EG45" i="60" s="1"/>
  <c r="EG46" i="60" s="1"/>
  <c r="EG47" i="60" s="1"/>
  <c r="EG48" i="60" s="1"/>
  <c r="EG49" i="60" s="1"/>
  <c r="EG50" i="60" s="1"/>
  <c r="EG51" i="60" s="1"/>
  <c r="EG52" i="60" s="1"/>
  <c r="EG53" i="60" s="1"/>
  <c r="EG54" i="60" s="1"/>
  <c r="EG55" i="60" s="1"/>
  <c r="EG56" i="60" s="1"/>
  <c r="EG57" i="60" s="1"/>
  <c r="EG58" i="60" s="1"/>
  <c r="EG59" i="60" s="1"/>
  <c r="EG60" i="60" s="1"/>
  <c r="EG61" i="60" s="1"/>
  <c r="EG62" i="60" s="1"/>
  <c r="EG63" i="60" s="1"/>
  <c r="EG64" i="60" s="1"/>
  <c r="EG65" i="60" s="1"/>
  <c r="EG66" i="60" s="1"/>
  <c r="EG67" i="60" s="1"/>
  <c r="EG68" i="60" s="1"/>
  <c r="EG69" i="60" s="1"/>
  <c r="EG70" i="60" s="1"/>
  <c r="EG71" i="60" s="1"/>
  <c r="EG72" i="60" s="1"/>
  <c r="EG73" i="60" s="1"/>
  <c r="EG74" i="60" s="1"/>
  <c r="EG75" i="60" s="1"/>
  <c r="EG76" i="60" s="1"/>
  <c r="EG77" i="60" s="1"/>
  <c r="EG78" i="60" s="1"/>
  <c r="EG79" i="60" s="1"/>
  <c r="EG80" i="60" s="1"/>
  <c r="EG81" i="60" s="1"/>
  <c r="EG82" i="60" s="1"/>
  <c r="EG83" i="60" s="1"/>
  <c r="EG84" i="60" s="1"/>
  <c r="EG85" i="60" s="1"/>
  <c r="EN13" i="60"/>
  <c r="EN14" i="60" s="1"/>
  <c r="EN15" i="60" s="1"/>
  <c r="EN16" i="60" s="1"/>
  <c r="EN17" i="60" s="1"/>
  <c r="EN18" i="60" s="1"/>
  <c r="EN19" i="60" s="1"/>
  <c r="EN20" i="60" s="1"/>
  <c r="EN21" i="60" s="1"/>
  <c r="EN22" i="60" s="1"/>
  <c r="EN23" i="60" s="1"/>
  <c r="EN24" i="60" s="1"/>
  <c r="EN25" i="60" s="1"/>
  <c r="EN26" i="60" s="1"/>
  <c r="EN27" i="60" s="1"/>
  <c r="EN28" i="60" s="1"/>
  <c r="EN29" i="60" s="1"/>
  <c r="EN30" i="60" s="1"/>
  <c r="EN31" i="60" s="1"/>
  <c r="EN32" i="60" s="1"/>
  <c r="EN33" i="60" s="1"/>
  <c r="EN34" i="60" s="1"/>
  <c r="EN35" i="60" s="1"/>
  <c r="EN36" i="60" s="1"/>
  <c r="EN37" i="60" s="1"/>
  <c r="EN38" i="60" s="1"/>
  <c r="EN39" i="60" s="1"/>
  <c r="EN40" i="60" s="1"/>
  <c r="EN41" i="60" s="1"/>
  <c r="EN42" i="60" s="1"/>
  <c r="EN43" i="60" s="1"/>
  <c r="EN44" i="60" s="1"/>
  <c r="EN45" i="60" s="1"/>
  <c r="EN46" i="60" s="1"/>
  <c r="EN47" i="60" s="1"/>
  <c r="EN48" i="60" s="1"/>
  <c r="EN49" i="60" s="1"/>
  <c r="EN50" i="60" s="1"/>
  <c r="EN51" i="60" s="1"/>
  <c r="EN52" i="60" s="1"/>
  <c r="EN53" i="60" s="1"/>
  <c r="EN54" i="60" s="1"/>
  <c r="EN55" i="60" s="1"/>
  <c r="EN56" i="60" s="1"/>
  <c r="EN57" i="60" s="1"/>
  <c r="EN58" i="60" s="1"/>
  <c r="EN59" i="60" s="1"/>
  <c r="EN60" i="60" s="1"/>
  <c r="EN61" i="60" s="1"/>
  <c r="EN62" i="60" s="1"/>
  <c r="EN63" i="60" s="1"/>
  <c r="EN64" i="60" s="1"/>
  <c r="EN65" i="60" s="1"/>
  <c r="EN66" i="60" s="1"/>
  <c r="EN67" i="60" s="1"/>
  <c r="EN68" i="60" s="1"/>
  <c r="EN69" i="60" s="1"/>
  <c r="EN70" i="60" s="1"/>
  <c r="EN71" i="60" s="1"/>
  <c r="EN72" i="60" s="1"/>
  <c r="EN73" i="60" s="1"/>
  <c r="EN74" i="60" s="1"/>
  <c r="EN75" i="60" s="1"/>
  <c r="EN76" i="60" s="1"/>
  <c r="EN77" i="60" s="1"/>
  <c r="EN78" i="60" s="1"/>
  <c r="EN79" i="60" s="1"/>
  <c r="EN80" i="60" s="1"/>
  <c r="EN81" i="60" s="1"/>
  <c r="EN82" i="60" s="1"/>
  <c r="EN83" i="60" s="1"/>
  <c r="EN84" i="60" s="1"/>
  <c r="EN85" i="60" s="1"/>
  <c r="DZ13" i="60"/>
  <c r="DZ14" i="60" s="1"/>
  <c r="DZ15" i="60" s="1"/>
  <c r="DZ16" i="60" s="1"/>
  <c r="DZ17" i="60" s="1"/>
  <c r="DZ18" i="60" s="1"/>
  <c r="DZ19" i="60" s="1"/>
  <c r="DZ20" i="60" s="1"/>
  <c r="DZ21" i="60" s="1"/>
  <c r="DZ22" i="60" s="1"/>
  <c r="DZ23" i="60" s="1"/>
  <c r="DZ24" i="60" s="1"/>
  <c r="DZ25" i="60" s="1"/>
  <c r="DZ26" i="60" s="1"/>
  <c r="DZ27" i="60" s="1"/>
  <c r="DZ28" i="60" s="1"/>
  <c r="DZ29" i="60" s="1"/>
  <c r="DZ30" i="60" s="1"/>
  <c r="DZ31" i="60" s="1"/>
  <c r="DZ32" i="60" s="1"/>
  <c r="DZ33" i="60" s="1"/>
  <c r="DZ34" i="60" s="1"/>
  <c r="DZ35" i="60" s="1"/>
  <c r="DZ36" i="60" s="1"/>
  <c r="DZ37" i="60" s="1"/>
  <c r="DZ38" i="60" s="1"/>
  <c r="DZ39" i="60" s="1"/>
  <c r="DZ40" i="60" s="1"/>
  <c r="DZ41" i="60" s="1"/>
  <c r="DZ42" i="60" s="1"/>
  <c r="DZ43" i="60" s="1"/>
  <c r="DZ44" i="60" s="1"/>
  <c r="DZ45" i="60" s="1"/>
  <c r="DZ46" i="60" s="1"/>
  <c r="DZ47" i="60" s="1"/>
  <c r="DZ48" i="60" s="1"/>
  <c r="DZ49" i="60" s="1"/>
  <c r="DZ50" i="60" s="1"/>
  <c r="DZ51" i="60" s="1"/>
  <c r="DZ52" i="60" s="1"/>
  <c r="DZ53" i="60" s="1"/>
  <c r="DZ54" i="60" s="1"/>
  <c r="DZ55" i="60" s="1"/>
  <c r="DZ56" i="60" s="1"/>
  <c r="DZ57" i="60" s="1"/>
  <c r="DZ58" i="60" s="1"/>
  <c r="DZ59" i="60" s="1"/>
  <c r="DZ60" i="60" s="1"/>
  <c r="DZ61" i="60" s="1"/>
  <c r="DZ62" i="60" s="1"/>
  <c r="DZ63" i="60" s="1"/>
  <c r="DZ64" i="60" s="1"/>
  <c r="DZ65" i="60" s="1"/>
  <c r="DZ66" i="60" s="1"/>
  <c r="DZ67" i="60" s="1"/>
  <c r="DZ68" i="60" s="1"/>
  <c r="DZ69" i="60" s="1"/>
  <c r="DZ70" i="60" s="1"/>
  <c r="DZ71" i="60" s="1"/>
  <c r="DZ72" i="60" s="1"/>
  <c r="DZ73" i="60" s="1"/>
  <c r="DZ74" i="60" s="1"/>
  <c r="DZ75" i="60" s="1"/>
  <c r="DZ76" i="60" s="1"/>
  <c r="DZ77" i="60" s="1"/>
  <c r="DZ78" i="60" s="1"/>
  <c r="DZ79" i="60" s="1"/>
  <c r="DZ80" i="60" s="1"/>
  <c r="DZ81" i="60" s="1"/>
  <c r="DZ82" i="60" s="1"/>
  <c r="DZ83" i="60" s="1"/>
  <c r="DZ84" i="60" s="1"/>
  <c r="DZ85" i="60" s="1"/>
  <c r="ET13" i="60"/>
  <c r="ET14" i="60" s="1"/>
  <c r="ET15" i="60" s="1"/>
  <c r="ET16" i="60" s="1"/>
  <c r="ET17" i="60" s="1"/>
  <c r="ET18" i="60" s="1"/>
  <c r="ET19" i="60" s="1"/>
  <c r="ET20" i="60" s="1"/>
  <c r="ET21" i="60" s="1"/>
  <c r="ET22" i="60" s="1"/>
  <c r="ET23" i="60" s="1"/>
  <c r="ET24" i="60" s="1"/>
  <c r="ET25" i="60" s="1"/>
  <c r="ET26" i="60" s="1"/>
  <c r="ET27" i="60" s="1"/>
  <c r="ET28" i="60" s="1"/>
  <c r="ET29" i="60" s="1"/>
  <c r="ET30" i="60" s="1"/>
  <c r="ET31" i="60" s="1"/>
  <c r="ET32" i="60" s="1"/>
  <c r="ET33" i="60" s="1"/>
  <c r="ET34" i="60" s="1"/>
  <c r="ET35" i="60" s="1"/>
  <c r="ET36" i="60" s="1"/>
  <c r="ET37" i="60" s="1"/>
  <c r="ET38" i="60" s="1"/>
  <c r="ET39" i="60" s="1"/>
  <c r="ET40" i="60" s="1"/>
  <c r="ET41" i="60" s="1"/>
  <c r="ET42" i="60" s="1"/>
  <c r="ET43" i="60" s="1"/>
  <c r="ET44" i="60" s="1"/>
  <c r="ET45" i="60" s="1"/>
  <c r="ET46" i="60" s="1"/>
  <c r="ET47" i="60" s="1"/>
  <c r="ET48" i="60" s="1"/>
  <c r="ET49" i="60" s="1"/>
  <c r="ET50" i="60" s="1"/>
  <c r="ET51" i="60" s="1"/>
  <c r="ET52" i="60" s="1"/>
  <c r="ET53" i="60" s="1"/>
  <c r="ET54" i="60" s="1"/>
  <c r="ET55" i="60" s="1"/>
  <c r="ET56" i="60" s="1"/>
  <c r="ET57" i="60" s="1"/>
  <c r="ET58" i="60" s="1"/>
  <c r="ET59" i="60" s="1"/>
  <c r="ET60" i="60" s="1"/>
  <c r="ET61" i="60" s="1"/>
  <c r="ET62" i="60" s="1"/>
  <c r="ET63" i="60" s="1"/>
  <c r="ET64" i="60" s="1"/>
  <c r="ET65" i="60" s="1"/>
  <c r="ET66" i="60" s="1"/>
  <c r="ET67" i="60" s="1"/>
  <c r="ET68" i="60" s="1"/>
  <c r="ET69" i="60" s="1"/>
  <c r="ET70" i="60" s="1"/>
  <c r="ET71" i="60" s="1"/>
  <c r="ET72" i="60" s="1"/>
  <c r="ET73" i="60" s="1"/>
  <c r="ET74" i="60" s="1"/>
  <c r="ET75" i="60" s="1"/>
  <c r="ET76" i="60" s="1"/>
  <c r="ET77" i="60" s="1"/>
  <c r="ET78" i="60" s="1"/>
  <c r="ET79" i="60" s="1"/>
  <c r="ET80" i="60" s="1"/>
  <c r="ET81" i="60" s="1"/>
  <c r="ET82" i="60" s="1"/>
  <c r="ET83" i="60" s="1"/>
  <c r="ET84" i="60" s="1"/>
  <c r="ET85" i="60" s="1"/>
  <c r="EU13" i="60"/>
  <c r="EU14" i="60" s="1"/>
  <c r="EU15" i="60" s="1"/>
  <c r="EU16" i="60" s="1"/>
  <c r="EU17" i="60" s="1"/>
  <c r="EU18" i="60" s="1"/>
  <c r="EU19" i="60" s="1"/>
  <c r="EU20" i="60" s="1"/>
  <c r="EU21" i="60" s="1"/>
  <c r="EU22" i="60" s="1"/>
  <c r="EU23" i="60" s="1"/>
  <c r="EU24" i="60" s="1"/>
  <c r="EU25" i="60" s="1"/>
  <c r="EU26" i="60" s="1"/>
  <c r="EU27" i="60" s="1"/>
  <c r="EU28" i="60" s="1"/>
  <c r="EU29" i="60" s="1"/>
  <c r="EU30" i="60" s="1"/>
  <c r="EU31" i="60" s="1"/>
  <c r="EU32" i="60" s="1"/>
  <c r="EU33" i="60" s="1"/>
  <c r="EU34" i="60" s="1"/>
  <c r="EU35" i="60" s="1"/>
  <c r="EU36" i="60" s="1"/>
  <c r="EU37" i="60" s="1"/>
  <c r="EU38" i="60" s="1"/>
  <c r="EU39" i="60" s="1"/>
  <c r="EU40" i="60" s="1"/>
  <c r="EU41" i="60" s="1"/>
  <c r="EU42" i="60" s="1"/>
  <c r="EU43" i="60" s="1"/>
  <c r="EU44" i="60" s="1"/>
  <c r="EU45" i="60" s="1"/>
  <c r="EU46" i="60" s="1"/>
  <c r="EU47" i="60" s="1"/>
  <c r="EU48" i="60" s="1"/>
  <c r="EU49" i="60" s="1"/>
  <c r="EU50" i="60" s="1"/>
  <c r="EU51" i="60" s="1"/>
  <c r="EU52" i="60" s="1"/>
  <c r="EU53" i="60" s="1"/>
  <c r="EU54" i="60" s="1"/>
  <c r="EU55" i="60" s="1"/>
  <c r="EU56" i="60" s="1"/>
  <c r="EU57" i="60" s="1"/>
  <c r="EU58" i="60" s="1"/>
  <c r="EU59" i="60" s="1"/>
  <c r="EU60" i="60" s="1"/>
  <c r="EU61" i="60" s="1"/>
  <c r="EU62" i="60" s="1"/>
  <c r="EU63" i="60" s="1"/>
  <c r="EU64" i="60" s="1"/>
  <c r="EU65" i="60" s="1"/>
  <c r="EU66" i="60" s="1"/>
  <c r="EU67" i="60" s="1"/>
  <c r="EU68" i="60" s="1"/>
  <c r="EU69" i="60" s="1"/>
  <c r="EU70" i="60" s="1"/>
  <c r="EU71" i="60" s="1"/>
  <c r="EU72" i="60" s="1"/>
  <c r="EU73" i="60" s="1"/>
  <c r="EU74" i="60" s="1"/>
  <c r="EU75" i="60" s="1"/>
  <c r="EU76" i="60" s="1"/>
  <c r="EU77" i="60" s="1"/>
  <c r="EU78" i="60" s="1"/>
  <c r="EU79" i="60" s="1"/>
  <c r="EU80" i="60" s="1"/>
  <c r="EU81" i="60" s="1"/>
  <c r="EU82" i="60" s="1"/>
  <c r="EU83" i="60" s="1"/>
  <c r="EU84" i="60" s="1"/>
  <c r="EU85" i="60" s="1"/>
  <c r="EH13" i="60"/>
  <c r="EH14" i="60" s="1"/>
  <c r="EH15" i="60" s="1"/>
  <c r="EH16" i="60" s="1"/>
  <c r="EH17" i="60" s="1"/>
  <c r="EH18" i="60" s="1"/>
  <c r="EH19" i="60" s="1"/>
  <c r="EH20" i="60" s="1"/>
  <c r="EH21" i="60" s="1"/>
  <c r="EH22" i="60" s="1"/>
  <c r="EH23" i="60" s="1"/>
  <c r="EH24" i="60" s="1"/>
  <c r="EH25" i="60" s="1"/>
  <c r="EH26" i="60" s="1"/>
  <c r="EH27" i="60" s="1"/>
  <c r="EH28" i="60" s="1"/>
  <c r="EH29" i="60" s="1"/>
  <c r="EH30" i="60" s="1"/>
  <c r="EH31" i="60" s="1"/>
  <c r="EH32" i="60" s="1"/>
  <c r="EH33" i="60" s="1"/>
  <c r="EH34" i="60" s="1"/>
  <c r="EH35" i="60" s="1"/>
  <c r="EH36" i="60" s="1"/>
  <c r="EH37" i="60" s="1"/>
  <c r="EH38" i="60" s="1"/>
  <c r="EH39" i="60" s="1"/>
  <c r="EH40" i="60" s="1"/>
  <c r="EH41" i="60" s="1"/>
  <c r="EH42" i="60" s="1"/>
  <c r="EH43" i="60" s="1"/>
  <c r="EH44" i="60" s="1"/>
  <c r="EH45" i="60" s="1"/>
  <c r="EH46" i="60" s="1"/>
  <c r="EH47" i="60" s="1"/>
  <c r="EH48" i="60" s="1"/>
  <c r="EH49" i="60" s="1"/>
  <c r="EH50" i="60" s="1"/>
  <c r="EH51" i="60" s="1"/>
  <c r="EH52" i="60" s="1"/>
  <c r="EH53" i="60" s="1"/>
  <c r="EH54" i="60" s="1"/>
  <c r="EH55" i="60" s="1"/>
  <c r="EH56" i="60" s="1"/>
  <c r="EH57" i="60" s="1"/>
  <c r="EH58" i="60" s="1"/>
  <c r="EH59" i="60" s="1"/>
  <c r="EH60" i="60" s="1"/>
  <c r="EH61" i="60" s="1"/>
  <c r="EH62" i="60" s="1"/>
  <c r="EH63" i="60" s="1"/>
  <c r="EH64" i="60" s="1"/>
  <c r="EH65" i="60" s="1"/>
  <c r="EH66" i="60" s="1"/>
  <c r="EH67" i="60" s="1"/>
  <c r="EH68" i="60" s="1"/>
  <c r="EH69" i="60" s="1"/>
  <c r="EH70" i="60" s="1"/>
  <c r="EH71" i="60" s="1"/>
  <c r="EH72" i="60" s="1"/>
  <c r="EH73" i="60" s="1"/>
  <c r="EH74" i="60" s="1"/>
  <c r="EH75" i="60" s="1"/>
  <c r="EH76" i="60" s="1"/>
  <c r="EH77" i="60" s="1"/>
  <c r="EH78" i="60" s="1"/>
  <c r="EH79" i="60" s="1"/>
  <c r="EH80" i="60" s="1"/>
  <c r="EH81" i="60" s="1"/>
  <c r="EH82" i="60" s="1"/>
  <c r="EH83" i="60" s="1"/>
  <c r="EH84" i="60" s="1"/>
  <c r="EH85" i="60" s="1"/>
  <c r="EO13" i="60"/>
  <c r="EO14" i="60" s="1"/>
  <c r="EO15" i="60" s="1"/>
  <c r="EO16" i="60" s="1"/>
  <c r="EO17" i="60" s="1"/>
  <c r="EO18" i="60" s="1"/>
  <c r="EO19" i="60" s="1"/>
  <c r="EO20" i="60" s="1"/>
  <c r="EO21" i="60" s="1"/>
  <c r="EO22" i="60" s="1"/>
  <c r="EO23" i="60" s="1"/>
  <c r="EO24" i="60" s="1"/>
  <c r="EO25" i="60" s="1"/>
  <c r="EO26" i="60" s="1"/>
  <c r="EO27" i="60" s="1"/>
  <c r="EO28" i="60" s="1"/>
  <c r="EO29" i="60" s="1"/>
  <c r="EO30" i="60" s="1"/>
  <c r="EO31" i="60" s="1"/>
  <c r="EO32" i="60" s="1"/>
  <c r="EO33" i="60" s="1"/>
  <c r="EO34" i="60" s="1"/>
  <c r="EO35" i="60" s="1"/>
  <c r="EO36" i="60" s="1"/>
  <c r="EO37" i="60" s="1"/>
  <c r="EO38" i="60" s="1"/>
  <c r="EO39" i="60" s="1"/>
  <c r="EO40" i="60" s="1"/>
  <c r="EO41" i="60" s="1"/>
  <c r="EO42" i="60" s="1"/>
  <c r="EO43" i="60" s="1"/>
  <c r="EO44" i="60" s="1"/>
  <c r="EO45" i="60" s="1"/>
  <c r="EO46" i="60" s="1"/>
  <c r="EO47" i="60" s="1"/>
  <c r="EO48" i="60" s="1"/>
  <c r="EO49" i="60" s="1"/>
  <c r="EO50" i="60" s="1"/>
  <c r="EO51" i="60" s="1"/>
  <c r="EO52" i="60" s="1"/>
  <c r="EO53" i="60" s="1"/>
  <c r="EO54" i="60" s="1"/>
  <c r="EO55" i="60" s="1"/>
  <c r="EO56" i="60" s="1"/>
  <c r="EO57" i="60" s="1"/>
  <c r="EO58" i="60" s="1"/>
  <c r="EO59" i="60" s="1"/>
  <c r="EO60" i="60" s="1"/>
  <c r="EO61" i="60" s="1"/>
  <c r="EO62" i="60" s="1"/>
  <c r="EO63" i="60" s="1"/>
  <c r="EO64" i="60" s="1"/>
  <c r="EO65" i="60" s="1"/>
  <c r="EO66" i="60" s="1"/>
  <c r="EO67" i="60" s="1"/>
  <c r="EO68" i="60" s="1"/>
  <c r="EO69" i="60" s="1"/>
  <c r="EO70" i="60" s="1"/>
  <c r="EO71" i="60" s="1"/>
  <c r="EO72" i="60" s="1"/>
  <c r="EO73" i="60" s="1"/>
  <c r="EO74" i="60" s="1"/>
  <c r="EO75" i="60" s="1"/>
  <c r="EO76" i="60" s="1"/>
  <c r="EO77" i="60" s="1"/>
  <c r="EO78" i="60" s="1"/>
  <c r="EO79" i="60" s="1"/>
  <c r="EO80" i="60" s="1"/>
  <c r="EO81" i="60" s="1"/>
  <c r="EO82" i="60" s="1"/>
  <c r="EO83" i="60" s="1"/>
  <c r="EO84" i="60" s="1"/>
  <c r="EO85" i="60" s="1"/>
  <c r="EV13" i="60"/>
  <c r="EV14" i="60" s="1"/>
  <c r="EV15" i="60" s="1"/>
  <c r="EV16" i="60" s="1"/>
  <c r="EV17" i="60" s="1"/>
  <c r="EV18" i="60" s="1"/>
  <c r="EV19" i="60" s="1"/>
  <c r="EV20" i="60" s="1"/>
  <c r="EV21" i="60" s="1"/>
  <c r="EV22" i="60" s="1"/>
  <c r="EV23" i="60" s="1"/>
  <c r="EV24" i="60" s="1"/>
  <c r="EV25" i="60" s="1"/>
  <c r="EV26" i="60" s="1"/>
  <c r="EV27" i="60" s="1"/>
  <c r="EV28" i="60" s="1"/>
  <c r="EV29" i="60" s="1"/>
  <c r="EV30" i="60" s="1"/>
  <c r="EV31" i="60" s="1"/>
  <c r="EV32" i="60" s="1"/>
  <c r="EV33" i="60" s="1"/>
  <c r="EV34" i="60" s="1"/>
  <c r="EV35" i="60" s="1"/>
  <c r="EV36" i="60" s="1"/>
  <c r="EV37" i="60" s="1"/>
  <c r="EV38" i="60" s="1"/>
  <c r="EV39" i="60" s="1"/>
  <c r="EV40" i="60" s="1"/>
  <c r="EV41" i="60" s="1"/>
  <c r="EV42" i="60" s="1"/>
  <c r="EV43" i="60" s="1"/>
  <c r="EV44" i="60" s="1"/>
  <c r="EV45" i="60" s="1"/>
  <c r="EV46" i="60" s="1"/>
  <c r="EV47" i="60" s="1"/>
  <c r="EV48" i="60" s="1"/>
  <c r="EV49" i="60" s="1"/>
  <c r="EV50" i="60" s="1"/>
  <c r="EV51" i="60" s="1"/>
  <c r="EV52" i="60" s="1"/>
  <c r="EV53" i="60" s="1"/>
  <c r="EV54" i="60" s="1"/>
  <c r="EV55" i="60" s="1"/>
  <c r="EV56" i="60" s="1"/>
  <c r="EV57" i="60" s="1"/>
  <c r="EV58" i="60" s="1"/>
  <c r="EV59" i="60" s="1"/>
  <c r="EV60" i="60" s="1"/>
  <c r="EV61" i="60" s="1"/>
  <c r="EV62" i="60" s="1"/>
  <c r="EV63" i="60" s="1"/>
  <c r="EV64" i="60" s="1"/>
  <c r="EV65" i="60" s="1"/>
  <c r="EV66" i="60" s="1"/>
  <c r="EV67" i="60" s="1"/>
  <c r="EV68" i="60" s="1"/>
  <c r="EV69" i="60" s="1"/>
  <c r="EV70" i="60" s="1"/>
  <c r="EV71" i="60" s="1"/>
  <c r="EV72" i="60" s="1"/>
  <c r="EV73" i="60" s="1"/>
  <c r="EV74" i="60" s="1"/>
  <c r="EV75" i="60" s="1"/>
  <c r="EV76" i="60" s="1"/>
  <c r="EV77" i="60" s="1"/>
  <c r="EV78" i="60" s="1"/>
  <c r="EV79" i="60" s="1"/>
  <c r="EV80" i="60" s="1"/>
  <c r="EV81" i="60" s="1"/>
  <c r="EV82" i="60" s="1"/>
  <c r="EV83" i="60" s="1"/>
  <c r="EV84" i="60" s="1"/>
  <c r="EV85" i="60" s="1"/>
  <c r="EW13" i="60"/>
  <c r="EW14" i="60" s="1"/>
  <c r="EW15" i="60" s="1"/>
  <c r="EW16" i="60" s="1"/>
  <c r="EW17" i="60" s="1"/>
  <c r="EW18" i="60" s="1"/>
  <c r="EW19" i="60" s="1"/>
  <c r="EW20" i="60" s="1"/>
  <c r="EW21" i="60" s="1"/>
  <c r="EW22" i="60" s="1"/>
  <c r="EW23" i="60" s="1"/>
  <c r="EW24" i="60" s="1"/>
  <c r="EW25" i="60" s="1"/>
  <c r="EW26" i="60" s="1"/>
  <c r="EW27" i="60" s="1"/>
  <c r="EW28" i="60" s="1"/>
  <c r="EW29" i="60" s="1"/>
  <c r="EW30" i="60" s="1"/>
  <c r="EW31" i="60" s="1"/>
  <c r="EW32" i="60" s="1"/>
  <c r="EW33" i="60" s="1"/>
  <c r="EW34" i="60" s="1"/>
  <c r="EW35" i="60" s="1"/>
  <c r="EW36" i="60" s="1"/>
  <c r="EW37" i="60" s="1"/>
  <c r="EW38" i="60" s="1"/>
  <c r="EW39" i="60" s="1"/>
  <c r="EW40" i="60" s="1"/>
  <c r="EW41" i="60" s="1"/>
  <c r="EW42" i="60" s="1"/>
  <c r="EW43" i="60" s="1"/>
  <c r="EW44" i="60" s="1"/>
  <c r="EW45" i="60" s="1"/>
  <c r="EW46" i="60" s="1"/>
  <c r="EW47" i="60" s="1"/>
  <c r="EW48" i="60" s="1"/>
  <c r="EW49" i="60" s="1"/>
  <c r="EW50" i="60" s="1"/>
  <c r="EW51" i="60" s="1"/>
  <c r="EW52" i="60" s="1"/>
  <c r="EW53" i="60" s="1"/>
  <c r="EW54" i="60" s="1"/>
  <c r="EW55" i="60" s="1"/>
  <c r="EW56" i="60" s="1"/>
  <c r="EW57" i="60" s="1"/>
  <c r="EW58" i="60" s="1"/>
  <c r="EW59" i="60" s="1"/>
  <c r="EW60" i="60" s="1"/>
  <c r="EW61" i="60" s="1"/>
  <c r="EW62" i="60" s="1"/>
  <c r="EW63" i="60" s="1"/>
  <c r="EW64" i="60" s="1"/>
  <c r="EW65" i="60" s="1"/>
  <c r="EW66" i="60" s="1"/>
  <c r="EW67" i="60" s="1"/>
  <c r="EW68" i="60" s="1"/>
  <c r="EW69" i="60" s="1"/>
  <c r="EW70" i="60" s="1"/>
  <c r="EW71" i="60" s="1"/>
  <c r="EW72" i="60" s="1"/>
  <c r="EW73" i="60" s="1"/>
  <c r="EW74" i="60" s="1"/>
  <c r="EW75" i="60" s="1"/>
  <c r="EW76" i="60" s="1"/>
  <c r="EW77" i="60" s="1"/>
  <c r="EW78" i="60" s="1"/>
  <c r="EW79" i="60" s="1"/>
  <c r="EW80" i="60" s="1"/>
  <c r="EW81" i="60" s="1"/>
  <c r="EW82" i="60" s="1"/>
  <c r="EW83" i="60" s="1"/>
  <c r="EW84" i="60" s="1"/>
  <c r="EW85" i="60" s="1"/>
  <c r="EP13" i="60"/>
  <c r="EP14" i="60" s="1"/>
  <c r="EP15" i="60" s="1"/>
  <c r="EP16" i="60" s="1"/>
  <c r="EP17" i="60" s="1"/>
  <c r="EP18" i="60" s="1"/>
  <c r="EP19" i="60" s="1"/>
  <c r="EP20" i="60" s="1"/>
  <c r="EP21" i="60" s="1"/>
  <c r="EP22" i="60" s="1"/>
  <c r="EP23" i="60" s="1"/>
  <c r="EP24" i="60" s="1"/>
  <c r="EP25" i="60" s="1"/>
  <c r="EP26" i="60" s="1"/>
  <c r="EP27" i="60" s="1"/>
  <c r="EP28" i="60" s="1"/>
  <c r="EP29" i="60" s="1"/>
  <c r="EP30" i="60" s="1"/>
  <c r="EP31" i="60" s="1"/>
  <c r="EP32" i="60" s="1"/>
  <c r="EP33" i="60" s="1"/>
  <c r="EP34" i="60" s="1"/>
  <c r="EP35" i="60" s="1"/>
  <c r="EP36" i="60" s="1"/>
  <c r="EP37" i="60" s="1"/>
  <c r="EP38" i="60" s="1"/>
  <c r="EP39" i="60" s="1"/>
  <c r="EP40" i="60" s="1"/>
  <c r="EP41" i="60" s="1"/>
  <c r="EP42" i="60" s="1"/>
  <c r="EP43" i="60" s="1"/>
  <c r="EP44" i="60" s="1"/>
  <c r="EP45" i="60" s="1"/>
  <c r="EP46" i="60" s="1"/>
  <c r="EP47" i="60" s="1"/>
  <c r="EP48" i="60" s="1"/>
  <c r="EP49" i="60" s="1"/>
  <c r="EP50" i="60" s="1"/>
  <c r="EP51" i="60" s="1"/>
  <c r="EP52" i="60" s="1"/>
  <c r="EP53" i="60" s="1"/>
  <c r="EP54" i="60" s="1"/>
  <c r="EP55" i="60" s="1"/>
  <c r="EP56" i="60" s="1"/>
  <c r="EP57" i="60" s="1"/>
  <c r="EP58" i="60" s="1"/>
  <c r="EP59" i="60" s="1"/>
  <c r="EP60" i="60" s="1"/>
  <c r="EP61" i="60" s="1"/>
  <c r="EP62" i="60" s="1"/>
  <c r="EP63" i="60" s="1"/>
  <c r="EP64" i="60" s="1"/>
  <c r="EP65" i="60" s="1"/>
  <c r="EP66" i="60" s="1"/>
  <c r="EP67" i="60" s="1"/>
  <c r="EP68" i="60" s="1"/>
  <c r="EP69" i="60" s="1"/>
  <c r="EP70" i="60" s="1"/>
  <c r="EP71" i="60" s="1"/>
  <c r="EP72" i="60" s="1"/>
  <c r="EP73" i="60" s="1"/>
  <c r="EP74" i="60" s="1"/>
  <c r="EP75" i="60" s="1"/>
  <c r="EP76" i="60" s="1"/>
  <c r="EP77" i="60" s="1"/>
  <c r="EP78" i="60" s="1"/>
  <c r="EP79" i="60" s="1"/>
  <c r="EP80" i="60" s="1"/>
  <c r="EP81" i="60" s="1"/>
  <c r="EP82" i="60" s="1"/>
  <c r="EP83" i="60" s="1"/>
  <c r="EP84" i="60" s="1"/>
  <c r="EP85" i="60" s="1"/>
  <c r="EX13" i="60"/>
  <c r="EX14" i="60" s="1"/>
  <c r="EX15" i="60" s="1"/>
  <c r="EX16" i="60" s="1"/>
  <c r="EX17" i="60" s="1"/>
  <c r="EX18" i="60" s="1"/>
  <c r="EX19" i="60" s="1"/>
  <c r="EX20" i="60" s="1"/>
  <c r="EX21" i="60" s="1"/>
  <c r="EX22" i="60" s="1"/>
  <c r="EX23" i="60" s="1"/>
  <c r="EX24" i="60" s="1"/>
  <c r="EX25" i="60" s="1"/>
  <c r="EX26" i="60" s="1"/>
  <c r="EX27" i="60" s="1"/>
  <c r="EX28" i="60" s="1"/>
  <c r="EX29" i="60" s="1"/>
  <c r="EX30" i="60" s="1"/>
  <c r="EX31" i="60" s="1"/>
  <c r="EX32" i="60" s="1"/>
  <c r="EX33" i="60" s="1"/>
  <c r="EX34" i="60" s="1"/>
  <c r="EX35" i="60" s="1"/>
  <c r="EX36" i="60" s="1"/>
  <c r="EX37" i="60" s="1"/>
  <c r="EX38" i="60" s="1"/>
  <c r="EX39" i="60" s="1"/>
  <c r="EX40" i="60" s="1"/>
  <c r="EX41" i="60" s="1"/>
  <c r="EX42" i="60" s="1"/>
  <c r="EX43" i="60" s="1"/>
  <c r="EX44" i="60" s="1"/>
  <c r="EX45" i="60" s="1"/>
  <c r="EX46" i="60" s="1"/>
  <c r="EX47" i="60" s="1"/>
  <c r="EX48" i="60" s="1"/>
  <c r="EX49" i="60" s="1"/>
  <c r="EX50" i="60" s="1"/>
  <c r="EX51" i="60" s="1"/>
  <c r="EX52" i="60" s="1"/>
  <c r="EX53" i="60" s="1"/>
  <c r="EX54" i="60" s="1"/>
  <c r="EX55" i="60" s="1"/>
  <c r="EX56" i="60" s="1"/>
  <c r="EX57" i="60" s="1"/>
  <c r="EX58" i="60" s="1"/>
  <c r="EX59" i="60" s="1"/>
  <c r="EX60" i="60" s="1"/>
  <c r="EX61" i="60" s="1"/>
  <c r="EX62" i="60" s="1"/>
  <c r="EX63" i="60" s="1"/>
  <c r="EX64" i="60" s="1"/>
  <c r="EX65" i="60" s="1"/>
  <c r="EX66" i="60" s="1"/>
  <c r="EX67" i="60" s="1"/>
  <c r="EX68" i="60" s="1"/>
  <c r="EX69" i="60" s="1"/>
  <c r="EX70" i="60" s="1"/>
  <c r="EX71" i="60" s="1"/>
  <c r="EX72" i="60" s="1"/>
  <c r="EX73" i="60" s="1"/>
  <c r="EX74" i="60" s="1"/>
  <c r="EX75" i="60" s="1"/>
  <c r="EX76" i="60" s="1"/>
  <c r="EX77" i="60" s="1"/>
  <c r="EX78" i="60" s="1"/>
  <c r="EX79" i="60" s="1"/>
  <c r="EX80" i="60" s="1"/>
  <c r="EX81" i="60" s="1"/>
  <c r="EX82" i="60" s="1"/>
  <c r="EX83" i="60" s="1"/>
  <c r="EX84" i="60" s="1"/>
  <c r="EX85" i="60" s="1"/>
  <c r="DO14" i="60"/>
  <c r="DO15" i="60" s="1"/>
  <c r="DO16" i="60" s="1"/>
  <c r="DO17" i="60" s="1"/>
  <c r="DO18" i="60" s="1"/>
  <c r="DO19" i="60" s="1"/>
  <c r="DO20" i="60" s="1"/>
  <c r="DO21" i="60" s="1"/>
  <c r="DO22" i="60" s="1"/>
  <c r="DO23" i="60" s="1"/>
  <c r="DO24" i="60" s="1"/>
  <c r="DO25" i="60" s="1"/>
  <c r="DO26" i="60" s="1"/>
  <c r="DO27" i="60" s="1"/>
  <c r="DO28" i="60" s="1"/>
  <c r="DO29" i="60" s="1"/>
  <c r="DO30" i="60" s="1"/>
  <c r="DO31" i="60" s="1"/>
  <c r="DO32" i="60" s="1"/>
  <c r="DO33" i="60" s="1"/>
  <c r="DO34" i="60" s="1"/>
  <c r="DO35" i="60" s="1"/>
  <c r="DO36" i="60" s="1"/>
  <c r="DO37" i="60" s="1"/>
  <c r="DO38" i="60" s="1"/>
  <c r="DO39" i="60" s="1"/>
  <c r="DO40" i="60" s="1"/>
  <c r="DO41" i="60" s="1"/>
  <c r="DO42" i="60" s="1"/>
  <c r="DO43" i="60" s="1"/>
  <c r="DO44" i="60" s="1"/>
  <c r="DO45" i="60" s="1"/>
  <c r="DO46" i="60" s="1"/>
  <c r="DO47" i="60" s="1"/>
  <c r="DO48" i="60" s="1"/>
  <c r="DO49" i="60" s="1"/>
  <c r="DO50" i="60" s="1"/>
  <c r="DO51" i="60" s="1"/>
  <c r="DO52" i="60" s="1"/>
  <c r="DO53" i="60" s="1"/>
  <c r="DO54" i="60" s="1"/>
  <c r="DO55" i="60" s="1"/>
  <c r="DO56" i="60" s="1"/>
  <c r="DO57" i="60" s="1"/>
  <c r="DO58" i="60" s="1"/>
  <c r="DO59" i="60" s="1"/>
  <c r="DO60" i="60" s="1"/>
  <c r="DO61" i="60" s="1"/>
  <c r="DO62" i="60" s="1"/>
  <c r="DO63" i="60" s="1"/>
  <c r="DO64" i="60" s="1"/>
  <c r="DO65" i="60" s="1"/>
  <c r="DO66" i="60" s="1"/>
  <c r="DO67" i="60" s="1"/>
  <c r="DO68" i="60" s="1"/>
  <c r="DO69" i="60" s="1"/>
  <c r="DO70" i="60" s="1"/>
  <c r="DO71" i="60" s="1"/>
  <c r="DO72" i="60" s="1"/>
  <c r="DO73" i="60" s="1"/>
  <c r="DO74" i="60" s="1"/>
  <c r="DO75" i="60" s="1"/>
  <c r="DO76" i="60" s="1"/>
  <c r="DO77" i="60" s="1"/>
  <c r="DO78" i="60" s="1"/>
  <c r="DO79" i="60" s="1"/>
  <c r="DO80" i="60" s="1"/>
  <c r="DO81" i="60" s="1"/>
  <c r="DO82" i="60" s="1"/>
  <c r="DO83" i="60" s="1"/>
  <c r="DO84" i="60" s="1"/>
  <c r="DO85" i="60" s="1"/>
  <c r="C330" i="52"/>
  <c r="P667" i="52"/>
  <c r="DO112" i="60"/>
  <c r="DO113" i="60" s="1"/>
  <c r="DO114" i="60" s="1"/>
  <c r="DO115" i="60" s="1"/>
  <c r="DO116" i="60" s="1"/>
  <c r="DO117" i="60" s="1"/>
  <c r="DO118" i="60" s="1"/>
  <c r="DO119" i="60" s="1"/>
  <c r="DO120" i="60" s="1"/>
  <c r="DW111" i="60"/>
  <c r="DW112" i="60" s="1"/>
  <c r="DW113" i="60" s="1"/>
  <c r="DW114" i="60" s="1"/>
  <c r="DW115" i="60" s="1"/>
  <c r="DW116" i="60" s="1"/>
  <c r="DW117" i="60" s="1"/>
  <c r="DW118" i="60" s="1"/>
  <c r="DW119" i="60" s="1"/>
  <c r="DW120" i="60" s="1"/>
  <c r="Z524" i="52"/>
  <c r="DJ112" i="60"/>
  <c r="DJ113" i="60" s="1"/>
  <c r="DJ114" i="60" s="1"/>
  <c r="DJ115" i="60" s="1"/>
  <c r="DJ116" i="60" s="1"/>
  <c r="DJ117" i="60" s="1"/>
  <c r="DJ118" i="60" s="1"/>
  <c r="DJ119" i="60" s="1"/>
  <c r="DJ120" i="60" s="1"/>
  <c r="DR111" i="60"/>
  <c r="DR112" i="60" s="1"/>
  <c r="DR113" i="60" s="1"/>
  <c r="DR114" i="60" s="1"/>
  <c r="DR115" i="60" s="1"/>
  <c r="DR116" i="60" s="1"/>
  <c r="DR117" i="60" s="1"/>
  <c r="DR118" i="60" s="1"/>
  <c r="DR119" i="60" s="1"/>
  <c r="DR120" i="60" s="1"/>
  <c r="C387" i="52"/>
  <c r="Z597" i="52"/>
  <c r="F265" i="52"/>
  <c r="F277" i="52"/>
  <c r="F349" i="52" s="1"/>
  <c r="F421" i="52" s="1"/>
  <c r="F493" i="52" s="1"/>
  <c r="F565" i="52" s="1"/>
  <c r="F637" i="52" s="1"/>
  <c r="F709" i="52" s="1"/>
  <c r="W172" i="50"/>
  <c r="W171" i="50"/>
  <c r="W168" i="50"/>
  <c r="C295" i="52"/>
  <c r="C366" i="52"/>
  <c r="C438" i="52" s="1"/>
  <c r="AD110" i="60"/>
  <c r="AZ110" i="60"/>
  <c r="DT111" i="60"/>
  <c r="DT112" i="60" s="1"/>
  <c r="DT113" i="60" s="1"/>
  <c r="DT114" i="60" s="1"/>
  <c r="DT115" i="60" s="1"/>
  <c r="DT116" i="60" s="1"/>
  <c r="DT117" i="60" s="1"/>
  <c r="DT118" i="60" s="1"/>
  <c r="DT119" i="60" s="1"/>
  <c r="DT120" i="60" s="1"/>
  <c r="C466" i="52"/>
  <c r="C538" i="52" s="1"/>
  <c r="Q538" i="52" s="1"/>
  <c r="S538" i="52" s="1"/>
  <c r="P269" i="52"/>
  <c r="P291" i="52"/>
  <c r="P286" i="52"/>
  <c r="DE19" i="60"/>
  <c r="DE20" i="60" s="1"/>
  <c r="DE21" i="60" s="1"/>
  <c r="DE22" i="60" s="1"/>
  <c r="DE23" i="60" s="1"/>
  <c r="DE24" i="60" s="1"/>
  <c r="DE25" i="60" s="1"/>
  <c r="DE26" i="60" s="1"/>
  <c r="DE27" i="60" s="1"/>
  <c r="DE28" i="60" s="1"/>
  <c r="DE29" i="60" s="1"/>
  <c r="DE30" i="60" s="1"/>
  <c r="DE31" i="60" s="1"/>
  <c r="DE32" i="60" s="1"/>
  <c r="DE33" i="60" s="1"/>
  <c r="DE34" i="60" s="1"/>
  <c r="DE35" i="60" s="1"/>
  <c r="DE36" i="60" s="1"/>
  <c r="DE37" i="60" s="1"/>
  <c r="DE38" i="60" s="1"/>
  <c r="DE39" i="60" s="1"/>
  <c r="DE40" i="60" s="1"/>
  <c r="DE41" i="60" s="1"/>
  <c r="DE42" i="60" s="1"/>
  <c r="DE43" i="60" s="1"/>
  <c r="DE44" i="60" s="1"/>
  <c r="DE45" i="60" s="1"/>
  <c r="DE46" i="60" s="1"/>
  <c r="DE47" i="60" s="1"/>
  <c r="DE48" i="60" s="1"/>
  <c r="DE49" i="60" s="1"/>
  <c r="DE50" i="60" s="1"/>
  <c r="DE51" i="60" s="1"/>
  <c r="DE52" i="60" s="1"/>
  <c r="DE53" i="60" s="1"/>
  <c r="DE54" i="60" s="1"/>
  <c r="DE55" i="60" s="1"/>
  <c r="DE56" i="60" s="1"/>
  <c r="DE57" i="60" s="1"/>
  <c r="DE58" i="60" s="1"/>
  <c r="DE59" i="60" s="1"/>
  <c r="DE60" i="60" s="1"/>
  <c r="DE61" i="60" s="1"/>
  <c r="DE62" i="60" s="1"/>
  <c r="DE63" i="60" s="1"/>
  <c r="DE64" i="60" s="1"/>
  <c r="DE65" i="60" s="1"/>
  <c r="DE66" i="60" s="1"/>
  <c r="DE67" i="60" s="1"/>
  <c r="DE68" i="60" s="1"/>
  <c r="DE69" i="60" s="1"/>
  <c r="DE70" i="60" s="1"/>
  <c r="DE71" i="60" s="1"/>
  <c r="DE72" i="60" s="1"/>
  <c r="DE73" i="60" s="1"/>
  <c r="DE74" i="60" s="1"/>
  <c r="DE75" i="60" s="1"/>
  <c r="DE76" i="60" s="1"/>
  <c r="DE77" i="60" s="1"/>
  <c r="DE78" i="60" s="1"/>
  <c r="DE79" i="60" s="1"/>
  <c r="DE80" i="60" s="1"/>
  <c r="DE81" i="60" s="1"/>
  <c r="DE82" i="60" s="1"/>
  <c r="DE83" i="60" s="1"/>
  <c r="DE84" i="60" s="1"/>
  <c r="DE85" i="60" s="1"/>
  <c r="C774" i="52"/>
  <c r="C775" i="52" s="1"/>
  <c r="P700" i="52"/>
  <c r="Z525" i="52"/>
  <c r="C381" i="52"/>
  <c r="Q381" i="52" s="1"/>
  <c r="S381" i="52" s="1"/>
  <c r="C310" i="52"/>
  <c r="Q181" i="35"/>
  <c r="Q182" i="35" s="1"/>
  <c r="Q183" i="35" s="1"/>
  <c r="Q184" i="35" s="1"/>
  <c r="Q185" i="35" s="1"/>
  <c r="Q186" i="35" s="1"/>
  <c r="Q187" i="35" s="1"/>
  <c r="Q188" i="35" s="1"/>
  <c r="Q189" i="35" s="1"/>
  <c r="Q190" i="35" s="1"/>
  <c r="J73" i="38"/>
  <c r="Q404" i="52"/>
  <c r="S404" i="52" s="1"/>
  <c r="C378" i="52"/>
  <c r="C450" i="52" s="1"/>
  <c r="C307" i="52"/>
  <c r="Q306" i="52"/>
  <c r="S306" i="52" s="1"/>
  <c r="P266" i="52"/>
  <c r="P290" i="52"/>
  <c r="Q143" i="35"/>
  <c r="Q144" i="35" s="1"/>
  <c r="Q145" i="35" s="1"/>
  <c r="Q146" i="35" s="1"/>
  <c r="Q147" i="35" s="1"/>
  <c r="Q148" i="35" s="1"/>
  <c r="Q149" i="35" s="1"/>
  <c r="Q150" i="35" s="1"/>
  <c r="Q151" i="35" s="1"/>
  <c r="Q155" i="35"/>
  <c r="Q168" i="35" s="1"/>
  <c r="Q169" i="35" s="1"/>
  <c r="Q170" i="35" s="1"/>
  <c r="Q171" i="35" s="1"/>
  <c r="Q172" i="35" s="1"/>
  <c r="Q173" i="35" s="1"/>
  <c r="Q174" i="35" s="1"/>
  <c r="Q175" i="35" s="1"/>
  <c r="Q176" i="35" s="1"/>
  <c r="Q177" i="35" s="1"/>
  <c r="D607" i="52"/>
  <c r="D679" i="52" s="1"/>
  <c r="D751" i="52" s="1"/>
  <c r="H218" i="46"/>
  <c r="E225" i="46" s="1"/>
  <c r="Q220" i="46"/>
  <c r="U218" i="46" s="1"/>
  <c r="Z110" i="60"/>
  <c r="AP110" i="60"/>
  <c r="C395" i="52"/>
  <c r="C467" i="52" s="1"/>
  <c r="Q467" i="52" s="1"/>
  <c r="S467" i="52" s="1"/>
  <c r="C324" i="52"/>
  <c r="Q324" i="52" s="1"/>
  <c r="S324" i="52" s="1"/>
  <c r="C391" i="52"/>
  <c r="Q319" i="52"/>
  <c r="S319" i="52" s="1"/>
  <c r="P536" i="52"/>
  <c r="Q334" i="46"/>
  <c r="C276" i="46"/>
  <c r="Q278" i="46" s="1"/>
  <c r="U276" i="46" s="1"/>
  <c r="V276" i="46" s="1"/>
  <c r="D276" i="46"/>
  <c r="AA110" i="60"/>
  <c r="P270" i="52"/>
  <c r="P324" i="52"/>
  <c r="P292" i="52"/>
  <c r="V5" i="60"/>
  <c r="AB73" i="38"/>
  <c r="Q365" i="52"/>
  <c r="S365" i="52" s="1"/>
  <c r="Q293" i="52"/>
  <c r="S293" i="52" s="1"/>
  <c r="D542" i="52"/>
  <c r="Q470" i="52"/>
  <c r="S470" i="52" s="1"/>
  <c r="Q329" i="52"/>
  <c r="S329" i="52" s="1"/>
  <c r="Z486" i="52"/>
  <c r="P486" i="52"/>
  <c r="Z756" i="52"/>
  <c r="W110" i="60"/>
  <c r="N110" i="60"/>
  <c r="K110" i="60"/>
  <c r="D709" i="52"/>
  <c r="S231" i="50"/>
  <c r="J231" i="50"/>
  <c r="S143" i="50"/>
  <c r="J143" i="50"/>
  <c r="S92" i="50"/>
  <c r="I92" i="50"/>
  <c r="S142" i="50"/>
  <c r="J142" i="50"/>
  <c r="S138" i="50"/>
  <c r="J138" i="50"/>
  <c r="W160" i="50" s="1"/>
  <c r="C231" i="52"/>
  <c r="M4" i="60"/>
  <c r="C376" i="52"/>
  <c r="Q304" i="52"/>
  <c r="S304" i="52" s="1"/>
  <c r="Z346" i="52"/>
  <c r="P620" i="52"/>
  <c r="Z688" i="52"/>
  <c r="P688" i="52"/>
  <c r="Z651" i="52"/>
  <c r="P400" i="52"/>
  <c r="P316" i="52"/>
  <c r="P483" i="52"/>
  <c r="P501" i="52"/>
  <c r="Z553" i="52"/>
  <c r="Z588" i="52"/>
  <c r="G82" i="43"/>
  <c r="G499" i="52"/>
  <c r="P499" i="52" s="1"/>
  <c r="G447" i="52"/>
  <c r="Z447" i="52" s="1"/>
  <c r="Z443" i="52"/>
  <c r="E82" i="43"/>
  <c r="Z424" i="52"/>
  <c r="O779" i="52"/>
  <c r="Z364" i="52"/>
  <c r="Z285" i="52"/>
  <c r="Z390" i="52"/>
  <c r="Q294" i="52"/>
  <c r="S294" i="52" s="1"/>
  <c r="P338" i="52"/>
  <c r="P339" i="52"/>
  <c r="P343" i="52"/>
  <c r="P349" i="52"/>
  <c r="P350" i="52"/>
  <c r="P352" i="52"/>
  <c r="P353" i="52"/>
  <c r="P357" i="52"/>
  <c r="P358" i="52"/>
  <c r="P361" i="52"/>
  <c r="P363" i="52"/>
  <c r="P367" i="52"/>
  <c r="P370" i="52"/>
  <c r="P373" i="52"/>
  <c r="P374" i="52"/>
  <c r="P378" i="52"/>
  <c r="P379" i="52"/>
  <c r="P380" i="52"/>
  <c r="P382" i="52"/>
  <c r="P386" i="52"/>
  <c r="P389" i="52"/>
  <c r="P392" i="52"/>
  <c r="P396" i="52"/>
  <c r="P411" i="52"/>
  <c r="P414" i="52"/>
  <c r="P420" i="52"/>
  <c r="P421" i="52"/>
  <c r="P423" i="52"/>
  <c r="P426" i="52"/>
  <c r="P428" i="52"/>
  <c r="P429" i="52"/>
  <c r="P434" i="52"/>
  <c r="P435" i="52"/>
  <c r="P443" i="52"/>
  <c r="P444" i="52"/>
  <c r="P448" i="52"/>
  <c r="P452" i="52"/>
  <c r="P457" i="52"/>
  <c r="P458" i="52"/>
  <c r="P459" i="52"/>
  <c r="P462" i="52"/>
  <c r="P463" i="52"/>
  <c r="P465" i="52"/>
  <c r="P317" i="52"/>
  <c r="P318" i="52"/>
  <c r="Q378" i="52"/>
  <c r="S378" i="52" s="1"/>
  <c r="C367" i="52"/>
  <c r="U110" i="60"/>
  <c r="R110" i="60"/>
  <c r="X110" i="60"/>
  <c r="L110" i="60"/>
  <c r="Q395" i="52"/>
  <c r="S395" i="52" s="1"/>
  <c r="P682" i="52"/>
  <c r="F67" i="62"/>
  <c r="F782" i="50"/>
  <c r="F86" i="28"/>
  <c r="F500" i="58"/>
  <c r="F116" i="48"/>
  <c r="F55" i="55"/>
  <c r="F285" i="43"/>
  <c r="F65" i="37"/>
  <c r="D118" i="10"/>
  <c r="D455" i="52"/>
  <c r="D527" i="52" s="1"/>
  <c r="D599" i="52" s="1"/>
  <c r="D671" i="52" s="1"/>
  <c r="D743" i="52" s="1"/>
  <c r="Q318" i="52"/>
  <c r="S318" i="52" s="1"/>
  <c r="C460" i="52"/>
  <c r="Q460" i="52" s="1"/>
  <c r="S460" i="52" s="1"/>
  <c r="W170" i="50"/>
  <c r="D346" i="52"/>
  <c r="D418" i="52" s="1"/>
  <c r="D490" i="52" s="1"/>
  <c r="Q283" i="52"/>
  <c r="S283" i="52" s="1"/>
  <c r="C287" i="52"/>
  <c r="C359" i="52" s="1"/>
  <c r="C355" i="52"/>
  <c r="C427" i="52" s="1"/>
  <c r="Z643" i="52"/>
  <c r="P322" i="52"/>
  <c r="P547" i="52"/>
  <c r="P283" i="52"/>
  <c r="C372" i="52"/>
  <c r="C444" i="52" s="1"/>
  <c r="P304" i="52"/>
  <c r="Q315" i="52"/>
  <c r="S315" i="52" s="1"/>
  <c r="P265" i="52"/>
  <c r="P305" i="52"/>
  <c r="D464" i="52"/>
  <c r="C601" i="52"/>
  <c r="C673" i="52" s="1"/>
  <c r="C745" i="52" s="1"/>
  <c r="D610" i="52"/>
  <c r="D682" i="52"/>
  <c r="D754" i="52" s="1"/>
  <c r="Z672" i="52"/>
  <c r="AX110" i="60"/>
  <c r="Q265" i="52"/>
  <c r="C337" i="52"/>
  <c r="B276" i="52"/>
  <c r="B348" i="52" s="1"/>
  <c r="B420" i="52" s="1"/>
  <c r="B492" i="52" s="1"/>
  <c r="B564" i="52" s="1"/>
  <c r="B636" i="52" s="1"/>
  <c r="B708" i="52" s="1"/>
  <c r="F770" i="52"/>
  <c r="F293" i="52"/>
  <c r="F365" i="52" s="1"/>
  <c r="F437" i="52" s="1"/>
  <c r="F509" i="52" s="1"/>
  <c r="F581" i="52" s="1"/>
  <c r="F653" i="52" s="1"/>
  <c r="F725" i="52" s="1"/>
  <c r="F315" i="52"/>
  <c r="F387" i="52"/>
  <c r="F459" i="52" s="1"/>
  <c r="F531" i="52" s="1"/>
  <c r="F603" i="52" s="1"/>
  <c r="F675" i="52" s="1"/>
  <c r="F747" i="52" s="1"/>
  <c r="D218" i="46"/>
  <c r="D135" i="46"/>
  <c r="AT110" i="60"/>
  <c r="AL110" i="60"/>
  <c r="P313" i="52"/>
  <c r="M231" i="38"/>
  <c r="C532" i="52"/>
  <c r="C604" i="52"/>
  <c r="D772" i="52"/>
  <c r="D773" i="52"/>
  <c r="Q772" i="52"/>
  <c r="S772" i="52" s="1"/>
  <c r="Q771" i="52"/>
  <c r="S771" i="52"/>
  <c r="AV110" i="60"/>
  <c r="AF110" i="60"/>
  <c r="AS110" i="60"/>
  <c r="AC110" i="60"/>
  <c r="C543" i="52"/>
  <c r="C615" i="52" s="1"/>
  <c r="C687" i="52" s="1"/>
  <c r="C759" i="52" s="1"/>
  <c r="W59" i="38"/>
  <c r="D152" i="58"/>
  <c r="AG109" i="60"/>
  <c r="E126" i="58"/>
  <c r="Z453" i="52"/>
  <c r="P278" i="52"/>
  <c r="P285" i="52"/>
  <c r="P300" i="52"/>
  <c r="P327" i="52"/>
  <c r="Q296" i="58"/>
  <c r="D296" i="58" s="1"/>
  <c r="D224" i="58"/>
  <c r="N59" i="38"/>
  <c r="N57" i="38"/>
  <c r="N56" i="38"/>
  <c r="Z58" i="38"/>
  <c r="Z56" i="38"/>
  <c r="N58" i="38"/>
  <c r="C285" i="52"/>
  <c r="W151" i="44"/>
  <c r="X4" i="60"/>
  <c r="D471" i="52"/>
  <c r="D543" i="52" s="1"/>
  <c r="Q399" i="52"/>
  <c r="S399" i="52" s="1"/>
  <c r="Q392" i="46"/>
  <c r="D334" i="46"/>
  <c r="Q475" i="52"/>
  <c r="S475" i="52"/>
  <c r="C547" i="52"/>
  <c r="P511" i="52"/>
  <c r="Z511" i="52"/>
  <c r="Z472" i="52"/>
  <c r="Z694" i="52"/>
  <c r="C334" i="46"/>
  <c r="C334" i="52"/>
  <c r="Z654" i="52"/>
  <c r="P654" i="52"/>
  <c r="W28" i="44"/>
  <c r="AQ110" i="60"/>
  <c r="AI110" i="60"/>
  <c r="BA110" i="60"/>
  <c r="AM110" i="60"/>
  <c r="Z758" i="52"/>
  <c r="V110" i="60"/>
  <c r="M110" i="60"/>
  <c r="J110" i="60"/>
  <c r="P267" i="52"/>
  <c r="P328" i="52"/>
  <c r="P334" i="52"/>
  <c r="P332" i="52"/>
  <c r="P284" i="52"/>
  <c r="P331" i="52"/>
  <c r="P333" i="52"/>
  <c r="Q466" i="52"/>
  <c r="S466" i="52" s="1"/>
  <c r="Q307" i="52"/>
  <c r="S307" i="52" s="1"/>
  <c r="G276" i="38"/>
  <c r="M276" i="38"/>
  <c r="L276" i="38"/>
  <c r="I276" i="38"/>
  <c r="H276" i="38"/>
  <c r="J276" i="38"/>
  <c r="C472" i="52"/>
  <c r="C544" i="52" s="1"/>
  <c r="S400" i="52"/>
  <c r="Z496" i="52"/>
  <c r="P707" i="52"/>
  <c r="Z707" i="52"/>
  <c r="G632" i="52"/>
  <c r="Z294" i="52"/>
  <c r="G540" i="52"/>
  <c r="G765" i="52"/>
  <c r="Z765" i="52" s="1"/>
  <c r="G691" i="52"/>
  <c r="Z691" i="52" s="1"/>
  <c r="G690" i="52"/>
  <c r="Z299" i="52"/>
  <c r="Z572" i="52"/>
  <c r="G622" i="52"/>
  <c r="P622" i="52" s="1"/>
  <c r="G549" i="52"/>
  <c r="P549" i="52" s="1"/>
  <c r="Z400" i="52"/>
  <c r="Z405" i="52"/>
  <c r="A192" i="52"/>
  <c r="H273" i="58"/>
  <c r="S273" i="58" s="1"/>
  <c r="G591" i="52"/>
  <c r="G416" i="52"/>
  <c r="Z376" i="52"/>
  <c r="G468" i="52"/>
  <c r="P468" i="52" s="1"/>
  <c r="G541" i="52"/>
  <c r="P541" i="52" s="1"/>
  <c r="Z596" i="52"/>
  <c r="Z362" i="52"/>
  <c r="H272" i="58"/>
  <c r="S272" i="58" s="1"/>
  <c r="H125" i="58"/>
  <c r="S125" i="58" s="1"/>
  <c r="J82" i="43"/>
  <c r="Z603" i="52"/>
  <c r="Z343" i="52"/>
  <c r="G663" i="52"/>
  <c r="P663" i="52" s="1"/>
  <c r="Z751" i="52"/>
  <c r="G393" i="52"/>
  <c r="Z393" i="52" s="1"/>
  <c r="Z361" i="52"/>
  <c r="Z370" i="52"/>
  <c r="G613" i="52"/>
  <c r="Z444" i="52"/>
  <c r="F82" i="43"/>
  <c r="G659" i="52"/>
  <c r="P659" i="52" s="1"/>
  <c r="Z368" i="52"/>
  <c r="Z695" i="52"/>
  <c r="H274" i="58"/>
  <c r="S274" i="58" s="1"/>
  <c r="G484" i="52"/>
  <c r="Z385" i="52"/>
  <c r="G510" i="52"/>
  <c r="Z367" i="52"/>
  <c r="Z324" i="52"/>
  <c r="G634" i="52"/>
  <c r="P634" i="52" s="1"/>
  <c r="Z303" i="52"/>
  <c r="G441" i="52"/>
  <c r="Z441" i="52" s="1"/>
  <c r="Z722" i="52"/>
  <c r="G535" i="52"/>
  <c r="Z535" i="52" s="1"/>
  <c r="H303" i="50"/>
  <c r="S303" i="50" s="1"/>
  <c r="Z301" i="52"/>
  <c r="G631" i="52"/>
  <c r="P631" i="52" s="1"/>
  <c r="Z369" i="52"/>
  <c r="G641" i="52"/>
  <c r="G647" i="52"/>
  <c r="P647" i="52" s="1"/>
  <c r="Z647" i="52"/>
  <c r="Z509" i="52"/>
  <c r="Z311" i="52"/>
  <c r="Z585" i="52"/>
  <c r="G494" i="52"/>
  <c r="G415" i="52"/>
  <c r="Z415" i="52" s="1"/>
  <c r="Z274" i="52"/>
  <c r="Z375" i="52"/>
  <c r="H307" i="50"/>
  <c r="S307" i="50" s="1"/>
  <c r="Z421" i="52"/>
  <c r="P345" i="52"/>
  <c r="P431" i="52"/>
  <c r="P364" i="52"/>
  <c r="G599" i="52"/>
  <c r="P599" i="52" s="1"/>
  <c r="G508" i="52"/>
  <c r="P508" i="52" s="1"/>
  <c r="G673" i="52"/>
  <c r="P673" i="52" s="1"/>
  <c r="Z397" i="52"/>
  <c r="Z532" i="52"/>
  <c r="Z490" i="52"/>
  <c r="G359" i="52"/>
  <c r="Z359" i="52" s="1"/>
  <c r="Z626" i="52"/>
  <c r="G569" i="52"/>
  <c r="P569" i="52" s="1"/>
  <c r="W146" i="50"/>
  <c r="H238" i="50"/>
  <c r="S238" i="50" s="1"/>
  <c r="Z355" i="52"/>
  <c r="Z321" i="52"/>
  <c r="Z498" i="52"/>
  <c r="G523" i="52"/>
  <c r="P523" i="52" s="1"/>
  <c r="H346" i="58"/>
  <c r="S346" i="58" s="1"/>
  <c r="Z729" i="52"/>
  <c r="Z431" i="52"/>
  <c r="Z407" i="52"/>
  <c r="G657" i="52"/>
  <c r="P657" i="52" s="1"/>
  <c r="G637" i="52"/>
  <c r="Z637" i="52" s="1"/>
  <c r="Z614" i="52"/>
  <c r="Z543" i="52"/>
  <c r="P437" i="52"/>
  <c r="G774" i="52"/>
  <c r="P774" i="52"/>
  <c r="P360" i="52"/>
  <c r="P410" i="52"/>
  <c r="P340" i="52"/>
  <c r="A170" i="52"/>
  <c r="G583" i="52"/>
  <c r="Z583" i="52" s="1"/>
  <c r="G518" i="52"/>
  <c r="Z518" i="52" s="1"/>
  <c r="G440" i="52"/>
  <c r="Z440" i="52" s="1"/>
  <c r="Z426" i="52"/>
  <c r="Z339" i="52"/>
  <c r="Z380" i="52"/>
  <c r="Z350" i="52"/>
  <c r="G559" i="52"/>
  <c r="Z559" i="52" s="1"/>
  <c r="Z334" i="52"/>
  <c r="G470" i="52"/>
  <c r="Z470" i="52" s="1"/>
  <c r="G619" i="52"/>
  <c r="G693" i="52"/>
  <c r="G521" i="52"/>
  <c r="G635" i="52"/>
  <c r="P635" i="52" s="1"/>
  <c r="Z573" i="52"/>
  <c r="Z727" i="52"/>
  <c r="Z309" i="52"/>
  <c r="Z465" i="52"/>
  <c r="G488" i="52"/>
  <c r="Z488" i="52" s="1"/>
  <c r="G704" i="52"/>
  <c r="Z704" i="52" s="1"/>
  <c r="Z333" i="52"/>
  <c r="Z564" i="52"/>
  <c r="Z281" i="52"/>
  <c r="Z412" i="52"/>
  <c r="G766" i="52"/>
  <c r="P766" i="52" s="1"/>
  <c r="G719" i="52"/>
  <c r="Z448" i="52"/>
  <c r="G618" i="52"/>
  <c r="Z618" i="52" s="1"/>
  <c r="G478" i="52"/>
  <c r="P478" i="52" s="1"/>
  <c r="G471" i="52"/>
  <c r="G399" i="52"/>
  <c r="P399" i="52" s="1"/>
  <c r="Z329" i="52"/>
  <c r="G388" i="52"/>
  <c r="Z388" i="52" s="1"/>
  <c r="Z539" i="52"/>
  <c r="Z323" i="52"/>
  <c r="H371" i="52"/>
  <c r="G582" i="52"/>
  <c r="Z582" i="52" s="1"/>
  <c r="G566" i="52"/>
  <c r="Z319" i="52"/>
  <c r="Z337" i="52"/>
  <c r="G743" i="52"/>
  <c r="P743" i="52" s="1"/>
  <c r="G683" i="52"/>
  <c r="Z683" i="52" s="1"/>
  <c r="Z432" i="52"/>
  <c r="G520" i="52"/>
  <c r="Z520" i="52" s="1"/>
  <c r="G341" i="52"/>
  <c r="P341" i="52" s="1"/>
  <c r="G633" i="52"/>
  <c r="P633" i="52" s="1"/>
  <c r="G504" i="52"/>
  <c r="Z504" i="52" s="1"/>
  <c r="G422" i="52"/>
  <c r="Z422" i="52" s="1"/>
  <c r="Z310" i="52"/>
  <c r="G702" i="52"/>
  <c r="G469" i="52"/>
  <c r="Z286" i="52"/>
  <c r="Z270" i="52"/>
  <c r="Z292" i="52"/>
  <c r="G644" i="52"/>
  <c r="P644" i="52" s="1"/>
  <c r="Z734" i="52"/>
  <c r="G574" i="52"/>
  <c r="Z459" i="52"/>
  <c r="Z418" i="52"/>
  <c r="P344" i="52"/>
  <c r="G612" i="52"/>
  <c r="Z612" i="52" s="1"/>
  <c r="G699" i="52"/>
  <c r="G425" i="52"/>
  <c r="P425" i="52" s="1"/>
  <c r="H164" i="50"/>
  <c r="S164" i="50" s="1"/>
  <c r="Z271" i="52"/>
  <c r="I362" i="52"/>
  <c r="Z340" i="52"/>
  <c r="G661" i="52"/>
  <c r="P661" i="52" s="1"/>
  <c r="Z733" i="52"/>
  <c r="G438" i="52"/>
  <c r="P438" i="52" s="1"/>
  <c r="Z576" i="52"/>
  <c r="Z353" i="52"/>
  <c r="Z562" i="52"/>
  <c r="G500" i="52"/>
  <c r="H162" i="50"/>
  <c r="G126" i="60"/>
  <c r="C126" i="60"/>
  <c r="Z57" i="38"/>
  <c r="Z59" i="38"/>
  <c r="Z304" i="52"/>
  <c r="H165" i="50"/>
  <c r="G669" i="52"/>
  <c r="Z669" i="52" s="1"/>
  <c r="G642" i="52"/>
  <c r="P642" i="52" s="1"/>
  <c r="I356" i="52"/>
  <c r="G684" i="52"/>
  <c r="Z684" i="52" s="1"/>
  <c r="G395" i="52"/>
  <c r="Z623" i="52"/>
  <c r="Z266" i="52"/>
  <c r="G560" i="52"/>
  <c r="Z560" i="52" s="1"/>
  <c r="Z413" i="52"/>
  <c r="Z731" i="52"/>
  <c r="G347" i="52"/>
  <c r="P347" i="52" s="1"/>
  <c r="H242" i="50"/>
  <c r="S242" i="50" s="1"/>
  <c r="G515" i="52"/>
  <c r="P515" i="52" s="1"/>
  <c r="W148" i="50"/>
  <c r="H417" i="58"/>
  <c r="S417" i="58" s="1"/>
  <c r="H416" i="58"/>
  <c r="S416" i="58" s="1"/>
  <c r="Z305" i="52"/>
  <c r="H418" i="58"/>
  <c r="S418" i="58" s="1"/>
  <c r="Z602" i="52"/>
  <c r="A184" i="52"/>
  <c r="G522" i="52"/>
  <c r="P522" i="52" s="1"/>
  <c r="G495" i="52"/>
  <c r="G709" i="52"/>
  <c r="Z579" i="52"/>
  <c r="Z328" i="52"/>
  <c r="G544" i="52"/>
  <c r="Z544" i="52" s="1"/>
  <c r="G506" i="52"/>
  <c r="P506" i="52" s="1"/>
  <c r="G692" i="52"/>
  <c r="Z692" i="52" s="1"/>
  <c r="Z628" i="52"/>
  <c r="H237" i="50"/>
  <c r="S237" i="50" s="1"/>
  <c r="Z749" i="52"/>
  <c r="G706" i="52"/>
  <c r="P706" i="52" s="1"/>
  <c r="L6" i="58"/>
  <c r="K8" i="58" s="1"/>
  <c r="L6" i="28"/>
  <c r="K8" i="28" s="1"/>
  <c r="K277" i="38"/>
  <c r="L277" i="38"/>
  <c r="Z554" i="52"/>
  <c r="Z277" i="52"/>
  <c r="H126" i="58"/>
  <c r="S126" i="58" s="1"/>
  <c r="G736" i="52"/>
  <c r="P736" i="52" s="1"/>
  <c r="G571" i="52"/>
  <c r="H376" i="52"/>
  <c r="P376" i="52" s="1"/>
  <c r="Z287" i="52"/>
  <c r="Z595" i="52"/>
  <c r="W147" i="50"/>
  <c r="G516" i="52"/>
  <c r="P516" i="52" s="1"/>
  <c r="Z378" i="52"/>
  <c r="G677" i="52"/>
  <c r="Z677" i="52" s="1"/>
  <c r="Z289" i="52"/>
  <c r="Z503" i="52"/>
  <c r="G464" i="52"/>
  <c r="Q322" i="52"/>
  <c r="S322" i="52" s="1"/>
  <c r="P372" i="52"/>
  <c r="Z411" i="52"/>
  <c r="G708" i="52"/>
  <c r="P708" i="52" s="1"/>
  <c r="Z276" i="52"/>
  <c r="G753" i="52"/>
  <c r="G519" i="52"/>
  <c r="P519" i="52" s="1"/>
  <c r="Z280" i="52"/>
  <c r="H344" i="58"/>
  <c r="S344" i="58" s="1"/>
  <c r="Z409" i="52"/>
  <c r="Z730" i="52"/>
  <c r="Z592" i="52"/>
  <c r="W151" i="50"/>
  <c r="G577" i="52"/>
  <c r="P577" i="52" s="1"/>
  <c r="H163" i="50"/>
  <c r="G598" i="52"/>
  <c r="G387" i="52"/>
  <c r="G505" i="52"/>
  <c r="G652" i="52"/>
  <c r="P652" i="52" s="1"/>
  <c r="I371" i="52"/>
  <c r="Z295" i="52"/>
  <c r="Z600" i="52"/>
  <c r="G491" i="52"/>
  <c r="P491" i="52" s="1"/>
  <c r="G703" i="52"/>
  <c r="G502" i="52"/>
  <c r="P502" i="52" s="1"/>
  <c r="Z458" i="52"/>
  <c r="G394" i="52"/>
  <c r="P394" i="52" s="1"/>
  <c r="H241" i="50"/>
  <c r="S241" i="50" s="1"/>
  <c r="G461" i="52"/>
  <c r="Z330" i="52"/>
  <c r="G617" i="52"/>
  <c r="Z630" i="52"/>
  <c r="G689" i="52"/>
  <c r="G762" i="52"/>
  <c r="Z762" i="52" s="1"/>
  <c r="Z713" i="52"/>
  <c r="P321" i="52"/>
  <c r="P323" i="52"/>
  <c r="P280" i="52"/>
  <c r="F130" i="60"/>
  <c r="W150" i="50"/>
  <c r="P329" i="52"/>
  <c r="Q285" i="52"/>
  <c r="S285" i="52" s="1"/>
  <c r="Z506" i="52"/>
  <c r="Z661" i="52"/>
  <c r="P612" i="52"/>
  <c r="P520" i="52"/>
  <c r="Z399" i="52"/>
  <c r="P440" i="52"/>
  <c r="Z634" i="52"/>
  <c r="Z663" i="52"/>
  <c r="Z540" i="52"/>
  <c r="P540" i="52"/>
  <c r="P762" i="52"/>
  <c r="P544" i="52"/>
  <c r="P388" i="52"/>
  <c r="Z622" i="52"/>
  <c r="Z706" i="52"/>
  <c r="P692" i="52"/>
  <c r="P669" i="52"/>
  <c r="Z425" i="52"/>
  <c r="Z693" i="52"/>
  <c r="P693" i="52"/>
  <c r="P359" i="52"/>
  <c r="Z659" i="52"/>
  <c r="P765" i="52"/>
  <c r="P699" i="52"/>
  <c r="Z699" i="52"/>
  <c r="Z619" i="52"/>
  <c r="P619" i="52"/>
  <c r="P559" i="52"/>
  <c r="Z569" i="52"/>
  <c r="Z631" i="52"/>
  <c r="P535" i="52"/>
  <c r="P510" i="52"/>
  <c r="Z510" i="52"/>
  <c r="Q472" i="52"/>
  <c r="S472" i="52" s="1"/>
  <c r="Z195" i="38"/>
  <c r="Q319" i="50"/>
  <c r="D319" i="50" s="1"/>
  <c r="C253" i="50"/>
  <c r="H255" i="50" s="1"/>
  <c r="D253" i="50"/>
  <c r="D187" i="50"/>
  <c r="V201" i="50"/>
  <c r="Q189" i="50"/>
  <c r="H21" i="50"/>
  <c r="H22" i="50" s="1"/>
  <c r="Q21" i="50"/>
  <c r="W173" i="50"/>
  <c r="Q156" i="35"/>
  <c r="Q157" i="35" s="1"/>
  <c r="Q158" i="35" s="1"/>
  <c r="Q159" i="35" s="1"/>
  <c r="Q160" i="35" s="1"/>
  <c r="Q161" i="35" s="1"/>
  <c r="Q162" i="35" s="1"/>
  <c r="Q163" i="35" s="1"/>
  <c r="Q164" i="35" s="1"/>
  <c r="P548" i="52"/>
  <c r="Z548" i="52"/>
  <c r="Q287" i="52"/>
  <c r="S287" i="52" s="1"/>
  <c r="F266" i="52"/>
  <c r="F338" i="52" s="1"/>
  <c r="F410" i="52" s="1"/>
  <c r="F482" i="52" s="1"/>
  <c r="F554" i="52" s="1"/>
  <c r="F626" i="52" s="1"/>
  <c r="F698" i="52" s="1"/>
  <c r="C510" i="52"/>
  <c r="C453" i="52"/>
  <c r="S437" i="50"/>
  <c r="Z664" i="52"/>
  <c r="C437" i="52"/>
  <c r="C509" i="52" s="1"/>
  <c r="C581" i="52" s="1"/>
  <c r="S770" i="50"/>
  <c r="S369" i="50"/>
  <c r="P301" i="52"/>
  <c r="P279" i="52"/>
  <c r="P276" i="52"/>
  <c r="W149" i="50"/>
  <c r="P307" i="52"/>
  <c r="P518" i="52"/>
  <c r="C610" i="52"/>
  <c r="Q610" i="52" s="1"/>
  <c r="S610" i="52" s="1"/>
  <c r="D614" i="52"/>
  <c r="D686" i="52" s="1"/>
  <c r="D758" i="52" s="1"/>
  <c r="Q758" i="52" s="1"/>
  <c r="S758" i="52" s="1"/>
  <c r="Q542" i="52"/>
  <c r="S542" i="52" s="1"/>
  <c r="Q773" i="52"/>
  <c r="S773" i="52" s="1"/>
  <c r="D774" i="52"/>
  <c r="Q774" i="52" s="1"/>
  <c r="S774" i="52" s="1"/>
  <c r="Q375" i="52"/>
  <c r="S375" i="52" s="1"/>
  <c r="D447" i="52"/>
  <c r="Q447" i="52" s="1"/>
  <c r="S447" i="52" s="1"/>
  <c r="Q266" i="52"/>
  <c r="S266" i="52" s="1"/>
  <c r="Q372" i="52"/>
  <c r="S372" i="52" s="1"/>
  <c r="D536" i="52"/>
  <c r="D608" i="52" s="1"/>
  <c r="C758" i="52"/>
  <c r="Z513" i="52"/>
  <c r="P513" i="52"/>
  <c r="AO110" i="60"/>
  <c r="AG110" i="60"/>
  <c r="Y110" i="60"/>
  <c r="E125" i="58"/>
  <c r="Y109" i="60"/>
  <c r="D460" i="52"/>
  <c r="D386" i="52"/>
  <c r="Q314" i="52"/>
  <c r="S314" i="52" s="1"/>
  <c r="D130" i="60"/>
  <c r="C130" i="60"/>
  <c r="F329" i="52"/>
  <c r="F401" i="52" s="1"/>
  <c r="F473" i="52" s="1"/>
  <c r="F545" i="52" s="1"/>
  <c r="F617" i="52" s="1"/>
  <c r="F689" i="52" s="1"/>
  <c r="F761" i="52" s="1"/>
  <c r="F271" i="52"/>
  <c r="F299" i="52" s="1"/>
  <c r="F371" i="52" s="1"/>
  <c r="F443" i="52" s="1"/>
  <c r="F515" i="52" s="1"/>
  <c r="F587" i="52" s="1"/>
  <c r="F659" i="52" s="1"/>
  <c r="F731" i="52" s="1"/>
  <c r="F334" i="52"/>
  <c r="F406" i="52"/>
  <c r="F478" i="52" s="1"/>
  <c r="F550" i="52" s="1"/>
  <c r="F622" i="52" s="1"/>
  <c r="F694" i="52" s="1"/>
  <c r="F766" i="52" s="1"/>
  <c r="P309" i="52"/>
  <c r="D532" i="52"/>
  <c r="F306" i="52"/>
  <c r="F378" i="52" s="1"/>
  <c r="F450" i="52" s="1"/>
  <c r="F522" i="52" s="1"/>
  <c r="F594" i="52" s="1"/>
  <c r="F666" i="52" s="1"/>
  <c r="F738" i="52" s="1"/>
  <c r="F273" i="52"/>
  <c r="F345" i="52" s="1"/>
  <c r="F417" i="52" s="1"/>
  <c r="F489" i="52" s="1"/>
  <c r="F561" i="52" s="1"/>
  <c r="F633" i="52" s="1"/>
  <c r="F705" i="52" s="1"/>
  <c r="F295" i="52"/>
  <c r="F367" i="52" s="1"/>
  <c r="F439" i="52" s="1"/>
  <c r="F511" i="52" s="1"/>
  <c r="F583" i="52" s="1"/>
  <c r="F655" i="52" s="1"/>
  <c r="F727" i="52" s="1"/>
  <c r="F290" i="52"/>
  <c r="F362" i="52" s="1"/>
  <c r="F434" i="52" s="1"/>
  <c r="F506" i="52" s="1"/>
  <c r="F578" i="52" s="1"/>
  <c r="F650" i="52" s="1"/>
  <c r="F722" i="52" s="1"/>
  <c r="F291" i="52"/>
  <c r="F363" i="52" s="1"/>
  <c r="F435" i="52" s="1"/>
  <c r="F507" i="52" s="1"/>
  <c r="F579" i="52" s="1"/>
  <c r="F651" i="52" s="1"/>
  <c r="F723" i="52" s="1"/>
  <c r="D458" i="52"/>
  <c r="Q458" i="52" s="1"/>
  <c r="S458" i="52" s="1"/>
  <c r="C233" i="52"/>
  <c r="B277" i="52" s="1"/>
  <c r="B349" i="52" s="1"/>
  <c r="A234" i="52"/>
  <c r="V226" i="38"/>
  <c r="Q614" i="52"/>
  <c r="S614" i="52"/>
  <c r="Q255" i="50"/>
  <c r="W242" i="50"/>
  <c r="D562" i="52"/>
  <c r="V228" i="38"/>
  <c r="V227" i="38"/>
  <c r="V229" i="38"/>
  <c r="C582" i="52"/>
  <c r="C654" i="52" s="1"/>
  <c r="C726" i="52" s="1"/>
  <c r="D606" i="52"/>
  <c r="M226" i="38"/>
  <c r="M229" i="38"/>
  <c r="M227" i="38"/>
  <c r="M228" i="38"/>
  <c r="F319" i="52"/>
  <c r="F391" i="52" s="1"/>
  <c r="F463" i="52" s="1"/>
  <c r="F535" i="52" s="1"/>
  <c r="F607" i="52"/>
  <c r="F679" i="52" s="1"/>
  <c r="F751" i="52" s="1"/>
  <c r="F311" i="52"/>
  <c r="F383" i="52" s="1"/>
  <c r="F455" i="52" s="1"/>
  <c r="F527" i="52" s="1"/>
  <c r="F599" i="52" s="1"/>
  <c r="F671" i="52" s="1"/>
  <c r="F743" i="52" s="1"/>
  <c r="F304" i="52"/>
  <c r="F376" i="52" s="1"/>
  <c r="F448" i="52" s="1"/>
  <c r="F520" i="52" s="1"/>
  <c r="F592" i="52" s="1"/>
  <c r="F664" i="52" s="1"/>
  <c r="F736" i="52" s="1"/>
  <c r="F294" i="52"/>
  <c r="F366" i="52"/>
  <c r="F438" i="52" s="1"/>
  <c r="F510" i="52" s="1"/>
  <c r="F582" i="52" s="1"/>
  <c r="F654" i="52" s="1"/>
  <c r="F726" i="52" s="1"/>
  <c r="Z197" i="38"/>
  <c r="Z194" i="38"/>
  <c r="Z196" i="38"/>
  <c r="Q444" i="52"/>
  <c r="S444" i="52" s="1"/>
  <c r="C516" i="52"/>
  <c r="C588" i="52" s="1"/>
  <c r="Z708" i="52"/>
  <c r="D634" i="52"/>
  <c r="D706" i="52" s="1"/>
  <c r="K242" i="38"/>
  <c r="J242" i="38"/>
  <c r="M275" i="38"/>
  <c r="H275" i="38"/>
  <c r="I275" i="38"/>
  <c r="J275" i="38"/>
  <c r="G275" i="38"/>
  <c r="K275" i="38"/>
  <c r="L275" i="38"/>
  <c r="G272" i="38"/>
  <c r="G273" i="38"/>
  <c r="K273" i="38"/>
  <c r="H272" i="38"/>
  <c r="L272" i="38"/>
  <c r="I272" i="38"/>
  <c r="M272" i="38"/>
  <c r="H273" i="38"/>
  <c r="L273" i="38"/>
  <c r="M273" i="38"/>
  <c r="J272" i="38"/>
  <c r="I273" i="38"/>
  <c r="K272" i="38"/>
  <c r="J273" i="38"/>
  <c r="L274" i="38"/>
  <c r="G274" i="38"/>
  <c r="H350" i="38"/>
  <c r="Q330" i="52"/>
  <c r="S330" i="52"/>
  <c r="C402" i="52"/>
  <c r="B421" i="52"/>
  <c r="B493" i="52" s="1"/>
  <c r="B565" i="52" s="1"/>
  <c r="B637" i="52" s="1"/>
  <c r="B709" i="52" s="1"/>
  <c r="Z505" i="52"/>
  <c r="P505" i="52"/>
  <c r="P709" i="52"/>
  <c r="Z709" i="52"/>
  <c r="P470" i="52"/>
  <c r="Z657" i="52"/>
  <c r="D530" i="52"/>
  <c r="D602" i="52" s="1"/>
  <c r="D674" i="52" s="1"/>
  <c r="Z491" i="52"/>
  <c r="P471" i="52"/>
  <c r="Z471" i="52"/>
  <c r="Z719" i="52"/>
  <c r="P719" i="52"/>
  <c r="H276" i="46"/>
  <c r="E283" i="46" s="1"/>
  <c r="Q391" i="52"/>
  <c r="S391" i="52" s="1"/>
  <c r="C463" i="52"/>
  <c r="Q547" i="52"/>
  <c r="S547" i="52" s="1"/>
  <c r="C619" i="52"/>
  <c r="C392" i="46"/>
  <c r="D392" i="46"/>
  <c r="D519" i="52"/>
  <c r="D591" i="52" s="1"/>
  <c r="D663" i="52" s="1"/>
  <c r="D735" i="52" s="1"/>
  <c r="Q735" i="52" s="1"/>
  <c r="S735" i="52" s="1"/>
  <c r="D775" i="52"/>
  <c r="Q775" i="52" s="1"/>
  <c r="S775" i="52"/>
  <c r="Z736" i="52"/>
  <c r="S163" i="50"/>
  <c r="P494" i="52"/>
  <c r="Z494" i="52"/>
  <c r="Q295" i="52"/>
  <c r="S295" i="52" s="1"/>
  <c r="C296" i="52"/>
  <c r="C297" i="52" s="1"/>
  <c r="C369" i="52" s="1"/>
  <c r="C338" i="52"/>
  <c r="C410" i="52" s="1"/>
  <c r="C267" i="52"/>
  <c r="Y242" i="38"/>
  <c r="C368" i="52"/>
  <c r="Q368" i="52" s="1"/>
  <c r="S368" i="52" s="1"/>
  <c r="C474" i="52"/>
  <c r="Q474" i="52" s="1"/>
  <c r="S474" i="52" s="1"/>
  <c r="Q402" i="52"/>
  <c r="S402" i="52" s="1"/>
  <c r="C270" i="52"/>
  <c r="C271" i="52" s="1"/>
  <c r="C269" i="52"/>
  <c r="Q269" i="52" s="1"/>
  <c r="S269" i="52" s="1"/>
  <c r="Q338" i="52"/>
  <c r="S338" i="52" s="1"/>
  <c r="C546" i="52"/>
  <c r="C618" i="52" s="1"/>
  <c r="Q297" i="52"/>
  <c r="S297" i="52" s="1"/>
  <c r="Q270" i="52"/>
  <c r="S270" i="52" s="1"/>
  <c r="Q546" i="52"/>
  <c r="S546" i="52" s="1"/>
  <c r="C272" i="52"/>
  <c r="C344" i="52" s="1"/>
  <c r="C416" i="52" s="1"/>
  <c r="W114" i="46" l="1"/>
  <c r="H277" i="38"/>
  <c r="J277" i="38"/>
  <c r="W113" i="46"/>
  <c r="W104" i="46"/>
  <c r="C482" i="52"/>
  <c r="Q410" i="52"/>
  <c r="S410" i="52" s="1"/>
  <c r="C602" i="52"/>
  <c r="Q530" i="52"/>
  <c r="S530" i="52" s="1"/>
  <c r="Q369" i="52"/>
  <c r="S369" i="52" s="1"/>
  <c r="C441" i="52"/>
  <c r="Z502" i="52"/>
  <c r="C342" i="52"/>
  <c r="Q532" i="52"/>
  <c r="S532" i="52" s="1"/>
  <c r="Z673" i="52"/>
  <c r="P637" i="52"/>
  <c r="P447" i="52"/>
  <c r="Z489" i="52"/>
  <c r="Z613" i="52"/>
  <c r="P613" i="52"/>
  <c r="Z646" i="52"/>
  <c r="P646" i="52"/>
  <c r="F307" i="52"/>
  <c r="F379" i="52" s="1"/>
  <c r="F451" i="52" s="1"/>
  <c r="F523" i="52" s="1"/>
  <c r="F595" i="52" s="1"/>
  <c r="F667" i="52" s="1"/>
  <c r="F739" i="52" s="1"/>
  <c r="F328" i="52"/>
  <c r="F400" i="52" s="1"/>
  <c r="F472" i="52" s="1"/>
  <c r="F544" i="52" s="1"/>
  <c r="F616" i="52" s="1"/>
  <c r="F688" i="52" s="1"/>
  <c r="F760" i="52" s="1"/>
  <c r="F286" i="52"/>
  <c r="F358" i="52" s="1"/>
  <c r="F430" i="52" s="1"/>
  <c r="F502" i="52" s="1"/>
  <c r="F574" i="52" s="1"/>
  <c r="F646" i="52" s="1"/>
  <c r="F718" i="52" s="1"/>
  <c r="F330" i="52"/>
  <c r="F402" i="52" s="1"/>
  <c r="F474" i="52" s="1"/>
  <c r="F546" i="52" s="1"/>
  <c r="F618" i="52" s="1"/>
  <c r="F690" i="52" s="1"/>
  <c r="F762" i="52" s="1"/>
  <c r="Z635" i="52"/>
  <c r="P656" i="52"/>
  <c r="Z656" i="52"/>
  <c r="R172" i="38"/>
  <c r="S218" i="46"/>
  <c r="T218" i="46" s="1"/>
  <c r="F774" i="52"/>
  <c r="F772" i="52"/>
  <c r="F274" i="52"/>
  <c r="F346" i="52" s="1"/>
  <c r="F418" i="52" s="1"/>
  <c r="F490" i="52" s="1"/>
  <c r="F562" i="52" s="1"/>
  <c r="F634" i="52" s="1"/>
  <c r="F706" i="52" s="1"/>
  <c r="Z402" i="52"/>
  <c r="Z567" i="52"/>
  <c r="G419" i="52"/>
  <c r="H305" i="50"/>
  <c r="Z273" i="52"/>
  <c r="Z392" i="52"/>
  <c r="P466" i="52"/>
  <c r="Z738" i="52"/>
  <c r="G759" i="52"/>
  <c r="Z265" i="52"/>
  <c r="Z351" i="52"/>
  <c r="P405" i="52"/>
  <c r="G687" i="52"/>
  <c r="Z715" i="52"/>
  <c r="H501" i="50"/>
  <c r="S501" i="50" s="1"/>
  <c r="H440" i="50"/>
  <c r="S440" i="50" s="1"/>
  <c r="P424" i="52"/>
  <c r="H373" i="50"/>
  <c r="S373" i="50" s="1"/>
  <c r="Z267" i="52"/>
  <c r="Z531" i="52"/>
  <c r="Z485" i="52"/>
  <c r="P368" i="52"/>
  <c r="P413" i="52"/>
  <c r="P451" i="52"/>
  <c r="G655" i="52"/>
  <c r="G533" i="52"/>
  <c r="P533" i="52" s="1"/>
  <c r="Z537" i="52"/>
  <c r="Z451" i="52"/>
  <c r="Z492" i="52"/>
  <c r="H345" i="58"/>
  <c r="S345" i="58" s="1"/>
  <c r="Z302" i="52"/>
  <c r="G746" i="52"/>
  <c r="Z609" i="52"/>
  <c r="G584" i="52"/>
  <c r="G527" i="52"/>
  <c r="G662" i="52"/>
  <c r="Z410" i="52"/>
  <c r="G640" i="52"/>
  <c r="Z452" i="52"/>
  <c r="G430" i="52"/>
  <c r="H82" i="43"/>
  <c r="Z357" i="52"/>
  <c r="Z396" i="52"/>
  <c r="G676" i="52"/>
  <c r="P454" i="52"/>
  <c r="K82" i="43"/>
  <c r="G636" i="52"/>
  <c r="P636" i="52" s="1"/>
  <c r="G365" i="52"/>
  <c r="H201" i="58"/>
  <c r="S201" i="58" s="1"/>
  <c r="O781" i="52"/>
  <c r="P383" i="52"/>
  <c r="G666" i="52"/>
  <c r="Z332" i="52"/>
  <c r="Z342" i="52"/>
  <c r="Z272" i="52"/>
  <c r="G550" i="52"/>
  <c r="G760" i="52"/>
  <c r="G744" i="52"/>
  <c r="H374" i="50"/>
  <c r="S374" i="50" s="1"/>
  <c r="H703" i="50"/>
  <c r="S703" i="50" s="1"/>
  <c r="H699" i="50"/>
  <c r="S699" i="50" s="1"/>
  <c r="P771" i="52"/>
  <c r="Z293" i="52"/>
  <c r="W118" i="46"/>
  <c r="G686" i="52"/>
  <c r="Z686" i="52" s="1"/>
  <c r="Z296" i="52"/>
  <c r="G697" i="52"/>
  <c r="Z604" i="52"/>
  <c r="P397" i="52"/>
  <c r="G678" i="52"/>
  <c r="Z372" i="52"/>
  <c r="G737" i="52"/>
  <c r="Z607" i="52"/>
  <c r="G546" i="52"/>
  <c r="G450" i="52"/>
  <c r="Z373" i="52"/>
  <c r="Z601" i="52"/>
  <c r="G658" i="52"/>
  <c r="Z381" i="52"/>
  <c r="H765" i="50"/>
  <c r="S765" i="50" s="1"/>
  <c r="H634" i="50"/>
  <c r="S634" i="50" s="1"/>
  <c r="H503" i="50"/>
  <c r="W503" i="50" s="1"/>
  <c r="P539" i="52"/>
  <c r="Z308" i="52"/>
  <c r="V78" i="46"/>
  <c r="Z360" i="52"/>
  <c r="G671" i="52"/>
  <c r="G433" i="52"/>
  <c r="G507" i="52"/>
  <c r="P492" i="52"/>
  <c r="G742" i="52"/>
  <c r="Z371" i="52"/>
  <c r="G590" i="52"/>
  <c r="G747" i="52"/>
  <c r="G621" i="52"/>
  <c r="P621" i="52" s="1"/>
  <c r="G675" i="52"/>
  <c r="P675" i="52" s="1"/>
  <c r="Z741" i="52"/>
  <c r="G442" i="52"/>
  <c r="G714" i="52"/>
  <c r="H704" i="50"/>
  <c r="H571" i="50"/>
  <c r="S571" i="50" s="1"/>
  <c r="H439" i="50"/>
  <c r="S439" i="50" s="1"/>
  <c r="H569" i="50"/>
  <c r="W569" i="50" s="1"/>
  <c r="H240" i="50"/>
  <c r="S240" i="50" s="1"/>
  <c r="G665" i="52"/>
  <c r="P543" i="52"/>
  <c r="H351" i="52"/>
  <c r="P351" i="52" s="1"/>
  <c r="P355" i="52"/>
  <c r="P385" i="52"/>
  <c r="P432" i="52"/>
  <c r="P467" i="52"/>
  <c r="G476" i="52"/>
  <c r="P476" i="52" s="1"/>
  <c r="Z391" i="52"/>
  <c r="G681" i="52"/>
  <c r="Z557" i="52"/>
  <c r="Z322" i="52"/>
  <c r="Z349" i="52"/>
  <c r="Z428" i="52"/>
  <c r="Z466" i="52"/>
  <c r="Z366" i="52"/>
  <c r="G427" i="52"/>
  <c r="Z401" i="52"/>
  <c r="Z627" i="52"/>
  <c r="Z318" i="52"/>
  <c r="Z587" i="52"/>
  <c r="L82" i="43"/>
  <c r="H306" i="50"/>
  <c r="S306" i="50" s="1"/>
  <c r="Z456" i="52"/>
  <c r="Z314" i="52"/>
  <c r="G439" i="52"/>
  <c r="Z283" i="52"/>
  <c r="G475" i="52"/>
  <c r="P583" i="52"/>
  <c r="Q591" i="52"/>
  <c r="S591" i="52" s="1"/>
  <c r="P504" i="52"/>
  <c r="Q355" i="52"/>
  <c r="S355" i="52" s="1"/>
  <c r="Q663" i="52"/>
  <c r="S663" i="52" s="1"/>
  <c r="C440" i="52"/>
  <c r="Z395" i="52"/>
  <c r="P395" i="52"/>
  <c r="C393" i="52"/>
  <c r="P668" i="52"/>
  <c r="F279" i="52"/>
  <c r="F351" i="52" s="1"/>
  <c r="F423" i="52" s="1"/>
  <c r="F495" i="52" s="1"/>
  <c r="F567" i="52" s="1"/>
  <c r="F639" i="52" s="1"/>
  <c r="F711" i="52" s="1"/>
  <c r="Q298" i="52"/>
  <c r="S298" i="52" s="1"/>
  <c r="F526" i="46"/>
  <c r="F317" i="44"/>
  <c r="Q437" i="52"/>
  <c r="S437" i="52" s="1"/>
  <c r="Z642" i="52"/>
  <c r="Z478" i="52"/>
  <c r="C273" i="52"/>
  <c r="C345" i="52" s="1"/>
  <c r="C417" i="52" s="1"/>
  <c r="Q386" i="52"/>
  <c r="S386" i="52" s="1"/>
  <c r="P618" i="52"/>
  <c r="Z633" i="52"/>
  <c r="P393" i="52"/>
  <c r="C461" i="52"/>
  <c r="Z482" i="52"/>
  <c r="Q312" i="52"/>
  <c r="S312" i="52" s="1"/>
  <c r="Z735" i="52"/>
  <c r="P698" i="52"/>
  <c r="F284" i="52"/>
  <c r="F356" i="52" s="1"/>
  <c r="F428" i="52" s="1"/>
  <c r="F500" i="52" s="1"/>
  <c r="F572" i="52" s="1"/>
  <c r="F644" i="52" s="1"/>
  <c r="F716" i="52" s="1"/>
  <c r="C289" i="52"/>
  <c r="P282" i="52"/>
  <c r="C462" i="52"/>
  <c r="Q390" i="52"/>
  <c r="S390" i="52" s="1"/>
  <c r="D371" i="52"/>
  <c r="Q299" i="52"/>
  <c r="S299" i="52" s="1"/>
  <c r="P306" i="52"/>
  <c r="P560" i="52"/>
  <c r="Z499" i="52"/>
  <c r="P629" i="52"/>
  <c r="Z629" i="52"/>
  <c r="AY110" i="60"/>
  <c r="AK110" i="60"/>
  <c r="Q387" i="52"/>
  <c r="S387" i="52" s="1"/>
  <c r="C459" i="52"/>
  <c r="C341" i="52"/>
  <c r="Q341" i="52" s="1"/>
  <c r="S341" i="52" s="1"/>
  <c r="Q519" i="52"/>
  <c r="S519" i="52" s="1"/>
  <c r="P683" i="52"/>
  <c r="B278" i="52"/>
  <c r="B350" i="52" s="1"/>
  <c r="B422" i="52" s="1"/>
  <c r="B494" i="52" s="1"/>
  <c r="B566" i="52" s="1"/>
  <c r="B638" i="52" s="1"/>
  <c r="B710" i="52" s="1"/>
  <c r="F296" i="52"/>
  <c r="F368" i="52" s="1"/>
  <c r="F440" i="52" s="1"/>
  <c r="F512" i="52" s="1"/>
  <c r="F584" i="52" s="1"/>
  <c r="F656" i="52" s="1"/>
  <c r="F728" i="52" s="1"/>
  <c r="F303" i="52"/>
  <c r="F375" i="52" s="1"/>
  <c r="F447" i="52" s="1"/>
  <c r="F519" i="52" s="1"/>
  <c r="F591" i="52" s="1"/>
  <c r="F663" i="52" s="1"/>
  <c r="F735" i="52" s="1"/>
  <c r="Z522" i="52"/>
  <c r="Z549" i="52"/>
  <c r="Z670" i="52"/>
  <c r="P384" i="52"/>
  <c r="F308" i="52"/>
  <c r="F380" i="52" s="1"/>
  <c r="F452" i="52" s="1"/>
  <c r="F524" i="52" s="1"/>
  <c r="F596" i="52" s="1"/>
  <c r="F668" i="52" s="1"/>
  <c r="F740" i="52" s="1"/>
  <c r="Z650" i="52"/>
  <c r="P650" i="52"/>
  <c r="P294" i="52"/>
  <c r="P298" i="52"/>
  <c r="Q453" i="52"/>
  <c r="S453" i="52" s="1"/>
  <c r="G280" i="38"/>
  <c r="I280" i="38" s="1"/>
  <c r="S265" i="52"/>
  <c r="P639" i="52"/>
  <c r="Z644" i="52"/>
  <c r="Q516" i="52"/>
  <c r="S516" i="52" s="1"/>
  <c r="D604" i="52"/>
  <c r="D676" i="52" s="1"/>
  <c r="D748" i="52" s="1"/>
  <c r="Z586" i="52"/>
  <c r="Z515" i="52"/>
  <c r="P691" i="52"/>
  <c r="F272" i="52"/>
  <c r="F344" i="52" s="1"/>
  <c r="F416" i="52" s="1"/>
  <c r="F488" i="52" s="1"/>
  <c r="F560" i="52" s="1"/>
  <c r="F632" i="52" s="1"/>
  <c r="F704" i="52" s="1"/>
  <c r="C525" i="52"/>
  <c r="Q525" i="52" s="1"/>
  <c r="S525" i="52" s="1"/>
  <c r="C682" i="52"/>
  <c r="F297" i="52"/>
  <c r="F369" i="52" s="1"/>
  <c r="F441" i="52" s="1"/>
  <c r="F513" i="52" s="1"/>
  <c r="F585" i="52" s="1"/>
  <c r="F657" i="52" s="1"/>
  <c r="F729" i="52" s="1"/>
  <c r="C539" i="52"/>
  <c r="C611" i="52" s="1"/>
  <c r="Z468" i="52"/>
  <c r="P441" i="52"/>
  <c r="P446" i="52"/>
  <c r="Z446" i="52"/>
  <c r="Q296" i="52"/>
  <c r="S296" i="52" s="1"/>
  <c r="Q344" i="52"/>
  <c r="S344" i="52" s="1"/>
  <c r="P598" i="52"/>
  <c r="Z598" i="52"/>
  <c r="Z523" i="52"/>
  <c r="Z534" i="52"/>
  <c r="F278" i="52"/>
  <c r="F350" i="52" s="1"/>
  <c r="F422" i="52" s="1"/>
  <c r="F494" i="52" s="1"/>
  <c r="F566" i="52" s="1"/>
  <c r="F638" i="52" s="1"/>
  <c r="F710" i="52" s="1"/>
  <c r="C392" i="52"/>
  <c r="Q320" i="52"/>
  <c r="S320" i="52" s="1"/>
  <c r="P342" i="52"/>
  <c r="P274" i="52"/>
  <c r="P289" i="52"/>
  <c r="L6" i="43"/>
  <c r="K8" i="43" s="1"/>
  <c r="W169" i="50"/>
  <c r="P287" i="52"/>
  <c r="P295" i="52"/>
  <c r="Q288" i="52"/>
  <c r="S288" i="52" s="1"/>
  <c r="P325" i="52"/>
  <c r="W504" i="50"/>
  <c r="W570" i="50"/>
  <c r="L6" i="46"/>
  <c r="W572" i="50"/>
  <c r="Q309" i="52"/>
  <c r="S309" i="52" s="1"/>
  <c r="P330" i="52"/>
  <c r="W117" i="46"/>
  <c r="P277" i="52"/>
  <c r="P288" i="52"/>
  <c r="W437" i="50"/>
  <c r="W770" i="50"/>
  <c r="V79" i="44"/>
  <c r="W123" i="44"/>
  <c r="Q385" i="50"/>
  <c r="Q451" i="50" s="1"/>
  <c r="W768" i="50"/>
  <c r="W700" i="50"/>
  <c r="Z227" i="38"/>
  <c r="U135" i="46"/>
  <c r="M135" i="46" s="1"/>
  <c r="V84" i="46"/>
  <c r="W118" i="44"/>
  <c r="H281" i="38"/>
  <c r="B83" i="60"/>
  <c r="CL83" i="60" s="1"/>
  <c r="V67" i="46"/>
  <c r="G129" i="60"/>
  <c r="C129" i="60"/>
  <c r="F127" i="60"/>
  <c r="S73" i="38"/>
  <c r="W115" i="44"/>
  <c r="W111" i="46"/>
  <c r="I274" i="38"/>
  <c r="J274" i="38"/>
  <c r="Q368" i="58"/>
  <c r="D368" i="58" s="1"/>
  <c r="W633" i="50"/>
  <c r="V70" i="44"/>
  <c r="W121" i="44"/>
  <c r="W120" i="44"/>
  <c r="W108" i="46"/>
  <c r="DM112" i="60"/>
  <c r="DM113" i="60" s="1"/>
  <c r="DM114" i="60" s="1"/>
  <c r="DM115" i="60" s="1"/>
  <c r="DM116" i="60" s="1"/>
  <c r="DM117" i="60" s="1"/>
  <c r="DM118" i="60" s="1"/>
  <c r="DM119" i="60" s="1"/>
  <c r="DM120" i="60" s="1"/>
  <c r="V85" i="44"/>
  <c r="W110" i="46"/>
  <c r="W109" i="46"/>
  <c r="V85" i="46"/>
  <c r="C127" i="60"/>
  <c r="W238" i="50"/>
  <c r="H295" i="46"/>
  <c r="S295" i="46" s="1"/>
  <c r="M274" i="38"/>
  <c r="K274" i="38"/>
  <c r="W701" i="50"/>
  <c r="W502" i="50"/>
  <c r="B43" i="60"/>
  <c r="E43" i="60" s="1"/>
  <c r="AC43" i="60" s="1"/>
  <c r="V81" i="44"/>
  <c r="W112" i="46"/>
  <c r="B93" i="60"/>
  <c r="CJ93" i="60" s="1"/>
  <c r="W111" i="44"/>
  <c r="W115" i="46"/>
  <c r="W116" i="46"/>
  <c r="S569" i="50"/>
  <c r="E129" i="60"/>
  <c r="V71" i="50"/>
  <c r="B58" i="60"/>
  <c r="CJ58" i="60" s="1"/>
  <c r="B67" i="60"/>
  <c r="V56" i="50"/>
  <c r="B101" i="60"/>
  <c r="CJ101" i="60" s="1"/>
  <c r="B51" i="60"/>
  <c r="E51" i="60" s="1"/>
  <c r="BH51" i="60" s="1"/>
  <c r="E43" i="50"/>
  <c r="B54" i="60"/>
  <c r="CJ54" i="60" s="1"/>
  <c r="B94" i="60"/>
  <c r="CJ94" i="60" s="1"/>
  <c r="B36" i="60"/>
  <c r="CJ36" i="60" s="1"/>
  <c r="B57" i="60"/>
  <c r="CJ57" i="60" s="1"/>
  <c r="V66" i="50"/>
  <c r="B34" i="60"/>
  <c r="CJ34" i="60" s="1"/>
  <c r="B33" i="60"/>
  <c r="Y59" i="38"/>
  <c r="X58" i="38"/>
  <c r="Y56" i="38"/>
  <c r="Y58" i="38"/>
  <c r="X57" i="38"/>
  <c r="Y57" i="38"/>
  <c r="X56" i="38"/>
  <c r="Y60" i="38"/>
  <c r="Y61" i="38"/>
  <c r="Y62" i="38"/>
  <c r="X62" i="38"/>
  <c r="W164" i="50"/>
  <c r="C319" i="50"/>
  <c r="V341" i="50" s="1"/>
  <c r="W636" i="50"/>
  <c r="W568" i="50"/>
  <c r="W767" i="50"/>
  <c r="W506" i="50"/>
  <c r="W703" i="50"/>
  <c r="W239" i="50"/>
  <c r="W163" i="50"/>
  <c r="V73" i="46"/>
  <c r="B97" i="60"/>
  <c r="W241" i="50"/>
  <c r="W766" i="50"/>
  <c r="W146" i="44"/>
  <c r="S19" i="50"/>
  <c r="B103" i="60"/>
  <c r="CJ103" i="60" s="1"/>
  <c r="W306" i="50"/>
  <c r="W637" i="50"/>
  <c r="W571" i="50"/>
  <c r="V81" i="46"/>
  <c r="V72" i="46"/>
  <c r="V79" i="46"/>
  <c r="V74" i="46"/>
  <c r="V70" i="46"/>
  <c r="V66" i="46"/>
  <c r="V65" i="46"/>
  <c r="V75" i="46"/>
  <c r="V80" i="46"/>
  <c r="V68" i="46"/>
  <c r="V77" i="46"/>
  <c r="V69" i="46"/>
  <c r="V76" i="46"/>
  <c r="V64" i="46"/>
  <c r="V71" i="46"/>
  <c r="V83" i="46"/>
  <c r="F283" i="38"/>
  <c r="H283" i="38" s="1"/>
  <c r="H282" i="38"/>
  <c r="B71" i="60"/>
  <c r="B28" i="60"/>
  <c r="CL28" i="60" s="1"/>
  <c r="B35" i="60"/>
  <c r="E35" i="60" s="1"/>
  <c r="K35" i="60" s="1"/>
  <c r="B47" i="60"/>
  <c r="CJ47" i="60" s="1"/>
  <c r="B38" i="60"/>
  <c r="CJ38" i="60" s="1"/>
  <c r="B73" i="60"/>
  <c r="CJ73" i="60" s="1"/>
  <c r="B61" i="60"/>
  <c r="CJ61" i="60" s="1"/>
  <c r="S276" i="46"/>
  <c r="M278" i="46" s="1"/>
  <c r="Q283" i="46" s="1"/>
  <c r="G277" i="38"/>
  <c r="B96" i="60"/>
  <c r="B45" i="60"/>
  <c r="CL45" i="60" s="1"/>
  <c r="B29" i="60"/>
  <c r="B79" i="60"/>
  <c r="B50" i="60"/>
  <c r="E50" i="60" s="1"/>
  <c r="AG50" i="60" s="1"/>
  <c r="B44" i="60"/>
  <c r="B82" i="60"/>
  <c r="B32" i="60"/>
  <c r="CJ32" i="60" s="1"/>
  <c r="B19" i="60"/>
  <c r="CL19" i="60" s="1"/>
  <c r="B62" i="60"/>
  <c r="B13" i="60"/>
  <c r="CL13" i="60" s="1"/>
  <c r="S25" i="50"/>
  <c r="T25" i="50" s="1"/>
  <c r="B72" i="60"/>
  <c r="CJ72" i="60" s="1"/>
  <c r="B100" i="60"/>
  <c r="CJ100" i="60" s="1"/>
  <c r="B40" i="60"/>
  <c r="CL40" i="60" s="1"/>
  <c r="Q138" i="50"/>
  <c r="H138" i="50" s="1"/>
  <c r="W138" i="50" s="1"/>
  <c r="I277" i="38"/>
  <c r="S135" i="46"/>
  <c r="T135" i="46" s="1"/>
  <c r="B99" i="60"/>
  <c r="CJ99" i="60" s="1"/>
  <c r="B21" i="60"/>
  <c r="B25" i="60"/>
  <c r="B16" i="60"/>
  <c r="B14" i="60"/>
  <c r="E14" i="60" s="1"/>
  <c r="AB14" i="60" s="1"/>
  <c r="B66" i="60"/>
  <c r="B64" i="60"/>
  <c r="B74" i="60"/>
  <c r="CJ74" i="60" s="1"/>
  <c r="H237" i="46"/>
  <c r="I237" i="46" s="1"/>
  <c r="B84" i="60"/>
  <c r="CJ84" i="60" s="1"/>
  <c r="B78" i="60"/>
  <c r="CL78" i="60" s="1"/>
  <c r="AB229" i="38"/>
  <c r="W303" i="50"/>
  <c r="W371" i="50"/>
  <c r="DP112" i="60"/>
  <c r="DP113" i="60" s="1"/>
  <c r="DP114" i="60" s="1"/>
  <c r="DP115" i="60" s="1"/>
  <c r="DP116" i="60" s="1"/>
  <c r="DP117" i="60" s="1"/>
  <c r="DP118" i="60" s="1"/>
  <c r="DP119" i="60" s="1"/>
  <c r="DP120" i="60" s="1"/>
  <c r="DX111" i="60"/>
  <c r="DX112" i="60" s="1"/>
  <c r="DX113" i="60" s="1"/>
  <c r="DX114" i="60" s="1"/>
  <c r="DX115" i="60" s="1"/>
  <c r="DX116" i="60" s="1"/>
  <c r="DX117" i="60" s="1"/>
  <c r="DX118" i="60" s="1"/>
  <c r="DX119" i="60" s="1"/>
  <c r="DX120" i="60" s="1"/>
  <c r="B132" i="60"/>
  <c r="G131" i="60"/>
  <c r="E131" i="60"/>
  <c r="F131" i="60"/>
  <c r="D131" i="60"/>
  <c r="D126" i="60"/>
  <c r="B56" i="60"/>
  <c r="B27" i="60"/>
  <c r="CJ27" i="60" s="1"/>
  <c r="B70" i="60"/>
  <c r="B63" i="60"/>
  <c r="E63" i="60" s="1"/>
  <c r="AY63" i="60" s="1"/>
  <c r="B53" i="60"/>
  <c r="B85" i="60"/>
  <c r="B80" i="60"/>
  <c r="F126" i="60"/>
  <c r="B12" i="60"/>
  <c r="CL12" i="60" s="1"/>
  <c r="B60" i="60"/>
  <c r="B95" i="60"/>
  <c r="B22" i="60"/>
  <c r="CJ22" i="60" s="1"/>
  <c r="B26" i="60"/>
  <c r="B41" i="60"/>
  <c r="B24" i="60"/>
  <c r="CJ24" i="60" s="1"/>
  <c r="B81" i="60"/>
  <c r="B46" i="60"/>
  <c r="B31" i="60"/>
  <c r="E31" i="60" s="1"/>
  <c r="AM31" i="60" s="1"/>
  <c r="B76" i="60"/>
  <c r="B18" i="60"/>
  <c r="B69" i="60"/>
  <c r="B20" i="60"/>
  <c r="CL20" i="60" s="1"/>
  <c r="B59" i="60"/>
  <c r="B23" i="60"/>
  <c r="B11" i="60"/>
  <c r="CL11" i="60" s="1"/>
  <c r="W501" i="50"/>
  <c r="H23" i="50"/>
  <c r="Q140" i="50"/>
  <c r="H140" i="50" s="1"/>
  <c r="W140" i="50" s="1"/>
  <c r="H228" i="50"/>
  <c r="W228" i="50" s="1"/>
  <c r="W635" i="50"/>
  <c r="Q143" i="50"/>
  <c r="H143" i="50" s="1"/>
  <c r="W143" i="50" s="1"/>
  <c r="Q139" i="50"/>
  <c r="H139" i="50" s="1"/>
  <c r="W139" i="50" s="1"/>
  <c r="D51" i="58"/>
  <c r="C152" i="58" s="1"/>
  <c r="Q154" i="58" s="1"/>
  <c r="S152" i="58" s="1"/>
  <c r="CL47" i="60"/>
  <c r="E259" i="50"/>
  <c r="V275" i="50"/>
  <c r="V273" i="50"/>
  <c r="Q219" i="50"/>
  <c r="Q228" i="50"/>
  <c r="Q218" i="50"/>
  <c r="H218" i="50" s="1"/>
  <c r="H190" i="50"/>
  <c r="H230" i="50"/>
  <c r="W230" i="50" s="1"/>
  <c r="Q232" i="50"/>
  <c r="H232" i="50" s="1"/>
  <c r="W232" i="50" s="1"/>
  <c r="Q229" i="50"/>
  <c r="H229" i="50" s="1"/>
  <c r="W229" i="50" s="1"/>
  <c r="Q231" i="50"/>
  <c r="H191" i="50"/>
  <c r="Q230" i="50"/>
  <c r="H231" i="50"/>
  <c r="W231" i="50" s="1"/>
  <c r="H227" i="50"/>
  <c r="W227" i="50" s="1"/>
  <c r="AB232" i="38"/>
  <c r="AB226" i="38"/>
  <c r="AB234" i="38"/>
  <c r="AB227" i="38"/>
  <c r="Q297" i="50"/>
  <c r="Q285" i="50"/>
  <c r="W162" i="50"/>
  <c r="M276" i="46"/>
  <c r="AB230" i="38"/>
  <c r="AB233" i="38"/>
  <c r="AB231" i="38"/>
  <c r="AB228" i="38"/>
  <c r="AB235" i="38"/>
  <c r="AB236" i="38"/>
  <c r="W373" i="50"/>
  <c r="W567" i="50"/>
  <c r="AB194" i="38"/>
  <c r="AB195" i="38" s="1"/>
  <c r="AB196" i="38" s="1"/>
  <c r="AB197" i="38" s="1"/>
  <c r="AB198" i="38" s="1"/>
  <c r="AB199" i="38" s="1"/>
  <c r="AB200" i="38" s="1"/>
  <c r="AB201" i="38" s="1"/>
  <c r="AB202" i="38" s="1"/>
  <c r="AB203" i="38" s="1"/>
  <c r="AB204" i="38" s="1"/>
  <c r="K8" i="44"/>
  <c r="W149" i="44"/>
  <c r="D50" i="58"/>
  <c r="Q142" i="50"/>
  <c r="H142" i="50" s="1"/>
  <c r="W142" i="50" s="1"/>
  <c r="S162" i="50"/>
  <c r="W638" i="50"/>
  <c r="W374" i="50"/>
  <c r="W307" i="50"/>
  <c r="B274" i="52"/>
  <c r="B346" i="52" s="1"/>
  <c r="B418" i="52" s="1"/>
  <c r="B490" i="52" s="1"/>
  <c r="B562" i="52" s="1"/>
  <c r="B634" i="52" s="1"/>
  <c r="B706" i="52" s="1"/>
  <c r="Q618" i="52"/>
  <c r="S618" i="52" s="1"/>
  <c r="C690" i="52"/>
  <c r="C488" i="52"/>
  <c r="Q416" i="52"/>
  <c r="S416" i="52" s="1"/>
  <c r="Z226" i="38"/>
  <c r="Y171" i="38"/>
  <c r="M170" i="38" s="1"/>
  <c r="D678" i="52"/>
  <c r="S165" i="50"/>
  <c r="W165" i="50"/>
  <c r="D438" i="52"/>
  <c r="Q366" i="52"/>
  <c r="S366" i="52" s="1"/>
  <c r="N55" i="38"/>
  <c r="C230" i="52"/>
  <c r="B265" i="52" s="1"/>
  <c r="N54" i="38"/>
  <c r="Y226" i="38"/>
  <c r="D746" i="52"/>
  <c r="B281" i="52"/>
  <c r="C406" i="52"/>
  <c r="Q334" i="52"/>
  <c r="S334" i="52" s="1"/>
  <c r="D680" i="52"/>
  <c r="P689" i="52"/>
  <c r="Z689" i="52"/>
  <c r="C275" i="52"/>
  <c r="C346" i="52"/>
  <c r="Q274" i="52"/>
  <c r="S274" i="52" s="1"/>
  <c r="Q273" i="52"/>
  <c r="S273" i="52" s="1"/>
  <c r="C499" i="52"/>
  <c r="Q427" i="52"/>
  <c r="S427" i="52" s="1"/>
  <c r="H392" i="46"/>
  <c r="Q394" i="46"/>
  <c r="Q298" i="50"/>
  <c r="H298" i="50" s="1"/>
  <c r="W298" i="50" s="1"/>
  <c r="Q295" i="50"/>
  <c r="H295" i="50" s="1"/>
  <c r="W295" i="50" s="1"/>
  <c r="Q293" i="50"/>
  <c r="H293" i="50" s="1"/>
  <c r="W293" i="50" s="1"/>
  <c r="H284" i="50"/>
  <c r="H256" i="50"/>
  <c r="Q294" i="50"/>
  <c r="H294" i="50" s="1"/>
  <c r="W294" i="50" s="1"/>
  <c r="H257" i="50"/>
  <c r="Q296" i="50"/>
  <c r="H296" i="50" s="1"/>
  <c r="W296" i="50" s="1"/>
  <c r="H297" i="50"/>
  <c r="W297" i="50" s="1"/>
  <c r="Q284" i="50"/>
  <c r="D385" i="50"/>
  <c r="C385" i="50"/>
  <c r="Q387" i="50" s="1"/>
  <c r="S385" i="50" s="1"/>
  <c r="C660" i="52"/>
  <c r="C732" i="52" s="1"/>
  <c r="Q732" i="52" s="1"/>
  <c r="S732" i="52" s="1"/>
  <c r="Q588" i="52"/>
  <c r="S588" i="52" s="1"/>
  <c r="C349" i="52"/>
  <c r="C278" i="52"/>
  <c r="Q277" i="52"/>
  <c r="S277" i="52" s="1"/>
  <c r="Q272" i="52"/>
  <c r="S272" i="52" s="1"/>
  <c r="C413" i="52"/>
  <c r="Q271" i="52"/>
  <c r="S271" i="52" s="1"/>
  <c r="C343" i="52"/>
  <c r="C691" i="52"/>
  <c r="Q619" i="52"/>
  <c r="S619" i="52" s="1"/>
  <c r="E325" i="50"/>
  <c r="C451" i="50"/>
  <c r="D451" i="50"/>
  <c r="Q517" i="50"/>
  <c r="D360" i="52"/>
  <c r="V209" i="50"/>
  <c r="V207" i="50"/>
  <c r="V205" i="50"/>
  <c r="E193" i="50"/>
  <c r="A235" i="52"/>
  <c r="C235" i="52" s="1"/>
  <c r="C234" i="52"/>
  <c r="Z394" i="52"/>
  <c r="S253" i="50"/>
  <c r="F302" i="52"/>
  <c r="F374" i="52" s="1"/>
  <c r="F446" i="52" s="1"/>
  <c r="F518" i="52" s="1"/>
  <c r="F590" i="52" s="1"/>
  <c r="F662" i="52" s="1"/>
  <c r="F734" i="52" s="1"/>
  <c r="F292" i="52"/>
  <c r="F364" i="52" s="1"/>
  <c r="F436" i="52" s="1"/>
  <c r="F508" i="52" s="1"/>
  <c r="F580" i="52" s="1"/>
  <c r="F652" i="52" s="1"/>
  <c r="F724" i="52" s="1"/>
  <c r="F301" i="52"/>
  <c r="F373" i="52" s="1"/>
  <c r="F445" i="52" s="1"/>
  <c r="F517" i="52" s="1"/>
  <c r="F589" i="52" s="1"/>
  <c r="F661" i="52" s="1"/>
  <c r="F733" i="52" s="1"/>
  <c r="Q321" i="50"/>
  <c r="S319" i="50" s="1"/>
  <c r="M319" i="50" s="1"/>
  <c r="P677" i="52"/>
  <c r="Z495" i="52"/>
  <c r="P495" i="52"/>
  <c r="F309" i="52"/>
  <c r="F381" i="52" s="1"/>
  <c r="F453" i="52" s="1"/>
  <c r="F525" i="52" s="1"/>
  <c r="F597" i="52" s="1"/>
  <c r="F669" i="52" s="1"/>
  <c r="F741" i="52" s="1"/>
  <c r="F320" i="52"/>
  <c r="F392" i="52" s="1"/>
  <c r="F464" i="52" s="1"/>
  <c r="F536" i="52" s="1"/>
  <c r="F608" i="52" s="1"/>
  <c r="F680" i="52" s="1"/>
  <c r="F752" i="52" s="1"/>
  <c r="F317" i="52"/>
  <c r="F389" i="52" s="1"/>
  <c r="F461" i="52" s="1"/>
  <c r="F533" i="52" s="1"/>
  <c r="F605" i="52" s="1"/>
  <c r="F677" i="52" s="1"/>
  <c r="F749" i="52" s="1"/>
  <c r="F343" i="52"/>
  <c r="F415" i="52" s="1"/>
  <c r="F487" i="52" s="1"/>
  <c r="F559" i="52" s="1"/>
  <c r="F631" i="52" s="1"/>
  <c r="F703" i="52" s="1"/>
  <c r="F289" i="52"/>
  <c r="F361" i="52" s="1"/>
  <c r="F433" i="52" s="1"/>
  <c r="F505" i="52" s="1"/>
  <c r="F577" i="52" s="1"/>
  <c r="F649" i="52" s="1"/>
  <c r="F721" i="52" s="1"/>
  <c r="F318" i="52"/>
  <c r="F390" i="52" s="1"/>
  <c r="F462" i="52" s="1"/>
  <c r="F534" i="52" s="1"/>
  <c r="F606" i="52" s="1"/>
  <c r="F678" i="52" s="1"/>
  <c r="F750" i="52" s="1"/>
  <c r="F310" i="52"/>
  <c r="F382" i="52" s="1"/>
  <c r="F454" i="52" s="1"/>
  <c r="F526" i="52" s="1"/>
  <c r="F598" i="52" s="1"/>
  <c r="F670" i="52" s="1"/>
  <c r="F742" i="52" s="1"/>
  <c r="F298" i="52"/>
  <c r="F370" i="52" s="1"/>
  <c r="F442" i="52" s="1"/>
  <c r="F514" i="52" s="1"/>
  <c r="F586" i="52" s="1"/>
  <c r="F658" i="52" s="1"/>
  <c r="F730" i="52" s="1"/>
  <c r="F300" i="52"/>
  <c r="F372" i="52" s="1"/>
  <c r="F444" i="52" s="1"/>
  <c r="F516" i="52" s="1"/>
  <c r="F588" i="52" s="1"/>
  <c r="F660" i="52" s="1"/>
  <c r="F732" i="52" s="1"/>
  <c r="F305" i="52"/>
  <c r="F377" i="52" s="1"/>
  <c r="F449" i="52" s="1"/>
  <c r="F521" i="52" s="1"/>
  <c r="F593" i="52" s="1"/>
  <c r="F665" i="52" s="1"/>
  <c r="F737" i="52" s="1"/>
  <c r="F283" i="52"/>
  <c r="F355" i="52" s="1"/>
  <c r="F427" i="52" s="1"/>
  <c r="F499" i="52" s="1"/>
  <c r="F571" i="52" s="1"/>
  <c r="F643" i="52" s="1"/>
  <c r="F715" i="52" s="1"/>
  <c r="Q539" i="52"/>
  <c r="S539" i="52" s="1"/>
  <c r="Z387" i="52"/>
  <c r="P387" i="52"/>
  <c r="Q401" i="52"/>
  <c r="S401" i="52" s="1"/>
  <c r="C473" i="52"/>
  <c r="Z516" i="52"/>
  <c r="Z636" i="52"/>
  <c r="P461" i="52"/>
  <c r="Z461" i="52"/>
  <c r="Z469" i="52"/>
  <c r="P469" i="52"/>
  <c r="P422" i="52"/>
  <c r="Z341" i="52"/>
  <c r="P371" i="52"/>
  <c r="P704" i="52"/>
  <c r="Z508" i="52"/>
  <c r="C286" i="52"/>
  <c r="C357" i="52"/>
  <c r="C429" i="52" s="1"/>
  <c r="Q310" i="52"/>
  <c r="S310" i="52" s="1"/>
  <c r="C382" i="52"/>
  <c r="C454" i="52" s="1"/>
  <c r="F270" i="52"/>
  <c r="F342" i="52" s="1"/>
  <c r="F414" i="52" s="1"/>
  <c r="F486" i="52" s="1"/>
  <c r="F558" i="52" s="1"/>
  <c r="F630" i="52" s="1"/>
  <c r="F702" i="52" s="1"/>
  <c r="F268" i="52"/>
  <c r="F340" i="52" s="1"/>
  <c r="F412" i="52" s="1"/>
  <c r="F484" i="52" s="1"/>
  <c r="F556" i="52" s="1"/>
  <c r="F628" i="52" s="1"/>
  <c r="F700" i="52" s="1"/>
  <c r="F313" i="52"/>
  <c r="F385" i="52" s="1"/>
  <c r="F457" i="52" s="1"/>
  <c r="F529" i="52" s="1"/>
  <c r="F601" i="52" s="1"/>
  <c r="F673" i="52" s="1"/>
  <c r="F745" i="52" s="1"/>
  <c r="F337" i="52"/>
  <c r="F409" i="52" s="1"/>
  <c r="F481" i="52" s="1"/>
  <c r="F553" i="52" s="1"/>
  <c r="F625" i="52" s="1"/>
  <c r="F697" i="52" s="1"/>
  <c r="F314" i="52"/>
  <c r="F386" i="52" s="1"/>
  <c r="F458" i="52" s="1"/>
  <c r="F530" i="52" s="1"/>
  <c r="F602" i="52" s="1"/>
  <c r="F674" i="52" s="1"/>
  <c r="F746" i="52" s="1"/>
  <c r="F267" i="52"/>
  <c r="F339" i="52" s="1"/>
  <c r="F411" i="52" s="1"/>
  <c r="F483" i="52" s="1"/>
  <c r="F555" i="52" s="1"/>
  <c r="F627" i="52" s="1"/>
  <c r="F699" i="52" s="1"/>
  <c r="Q333" i="52"/>
  <c r="S333" i="52" s="1"/>
  <c r="C405" i="52"/>
  <c r="Q405" i="52" s="1"/>
  <c r="S405" i="52" s="1"/>
  <c r="P703" i="52"/>
  <c r="Z703" i="52"/>
  <c r="P500" i="52"/>
  <c r="Z500" i="52"/>
  <c r="P574" i="52"/>
  <c r="Z574" i="52"/>
  <c r="P702" i="52"/>
  <c r="Z702" i="52"/>
  <c r="P566" i="52"/>
  <c r="Z566" i="52"/>
  <c r="Z521" i="52"/>
  <c r="P521" i="52"/>
  <c r="P591" i="52"/>
  <c r="Z591" i="52"/>
  <c r="Q544" i="52"/>
  <c r="S544" i="52" s="1"/>
  <c r="C616" i="52"/>
  <c r="Q461" i="52"/>
  <c r="S461" i="52" s="1"/>
  <c r="C533" i="52"/>
  <c r="X59" i="38"/>
  <c r="X60" i="38"/>
  <c r="X61" i="38"/>
  <c r="Q373" i="52"/>
  <c r="S373" i="52" s="1"/>
  <c r="C445" i="52"/>
  <c r="AB171" i="38"/>
  <c r="AB172" i="38" s="1"/>
  <c r="AB173" i="38" s="1"/>
  <c r="AB174" i="38" s="1"/>
  <c r="AB175" i="38" s="1"/>
  <c r="AB176" i="38" s="1"/>
  <c r="K158" i="38"/>
  <c r="C308" i="52"/>
  <c r="C379" i="52"/>
  <c r="Z675" i="52"/>
  <c r="P674" i="52"/>
  <c r="Z674" i="52"/>
  <c r="P649" i="52"/>
  <c r="Z649" i="52"/>
  <c r="E151" i="46"/>
  <c r="H168" i="46"/>
  <c r="W435" i="50"/>
  <c r="S372" i="50"/>
  <c r="W372" i="50"/>
  <c r="Z744" i="52"/>
  <c r="P744" i="52"/>
  <c r="Z697" i="52"/>
  <c r="P697" i="52"/>
  <c r="P685" i="52"/>
  <c r="Z685" i="52"/>
  <c r="W114" i="44"/>
  <c r="W112" i="44"/>
  <c r="W110" i="44"/>
  <c r="W116" i="44"/>
  <c r="AR110" i="60"/>
  <c r="AB110" i="60"/>
  <c r="Q686" i="52"/>
  <c r="S686" i="52" s="1"/>
  <c r="Z645" i="52"/>
  <c r="W113" i="44"/>
  <c r="W119" i="44"/>
  <c r="W124" i="44"/>
  <c r="W147" i="44"/>
  <c r="W148" i="44"/>
  <c r="C356" i="52"/>
  <c r="Z621" i="52"/>
  <c r="C431" i="52"/>
  <c r="Q359" i="52"/>
  <c r="S359" i="52" s="1"/>
  <c r="Q367" i="52"/>
  <c r="S367" i="52" s="1"/>
  <c r="C439" i="52"/>
  <c r="P580" i="52"/>
  <c r="Q450" i="52"/>
  <c r="S450" i="52" s="1"/>
  <c r="C522" i="52"/>
  <c r="Q522" i="52" s="1"/>
  <c r="S522" i="52" s="1"/>
  <c r="P757" i="52"/>
  <c r="AJ110" i="60"/>
  <c r="P705" i="52"/>
  <c r="Z705" i="52"/>
  <c r="W505" i="50"/>
  <c r="S505" i="50"/>
  <c r="W440" i="50"/>
  <c r="S438" i="50"/>
  <c r="W438" i="50"/>
  <c r="W765" i="50"/>
  <c r="Z680" i="52"/>
  <c r="P680" i="52"/>
  <c r="Z419" i="52"/>
  <c r="P419" i="52"/>
  <c r="Z365" i="52"/>
  <c r="P365" i="52"/>
  <c r="P679" i="52"/>
  <c r="Z679" i="52"/>
  <c r="V82" i="44"/>
  <c r="W439" i="50"/>
  <c r="Z766" i="52"/>
  <c r="P488" i="52"/>
  <c r="Z599" i="52"/>
  <c r="Z519" i="52"/>
  <c r="P690" i="52"/>
  <c r="Z690" i="52"/>
  <c r="W117" i="44"/>
  <c r="W109" i="44"/>
  <c r="W122" i="44"/>
  <c r="W139" i="44"/>
  <c r="Z761" i="52"/>
  <c r="BB110" i="60"/>
  <c r="Z497" i="52"/>
  <c r="C396" i="52"/>
  <c r="C325" i="52"/>
  <c r="S371" i="50"/>
  <c r="Q301" i="52"/>
  <c r="S301" i="52" s="1"/>
  <c r="C302" i="52"/>
  <c r="C442" i="52"/>
  <c r="Q370" i="52"/>
  <c r="S370" i="52" s="1"/>
  <c r="C548" i="52"/>
  <c r="Q476" i="52"/>
  <c r="S476" i="52" s="1"/>
  <c r="W143" i="44"/>
  <c r="Q313" i="52"/>
  <c r="S313" i="52" s="1"/>
  <c r="D385" i="52"/>
  <c r="E128" i="60"/>
  <c r="C128" i="60"/>
  <c r="B42" i="60"/>
  <c r="B75" i="60"/>
  <c r="B37" i="60"/>
  <c r="B77" i="60"/>
  <c r="CJ77" i="60" s="1"/>
  <c r="B48" i="60"/>
  <c r="B65" i="60"/>
  <c r="B92" i="60"/>
  <c r="B104" i="60"/>
  <c r="CJ104" i="60" s="1"/>
  <c r="B105" i="60"/>
  <c r="B102" i="60"/>
  <c r="CJ102" i="60" s="1"/>
  <c r="W154" i="44"/>
  <c r="W150" i="44"/>
  <c r="B98" i="60"/>
  <c r="CJ98" i="60" s="1"/>
  <c r="B55" i="60"/>
  <c r="B15" i="60"/>
  <c r="B49" i="60"/>
  <c r="B30" i="60"/>
  <c r="CL30" i="60" s="1"/>
  <c r="B52" i="60"/>
  <c r="Q303" i="52"/>
  <c r="S303" i="52" s="1"/>
  <c r="P455" i="52"/>
  <c r="B39" i="60"/>
  <c r="E39" i="60" s="1"/>
  <c r="Q316" i="52"/>
  <c r="S316" i="52" s="1"/>
  <c r="W702" i="50"/>
  <c r="W436" i="50"/>
  <c r="D128" i="60"/>
  <c r="Z701" i="52"/>
  <c r="P701" i="52"/>
  <c r="W105" i="46"/>
  <c r="W106" i="46"/>
  <c r="W107" i="46"/>
  <c r="W103" i="46"/>
  <c r="F312" i="52"/>
  <c r="F384" i="52" s="1"/>
  <c r="F456" i="52" s="1"/>
  <c r="F528" i="52" s="1"/>
  <c r="F600" i="52" s="1"/>
  <c r="F672" i="52" s="1"/>
  <c r="F744" i="52" s="1"/>
  <c r="F287" i="52"/>
  <c r="F359" i="52" s="1"/>
  <c r="F431" i="52" s="1"/>
  <c r="F503" i="52" s="1"/>
  <c r="F575" i="52" s="1"/>
  <c r="F647" i="52" s="1"/>
  <c r="F719" i="52" s="1"/>
  <c r="F771" i="52"/>
  <c r="F276" i="52"/>
  <c r="F348" i="52" s="1"/>
  <c r="F420" i="52" s="1"/>
  <c r="F492" i="52" s="1"/>
  <c r="F564" i="52" s="1"/>
  <c r="F636" i="52" s="1"/>
  <c r="F708" i="52" s="1"/>
  <c r="F773" i="52"/>
  <c r="F331" i="52"/>
  <c r="F403" i="52" s="1"/>
  <c r="F475" i="52" s="1"/>
  <c r="F547" i="52" s="1"/>
  <c r="F619" i="52" s="1"/>
  <c r="F691" i="52" s="1"/>
  <c r="F763" i="52" s="1"/>
  <c r="F326" i="52"/>
  <c r="F398" i="52" s="1"/>
  <c r="F470" i="52" s="1"/>
  <c r="F542" i="52" s="1"/>
  <c r="F614" i="52" s="1"/>
  <c r="F686" i="52" s="1"/>
  <c r="F758" i="52" s="1"/>
  <c r="F321" i="52"/>
  <c r="F393" i="52" s="1"/>
  <c r="F465" i="52" s="1"/>
  <c r="F537" i="52" s="1"/>
  <c r="F609" i="52" s="1"/>
  <c r="F681" i="52" s="1"/>
  <c r="F753" i="52" s="1"/>
  <c r="F323" i="52"/>
  <c r="F395" i="52" s="1"/>
  <c r="F467" i="52" s="1"/>
  <c r="F539" i="52" s="1"/>
  <c r="F611" i="52" s="1"/>
  <c r="F683" i="52" s="1"/>
  <c r="F755" i="52" s="1"/>
  <c r="F269" i="52"/>
  <c r="F341" i="52" s="1"/>
  <c r="F413" i="52" s="1"/>
  <c r="F485" i="52" s="1"/>
  <c r="F557" i="52" s="1"/>
  <c r="F629" i="52" s="1"/>
  <c r="F701" i="52" s="1"/>
  <c r="B68" i="60"/>
  <c r="C377" i="52"/>
  <c r="Q305" i="52"/>
  <c r="S305" i="52" s="1"/>
  <c r="P418" i="52"/>
  <c r="P460" i="52"/>
  <c r="B17" i="60"/>
  <c r="W142" i="44"/>
  <c r="C383" i="52"/>
  <c r="Q311" i="52"/>
  <c r="S311" i="52" s="1"/>
  <c r="H362" i="52"/>
  <c r="P362" i="52" s="1"/>
  <c r="G605" i="52"/>
  <c r="G589" i="52"/>
  <c r="G608" i="52"/>
  <c r="G403" i="52"/>
  <c r="Z732" i="52"/>
  <c r="G561" i="52"/>
  <c r="Z767" i="52"/>
  <c r="Z307" i="52"/>
  <c r="G725" i="52"/>
  <c r="G720" i="52"/>
  <c r="G728" i="52"/>
  <c r="Z538" i="52"/>
  <c r="Z377" i="52"/>
  <c r="H200" i="58"/>
  <c r="S200" i="58" s="1"/>
  <c r="Z291" i="52"/>
  <c r="Z578" i="52"/>
  <c r="G755" i="52"/>
  <c r="G348" i="52"/>
  <c r="P375" i="52"/>
  <c r="P449" i="52"/>
  <c r="G481" i="52"/>
  <c r="H308" i="50"/>
  <c r="G526" i="52"/>
  <c r="Z528" i="52"/>
  <c r="G514" i="52"/>
  <c r="Z313" i="52"/>
  <c r="Z625" i="52"/>
  <c r="H127" i="58"/>
  <c r="S127" i="58" s="1"/>
  <c r="Z356" i="52"/>
  <c r="G436" i="52"/>
  <c r="G530" i="52"/>
  <c r="Z379" i="52"/>
  <c r="A176" i="52"/>
  <c r="G748" i="52"/>
  <c r="Z542" i="52"/>
  <c r="G770" i="52"/>
  <c r="P770" i="52" s="1"/>
  <c r="P412" i="52"/>
  <c r="G474" i="52"/>
  <c r="G660" i="52"/>
  <c r="G517" i="52"/>
  <c r="G594" i="52"/>
  <c r="G653" i="52"/>
  <c r="Z726" i="52"/>
  <c r="Z565" i="52"/>
  <c r="Z711" i="52"/>
  <c r="G638" i="52"/>
  <c r="P509" i="52"/>
  <c r="G487" i="52"/>
  <c r="G754" i="52"/>
  <c r="Z555" i="52"/>
  <c r="G417" i="52"/>
  <c r="G445" i="52"/>
  <c r="Z462" i="52"/>
  <c r="Z740" i="52"/>
  <c r="M82" i="43"/>
  <c r="Z312" i="52"/>
  <c r="Z282" i="52"/>
  <c r="G775" i="52"/>
  <c r="P775" i="52" s="1"/>
  <c r="P381" i="52"/>
  <c r="P369" i="52"/>
  <c r="P532" i="52"/>
  <c r="I82" i="43"/>
  <c r="G529" i="52"/>
  <c r="H356" i="52"/>
  <c r="P356" i="52" s="1"/>
  <c r="H161" i="50"/>
  <c r="S161" i="50" s="1"/>
  <c r="G354" i="52"/>
  <c r="G763" i="52"/>
  <c r="G398" i="52"/>
  <c r="G477" i="52"/>
  <c r="Z297" i="52"/>
  <c r="G764" i="52"/>
  <c r="Z716" i="52"/>
  <c r="G648" i="52"/>
  <c r="G512" i="52"/>
  <c r="Z712" i="52"/>
  <c r="G493" i="52"/>
  <c r="Z435" i="52"/>
  <c r="Z338" i="52"/>
  <c r="Z317" i="52"/>
  <c r="Z325" i="52"/>
  <c r="P401" i="52"/>
  <c r="G473" i="52"/>
  <c r="G615" i="52"/>
  <c r="Z752" i="52"/>
  <c r="V82" i="46"/>
  <c r="Q300" i="52"/>
  <c r="S300" i="52" s="1"/>
  <c r="Z420" i="52"/>
  <c r="V72" i="44"/>
  <c r="Y227" i="38"/>
  <c r="P297" i="52"/>
  <c r="Q384" i="52"/>
  <c r="S384" i="52" s="1"/>
  <c r="P299" i="52"/>
  <c r="P326" i="52"/>
  <c r="V67" i="44"/>
  <c r="V75" i="44"/>
  <c r="V76" i="44"/>
  <c r="V68" i="44"/>
  <c r="V87" i="44"/>
  <c r="V86" i="44"/>
  <c r="V83" i="44"/>
  <c r="W153" i="44"/>
  <c r="W140" i="44"/>
  <c r="W145" i="44"/>
  <c r="W141" i="44"/>
  <c r="V88" i="44"/>
  <c r="V71" i="44"/>
  <c r="V84" i="44"/>
  <c r="V73" i="44"/>
  <c r="V77" i="44"/>
  <c r="V80" i="44"/>
  <c r="V74" i="44"/>
  <c r="V69" i="44"/>
  <c r="W144" i="44"/>
  <c r="W152" i="44"/>
  <c r="V78" i="44"/>
  <c r="W120" i="38"/>
  <c r="W116" i="38"/>
  <c r="W124" i="38"/>
  <c r="W118" i="38"/>
  <c r="W123" i="38"/>
  <c r="W119" i="38"/>
  <c r="W122" i="38"/>
  <c r="W150" i="38"/>
  <c r="W147" i="38"/>
  <c r="W143" i="38"/>
  <c r="W149" i="38"/>
  <c r="W148" i="38"/>
  <c r="W146" i="38"/>
  <c r="W142" i="38"/>
  <c r="W145" i="38"/>
  <c r="S187" i="50"/>
  <c r="M187" i="50" s="1"/>
  <c r="Q193" i="50" s="1"/>
  <c r="W769" i="50"/>
  <c r="CL61" i="60"/>
  <c r="C93" i="60"/>
  <c r="C91" i="60"/>
  <c r="U91" i="60" s="1"/>
  <c r="M218" i="46"/>
  <c r="V218" i="46"/>
  <c r="C754" i="52"/>
  <c r="Q754" i="52" s="1"/>
  <c r="S754" i="52" s="1"/>
  <c r="Q682" i="52"/>
  <c r="S682" i="52" s="1"/>
  <c r="D615" i="52"/>
  <c r="Q543" i="52"/>
  <c r="S543" i="52" s="1"/>
  <c r="C268" i="52"/>
  <c r="Q267" i="52"/>
  <c r="C339" i="52"/>
  <c r="Q581" i="52"/>
  <c r="S581" i="52" s="1"/>
  <c r="C653" i="52"/>
  <c r="C535" i="52"/>
  <c r="Q463" i="52"/>
  <c r="S463" i="52" s="1"/>
  <c r="D54" i="58"/>
  <c r="D52" i="58"/>
  <c r="D55" i="58"/>
  <c r="D53" i="58"/>
  <c r="Z641" i="52"/>
  <c r="P641" i="52"/>
  <c r="Z681" i="52"/>
  <c r="P681" i="52"/>
  <c r="C676" i="52"/>
  <c r="Q604" i="52"/>
  <c r="S604" i="52" s="1"/>
  <c r="V271" i="50"/>
  <c r="V267" i="50"/>
  <c r="H387" i="50"/>
  <c r="G281" i="38"/>
  <c r="I281" i="38" s="1"/>
  <c r="Q141" i="50"/>
  <c r="H141" i="50" s="1"/>
  <c r="W141" i="50" s="1"/>
  <c r="Q91" i="50"/>
  <c r="H91" i="50" s="1"/>
  <c r="Q92" i="50"/>
  <c r="Z476" i="52"/>
  <c r="P684" i="52"/>
  <c r="Z533" i="52"/>
  <c r="P582" i="52"/>
  <c r="Z743" i="52"/>
  <c r="Z484" i="52"/>
  <c r="P484" i="52"/>
  <c r="Z541" i="52"/>
  <c r="Q471" i="52"/>
  <c r="S471" i="52" s="1"/>
  <c r="Z753" i="52"/>
  <c r="P753" i="52"/>
  <c r="P676" i="52"/>
  <c r="Z676" i="52"/>
  <c r="P571" i="52"/>
  <c r="Z571" i="52"/>
  <c r="Z632" i="52"/>
  <c r="P632" i="52"/>
  <c r="Q336" i="46"/>
  <c r="H334" i="46"/>
  <c r="E32" i="60"/>
  <c r="CL32" i="60"/>
  <c r="C594" i="52"/>
  <c r="Q509" i="52"/>
  <c r="S509" i="52" s="1"/>
  <c r="P415" i="52"/>
  <c r="Z438" i="52"/>
  <c r="Z347" i="52"/>
  <c r="W237" i="50"/>
  <c r="Z577" i="52"/>
  <c r="C477" i="52"/>
  <c r="Z617" i="52"/>
  <c r="P617" i="52"/>
  <c r="Z652" i="52"/>
  <c r="Z464" i="52"/>
  <c r="P464" i="52"/>
  <c r="P416" i="52"/>
  <c r="Z416" i="52"/>
  <c r="C409" i="52"/>
  <c r="Q337" i="52"/>
  <c r="S337" i="52" s="1"/>
  <c r="W117" i="38"/>
  <c r="W125" i="38"/>
  <c r="W121" i="38"/>
  <c r="W141" i="38"/>
  <c r="W144" i="38"/>
  <c r="Q376" i="52"/>
  <c r="S376" i="52" s="1"/>
  <c r="C448" i="52"/>
  <c r="Q382" i="52"/>
  <c r="S382" i="52" s="1"/>
  <c r="C456" i="52"/>
  <c r="F288" i="52"/>
  <c r="F360" i="52" s="1"/>
  <c r="F432" i="52" s="1"/>
  <c r="F504" i="52" s="1"/>
  <c r="F576" i="52" s="1"/>
  <c r="F648" i="52" s="1"/>
  <c r="F720" i="52" s="1"/>
  <c r="W370" i="50"/>
  <c r="S769" i="50"/>
  <c r="S370" i="50"/>
  <c r="C102" i="60" l="1"/>
  <c r="V102" i="60" s="1"/>
  <c r="C99" i="60"/>
  <c r="T99" i="60" s="1"/>
  <c r="U19" i="50"/>
  <c r="M19" i="50"/>
  <c r="Q43" i="50" s="1"/>
  <c r="U253" i="50"/>
  <c r="M253" i="50"/>
  <c r="Q259" i="50" s="1"/>
  <c r="T385" i="50"/>
  <c r="M385" i="50"/>
  <c r="Y240" i="38"/>
  <c r="K240" i="38" s="1"/>
  <c r="CL34" i="60"/>
  <c r="CJ40" i="60"/>
  <c r="E19" i="60"/>
  <c r="AF19" i="60" s="1"/>
  <c r="CJ50" i="60"/>
  <c r="T276" i="46"/>
  <c r="CL58" i="60"/>
  <c r="E47" i="60"/>
  <c r="AS47" i="60" s="1"/>
  <c r="E58" i="60"/>
  <c r="BJ58" i="60" s="1"/>
  <c r="E74" i="60"/>
  <c r="BI74" i="60" s="1"/>
  <c r="AA63" i="60"/>
  <c r="BK63" i="60"/>
  <c r="E40" i="60"/>
  <c r="BA40" i="60" s="1"/>
  <c r="CJ51" i="60"/>
  <c r="CL51" i="60"/>
  <c r="CJ83" i="60"/>
  <c r="CL74" i="60"/>
  <c r="E34" i="60"/>
  <c r="T34" i="60" s="1"/>
  <c r="E83" i="60"/>
  <c r="BD83" i="60" s="1"/>
  <c r="CL39" i="60"/>
  <c r="CJ30" i="60"/>
  <c r="CL50" i="60"/>
  <c r="CJ13" i="60"/>
  <c r="E13" i="60" s="1"/>
  <c r="O13" i="60" s="1"/>
  <c r="AX14" i="60"/>
  <c r="S237" i="46"/>
  <c r="W51" i="60"/>
  <c r="AE51" i="60"/>
  <c r="AA51" i="60"/>
  <c r="U25" i="50"/>
  <c r="BR50" i="60"/>
  <c r="R51" i="60"/>
  <c r="AY51" i="60"/>
  <c r="V50" i="60"/>
  <c r="AW51" i="60"/>
  <c r="M137" i="46"/>
  <c r="Q151" i="46" s="1"/>
  <c r="AJ50" i="60"/>
  <c r="BE50" i="60"/>
  <c r="C683" i="52"/>
  <c r="Q611" i="52"/>
  <c r="S611" i="52" s="1"/>
  <c r="P687" i="52"/>
  <c r="Z687" i="52"/>
  <c r="C512" i="52"/>
  <c r="Q440" i="52"/>
  <c r="S440" i="52" s="1"/>
  <c r="Z430" i="52"/>
  <c r="P430" i="52"/>
  <c r="D443" i="52"/>
  <c r="Q371" i="52"/>
  <c r="S371" i="52" s="1"/>
  <c r="Z655" i="52"/>
  <c r="P655" i="52"/>
  <c r="P747" i="52"/>
  <c r="Z747" i="52"/>
  <c r="P666" i="52"/>
  <c r="Z666" i="52"/>
  <c r="Z640" i="52"/>
  <c r="P640" i="52"/>
  <c r="C534" i="52"/>
  <c r="Q462" i="52"/>
  <c r="S462" i="52" s="1"/>
  <c r="P427" i="52"/>
  <c r="Z427" i="52"/>
  <c r="P590" i="52"/>
  <c r="Z590" i="52"/>
  <c r="P759" i="52"/>
  <c r="Z759" i="52"/>
  <c r="Q357" i="52"/>
  <c r="S357" i="52" s="1"/>
  <c r="Q392" i="52"/>
  <c r="S392" i="52" s="1"/>
  <c r="C464" i="52"/>
  <c r="Q459" i="52"/>
  <c r="S459" i="52" s="1"/>
  <c r="C531" i="52"/>
  <c r="P658" i="52"/>
  <c r="Z658" i="52"/>
  <c r="Z662" i="52"/>
  <c r="P662" i="52"/>
  <c r="Q289" i="52"/>
  <c r="S289" i="52" s="1"/>
  <c r="C290" i="52"/>
  <c r="C361" i="52"/>
  <c r="P665" i="52"/>
  <c r="Z665" i="52"/>
  <c r="P742" i="52"/>
  <c r="Z742" i="52"/>
  <c r="Z527" i="52"/>
  <c r="P527" i="52"/>
  <c r="Q342" i="52"/>
  <c r="S342" i="52" s="1"/>
  <c r="C414" i="52"/>
  <c r="S503" i="50"/>
  <c r="Z475" i="52"/>
  <c r="P475" i="52"/>
  <c r="Z584" i="52"/>
  <c r="P584" i="52"/>
  <c r="P450" i="52"/>
  <c r="Z450" i="52"/>
  <c r="I35" i="60"/>
  <c r="P439" i="52"/>
  <c r="Z439" i="52"/>
  <c r="Z433" i="52"/>
  <c r="P433" i="52"/>
  <c r="Z546" i="52"/>
  <c r="P546" i="52"/>
  <c r="P746" i="52"/>
  <c r="Z746" i="52"/>
  <c r="W305" i="50"/>
  <c r="S305" i="50"/>
  <c r="P507" i="52"/>
  <c r="Z507" i="52"/>
  <c r="Q441" i="52"/>
  <c r="S441" i="52" s="1"/>
  <c r="C513" i="52"/>
  <c r="C597" i="52"/>
  <c r="G50" i="60"/>
  <c r="Q345" i="52"/>
  <c r="S345" i="52" s="1"/>
  <c r="W240" i="50"/>
  <c r="Z671" i="52"/>
  <c r="P671" i="52"/>
  <c r="L35" i="60"/>
  <c r="C94" i="60"/>
  <c r="P94" i="60" s="1"/>
  <c r="AL50" i="60"/>
  <c r="W634" i="50"/>
  <c r="S704" i="50"/>
  <c r="W704" i="50"/>
  <c r="Z737" i="52"/>
  <c r="P737" i="52"/>
  <c r="C674" i="52"/>
  <c r="Q602" i="52"/>
  <c r="S602" i="52" s="1"/>
  <c r="Y6" i="46"/>
  <c r="K8" i="46"/>
  <c r="P686" i="52"/>
  <c r="BL50" i="60"/>
  <c r="M220" i="46"/>
  <c r="Q225" i="46" s="1"/>
  <c r="C465" i="52"/>
  <c r="Q393" i="52"/>
  <c r="S393" i="52" s="1"/>
  <c r="Z714" i="52"/>
  <c r="P714" i="52"/>
  <c r="P760" i="52"/>
  <c r="Z760" i="52"/>
  <c r="B279" i="52"/>
  <c r="BC50" i="60"/>
  <c r="W699" i="50"/>
  <c r="Z442" i="52"/>
  <c r="P442" i="52"/>
  <c r="P678" i="52"/>
  <c r="Z678" i="52"/>
  <c r="P550" i="52"/>
  <c r="Z550" i="52"/>
  <c r="Q482" i="52"/>
  <c r="S482" i="52" s="1"/>
  <c r="C554" i="52"/>
  <c r="S50" i="60"/>
  <c r="I50" i="60"/>
  <c r="AI35" i="60"/>
  <c r="AT63" i="60"/>
  <c r="AM50" i="60"/>
  <c r="BF50" i="60"/>
  <c r="AT50" i="60"/>
  <c r="O50" i="60"/>
  <c r="U50" i="60"/>
  <c r="V135" i="46"/>
  <c r="P50" i="60"/>
  <c r="AA50" i="60"/>
  <c r="I295" i="46"/>
  <c r="AP50" i="60"/>
  <c r="AN50" i="60"/>
  <c r="AZ50" i="60"/>
  <c r="W50" i="60"/>
  <c r="AO63" i="60"/>
  <c r="BJ50" i="60"/>
  <c r="AU50" i="60"/>
  <c r="T50" i="60"/>
  <c r="AD50" i="60"/>
  <c r="BA50" i="60"/>
  <c r="AJ35" i="60"/>
  <c r="CL15" i="60"/>
  <c r="E15" i="60"/>
  <c r="BA15" i="60" s="1"/>
  <c r="E37" i="60"/>
  <c r="BB37" i="60" s="1"/>
  <c r="CL37" i="60"/>
  <c r="E51" i="58"/>
  <c r="H152" i="58" s="1"/>
  <c r="E160" i="58" s="1"/>
  <c r="H51" i="58"/>
  <c r="H154" i="58" s="1"/>
  <c r="Q194" i="58" s="1"/>
  <c r="Q201" i="58" s="1"/>
  <c r="E69" i="60"/>
  <c r="X69" i="60" s="1"/>
  <c r="CJ69" i="60"/>
  <c r="CL69" i="60"/>
  <c r="CJ46" i="60"/>
  <c r="CL46" i="60"/>
  <c r="BI43" i="60"/>
  <c r="BR43" i="60"/>
  <c r="AL43" i="60"/>
  <c r="CJ37" i="60"/>
  <c r="CJ11" i="60"/>
  <c r="E11" i="60" s="1"/>
  <c r="AK11" i="60" s="1"/>
  <c r="U43" i="60"/>
  <c r="U51" i="58"/>
  <c r="V152" i="58" s="1"/>
  <c r="U165" i="58" s="1"/>
  <c r="W165" i="58" s="1"/>
  <c r="E38" i="60"/>
  <c r="AF38" i="60" s="1"/>
  <c r="CJ43" i="60"/>
  <c r="CJ78" i="60"/>
  <c r="BE63" i="60"/>
  <c r="AN63" i="60"/>
  <c r="AH63" i="60"/>
  <c r="AJ63" i="60"/>
  <c r="AU63" i="60"/>
  <c r="BA63" i="60"/>
  <c r="BA51" i="60"/>
  <c r="M51" i="60"/>
  <c r="BF51" i="60"/>
  <c r="AG14" i="60"/>
  <c r="AU14" i="60"/>
  <c r="G14" i="60"/>
  <c r="AK14" i="60"/>
  <c r="CJ64" i="60"/>
  <c r="E64" i="60"/>
  <c r="J64" i="60" s="1"/>
  <c r="CL29" i="60"/>
  <c r="E29" i="60"/>
  <c r="AD29" i="60" s="1"/>
  <c r="CJ71" i="60"/>
  <c r="E71" i="60"/>
  <c r="BQ71" i="60" s="1"/>
  <c r="E33" i="60"/>
  <c r="I33" i="60" s="1"/>
  <c r="CJ33" i="60"/>
  <c r="CL33" i="60"/>
  <c r="BB43" i="60"/>
  <c r="E46" i="60"/>
  <c r="AD46" i="60" s="1"/>
  <c r="BF14" i="60"/>
  <c r="E50" i="58"/>
  <c r="H71" i="58" s="1"/>
  <c r="E85" i="58" s="1"/>
  <c r="H50" i="58"/>
  <c r="H73" i="58" s="1"/>
  <c r="H90" i="58" s="1"/>
  <c r="C50" i="60"/>
  <c r="AY50" i="60"/>
  <c r="D50" i="60"/>
  <c r="CJ19" i="60"/>
  <c r="E57" i="60"/>
  <c r="AX57" i="60" s="1"/>
  <c r="CJ28" i="60"/>
  <c r="E66" i="60"/>
  <c r="S66" i="60" s="1"/>
  <c r="CL66" i="60"/>
  <c r="CL43" i="60"/>
  <c r="CL57" i="60"/>
  <c r="CL71" i="60"/>
  <c r="AW14" i="60"/>
  <c r="Q14" i="60"/>
  <c r="J14" i="60"/>
  <c r="CL72" i="60"/>
  <c r="CL31" i="60"/>
  <c r="CJ31" i="60"/>
  <c r="CL27" i="60"/>
  <c r="E27" i="60"/>
  <c r="BJ27" i="60" s="1"/>
  <c r="CJ14" i="60"/>
  <c r="CL14" i="60"/>
  <c r="AS50" i="60"/>
  <c r="AW50" i="60"/>
  <c r="AF50" i="60"/>
  <c r="BG50" i="60"/>
  <c r="BP50" i="60"/>
  <c r="Q50" i="60"/>
  <c r="BS50" i="60"/>
  <c r="AR50" i="60"/>
  <c r="X50" i="60"/>
  <c r="M50" i="60"/>
  <c r="Y50" i="60"/>
  <c r="AQ50" i="60"/>
  <c r="F50" i="60"/>
  <c r="R50" i="60"/>
  <c r="BM50" i="60"/>
  <c r="AK50" i="60"/>
  <c r="L50" i="60"/>
  <c r="BN50" i="60"/>
  <c r="J50" i="60"/>
  <c r="AV50" i="60"/>
  <c r="BD50" i="60"/>
  <c r="AE50" i="60"/>
  <c r="BB50" i="60"/>
  <c r="BQ50" i="60"/>
  <c r="AH50" i="60"/>
  <c r="AC50" i="60"/>
  <c r="H50" i="60"/>
  <c r="BI50" i="60"/>
  <c r="AB50" i="60"/>
  <c r="AI50" i="60"/>
  <c r="AO50" i="60"/>
  <c r="BO50" i="60"/>
  <c r="CJ96" i="60"/>
  <c r="C96" i="60"/>
  <c r="P96" i="60" s="1"/>
  <c r="T19" i="50"/>
  <c r="CJ97" i="60"/>
  <c r="C97" i="60"/>
  <c r="M97" i="60" s="1"/>
  <c r="BL14" i="60"/>
  <c r="X14" i="60"/>
  <c r="I14" i="60"/>
  <c r="AJ14" i="60"/>
  <c r="BO14" i="60"/>
  <c r="BT14" i="60"/>
  <c r="C14" i="60"/>
  <c r="BK14" i="60"/>
  <c r="H14" i="60"/>
  <c r="AN14" i="60"/>
  <c r="AC14" i="60"/>
  <c r="F14" i="60"/>
  <c r="BE14" i="60"/>
  <c r="BM14" i="60"/>
  <c r="AQ14" i="60"/>
  <c r="BQ14" i="60"/>
  <c r="BB19" i="60"/>
  <c r="CL21" i="60"/>
  <c r="E21" i="60"/>
  <c r="AH21" i="60" s="1"/>
  <c r="CL62" i="60"/>
  <c r="E62" i="60"/>
  <c r="P62" i="60" s="1"/>
  <c r="CJ62" i="60"/>
  <c r="CL67" i="60"/>
  <c r="CJ67" i="60"/>
  <c r="E67" i="60"/>
  <c r="L67" i="60" s="1"/>
  <c r="AS43" i="60"/>
  <c r="BQ43" i="60"/>
  <c r="BK43" i="60"/>
  <c r="S43" i="60"/>
  <c r="BD43" i="60"/>
  <c r="CL24" i="60"/>
  <c r="Z43" i="60"/>
  <c r="AW43" i="60"/>
  <c r="BT43" i="60"/>
  <c r="AO43" i="60"/>
  <c r="CL84" i="60"/>
  <c r="CL38" i="60"/>
  <c r="AS14" i="60"/>
  <c r="R14" i="60"/>
  <c r="BR14" i="60"/>
  <c r="Z14" i="60"/>
  <c r="BH50" i="60"/>
  <c r="BT50" i="60"/>
  <c r="AX50" i="60"/>
  <c r="N50" i="60"/>
  <c r="BK50" i="60"/>
  <c r="Z50" i="60"/>
  <c r="K50" i="60"/>
  <c r="N19" i="60"/>
  <c r="P35" i="60"/>
  <c r="X35" i="60"/>
  <c r="BQ35" i="60"/>
  <c r="AT35" i="60"/>
  <c r="BP35" i="60"/>
  <c r="C35" i="60"/>
  <c r="AC35" i="60"/>
  <c r="BC35" i="60"/>
  <c r="AW35" i="60"/>
  <c r="BM35" i="60"/>
  <c r="AD35" i="60"/>
  <c r="V35" i="60"/>
  <c r="AY35" i="60"/>
  <c r="T35" i="60"/>
  <c r="AG35" i="60"/>
  <c r="BK35" i="60"/>
  <c r="BR35" i="60"/>
  <c r="AQ35" i="60"/>
  <c r="R35" i="60"/>
  <c r="M35" i="60"/>
  <c r="AS35" i="60"/>
  <c r="BO35" i="60"/>
  <c r="W35" i="60"/>
  <c r="AZ35" i="60"/>
  <c r="AM35" i="60"/>
  <c r="AH35" i="60"/>
  <c r="O35" i="60"/>
  <c r="BB35" i="60"/>
  <c r="BG35" i="60"/>
  <c r="Q35" i="60"/>
  <c r="Y35" i="60"/>
  <c r="S35" i="60"/>
  <c r="BD35" i="60"/>
  <c r="AU35" i="60"/>
  <c r="AF35" i="60"/>
  <c r="H35" i="60"/>
  <c r="AE35" i="60"/>
  <c r="U35" i="60"/>
  <c r="AA35" i="60"/>
  <c r="D35" i="60"/>
  <c r="AP35" i="60"/>
  <c r="AR35" i="60"/>
  <c r="AK35" i="60"/>
  <c r="BL35" i="60"/>
  <c r="BN35" i="60"/>
  <c r="AL35" i="60"/>
  <c r="G35" i="60"/>
  <c r="AX35" i="60"/>
  <c r="BE35" i="60"/>
  <c r="BI35" i="60"/>
  <c r="BH35" i="60"/>
  <c r="AN35" i="60"/>
  <c r="BA35" i="60"/>
  <c r="F35" i="60"/>
  <c r="AV35" i="60"/>
  <c r="J35" i="60"/>
  <c r="BF35" i="60"/>
  <c r="Z35" i="60"/>
  <c r="AB35" i="60"/>
  <c r="AO35" i="60"/>
  <c r="BS35" i="60"/>
  <c r="N35" i="60"/>
  <c r="BT35" i="60"/>
  <c r="BJ35" i="60"/>
  <c r="E61" i="60"/>
  <c r="AF61" i="60" s="1"/>
  <c r="BI63" i="60"/>
  <c r="T63" i="60"/>
  <c r="C101" i="60"/>
  <c r="D101" i="60" s="1"/>
  <c r="BN63" i="60"/>
  <c r="AX63" i="60"/>
  <c r="V333" i="50"/>
  <c r="C103" i="60"/>
  <c r="BB63" i="60"/>
  <c r="E78" i="60"/>
  <c r="AQ78" i="60" s="1"/>
  <c r="CL64" i="60"/>
  <c r="AB63" i="60"/>
  <c r="AR63" i="60"/>
  <c r="BG63" i="60"/>
  <c r="BM63" i="60"/>
  <c r="I63" i="60"/>
  <c r="Q63" i="60"/>
  <c r="AS63" i="60"/>
  <c r="CL63" i="60"/>
  <c r="CL54" i="60"/>
  <c r="W63" i="60"/>
  <c r="O63" i="60"/>
  <c r="BH63" i="60"/>
  <c r="BD63" i="60"/>
  <c r="BC63" i="60"/>
  <c r="K63" i="60"/>
  <c r="H63" i="60"/>
  <c r="J63" i="60"/>
  <c r="V337" i="50"/>
  <c r="AK63" i="60"/>
  <c r="CJ35" i="60"/>
  <c r="AM19" i="60"/>
  <c r="S63" i="60"/>
  <c r="BL63" i="60"/>
  <c r="F284" i="38"/>
  <c r="H284" i="38" s="1"/>
  <c r="AF63" i="60"/>
  <c r="AW63" i="60"/>
  <c r="AP63" i="60"/>
  <c r="AD63" i="60"/>
  <c r="CJ63" i="60"/>
  <c r="E54" i="60"/>
  <c r="BN54" i="60" s="1"/>
  <c r="AZ63" i="60"/>
  <c r="R63" i="60"/>
  <c r="D63" i="60"/>
  <c r="AC63" i="60"/>
  <c r="BJ63" i="60"/>
  <c r="C100" i="60"/>
  <c r="H100" i="60" s="1"/>
  <c r="AE63" i="60"/>
  <c r="BQ63" i="60"/>
  <c r="H321" i="50"/>
  <c r="V339" i="50"/>
  <c r="CL35" i="60"/>
  <c r="CJ29" i="60"/>
  <c r="CL36" i="60"/>
  <c r="E36" i="60"/>
  <c r="E28" i="60"/>
  <c r="Y28" i="60" s="1"/>
  <c r="CJ92" i="60"/>
  <c r="C92" i="60"/>
  <c r="F92" i="60" s="1"/>
  <c r="J99" i="60"/>
  <c r="T253" i="50"/>
  <c r="E44" i="60"/>
  <c r="CL44" i="60"/>
  <c r="CJ44" i="60"/>
  <c r="E73" i="60"/>
  <c r="U73" i="60" s="1"/>
  <c r="CJ66" i="60"/>
  <c r="CJ21" i="60"/>
  <c r="E45" i="60"/>
  <c r="AA45" i="60" s="1"/>
  <c r="E72" i="60"/>
  <c r="AD72" i="60" s="1"/>
  <c r="CL73" i="60"/>
  <c r="CL16" i="60"/>
  <c r="CJ16" i="60"/>
  <c r="E16" i="60"/>
  <c r="CL79" i="60"/>
  <c r="CJ79" i="60"/>
  <c r="E79" i="60"/>
  <c r="CJ45" i="60"/>
  <c r="E84" i="60"/>
  <c r="W84" i="60" s="1"/>
  <c r="E25" i="60"/>
  <c r="CJ25" i="60"/>
  <c r="CL25" i="60"/>
  <c r="E82" i="60"/>
  <c r="CJ82" i="60"/>
  <c r="CL82" i="60"/>
  <c r="CJ59" i="60"/>
  <c r="CL59" i="60"/>
  <c r="E59" i="60"/>
  <c r="CJ95" i="60"/>
  <c r="C95" i="60"/>
  <c r="V95" i="60" s="1"/>
  <c r="CJ53" i="60"/>
  <c r="CL53" i="60"/>
  <c r="E53" i="60"/>
  <c r="CL56" i="60"/>
  <c r="E56" i="60"/>
  <c r="CJ56" i="60"/>
  <c r="E24" i="60"/>
  <c r="BT24" i="60" s="1"/>
  <c r="CJ12" i="60"/>
  <c r="E12" i="60" s="1"/>
  <c r="AK12" i="60" s="1"/>
  <c r="E76" i="60"/>
  <c r="CL76" i="60"/>
  <c r="CJ76" i="60"/>
  <c r="C104" i="60"/>
  <c r="D104" i="60" s="1"/>
  <c r="D43" i="60"/>
  <c r="W43" i="60"/>
  <c r="CJ20" i="60"/>
  <c r="E20" i="60"/>
  <c r="CJ41" i="60"/>
  <c r="E41" i="60"/>
  <c r="CL41" i="60"/>
  <c r="CJ60" i="60"/>
  <c r="CL60" i="60"/>
  <c r="E60" i="60"/>
  <c r="BO63" i="60"/>
  <c r="AI63" i="60"/>
  <c r="AQ63" i="60"/>
  <c r="M63" i="60"/>
  <c r="BS63" i="60"/>
  <c r="AV63" i="60"/>
  <c r="BF63" i="60"/>
  <c r="P63" i="60"/>
  <c r="X63" i="60"/>
  <c r="BP63" i="60"/>
  <c r="N63" i="60"/>
  <c r="BR63" i="60"/>
  <c r="Y63" i="60"/>
  <c r="Z63" i="60"/>
  <c r="L63" i="60"/>
  <c r="AL63" i="60"/>
  <c r="BT63" i="60"/>
  <c r="F63" i="60"/>
  <c r="V63" i="60"/>
  <c r="G63" i="60"/>
  <c r="U63" i="60"/>
  <c r="C63" i="60"/>
  <c r="G132" i="60"/>
  <c r="C132" i="60"/>
  <c r="B133" i="60"/>
  <c r="E132" i="60"/>
  <c r="F132" i="60"/>
  <c r="D132" i="60"/>
  <c r="AG63" i="60"/>
  <c r="AM63" i="60"/>
  <c r="CL26" i="60"/>
  <c r="CJ26" i="60"/>
  <c r="E26" i="60"/>
  <c r="CL80" i="60"/>
  <c r="E80" i="60"/>
  <c r="CJ80" i="60"/>
  <c r="E70" i="60"/>
  <c r="CL70" i="60"/>
  <c r="CJ70" i="60"/>
  <c r="BR19" i="60"/>
  <c r="CJ23" i="60"/>
  <c r="E23" i="60"/>
  <c r="CL23" i="60"/>
  <c r="CL18" i="60"/>
  <c r="E18" i="60"/>
  <c r="CJ18" i="60"/>
  <c r="CJ81" i="60"/>
  <c r="E81" i="60"/>
  <c r="CL81" i="60"/>
  <c r="E22" i="60"/>
  <c r="CL22" i="60"/>
  <c r="CJ85" i="60"/>
  <c r="CL85" i="60"/>
  <c r="E85" i="60"/>
  <c r="Q351" i="50"/>
  <c r="H322" i="50"/>
  <c r="U50" i="58"/>
  <c r="V71" i="58" s="1"/>
  <c r="U90" i="58" s="1"/>
  <c r="W90" i="58" s="1"/>
  <c r="O43" i="60"/>
  <c r="S218" i="50"/>
  <c r="I218" i="50" s="1"/>
  <c r="N99" i="60"/>
  <c r="AV14" i="60"/>
  <c r="T14" i="60"/>
  <c r="V14" i="60"/>
  <c r="L43" i="60"/>
  <c r="L14" i="60"/>
  <c r="AO14" i="60"/>
  <c r="AD51" i="60"/>
  <c r="BP51" i="60"/>
  <c r="O51" i="60"/>
  <c r="AC51" i="60"/>
  <c r="AF51" i="60"/>
  <c r="AA31" i="60"/>
  <c r="Y51" i="60"/>
  <c r="C51" i="60"/>
  <c r="K51" i="60"/>
  <c r="AZ51" i="60"/>
  <c r="BR51" i="60"/>
  <c r="U51" i="60"/>
  <c r="AJ51" i="60"/>
  <c r="BT51" i="60"/>
  <c r="G51" i="60"/>
  <c r="AH51" i="60"/>
  <c r="BC51" i="60"/>
  <c r="AO51" i="60"/>
  <c r="AL51" i="60"/>
  <c r="D51" i="60"/>
  <c r="P51" i="60"/>
  <c r="BQ51" i="60"/>
  <c r="BM51" i="60"/>
  <c r="AU31" i="60"/>
  <c r="Y31" i="60"/>
  <c r="Q43" i="60"/>
  <c r="AY43" i="60"/>
  <c r="AR43" i="60"/>
  <c r="AT43" i="60"/>
  <c r="G43" i="60"/>
  <c r="M43" i="60"/>
  <c r="AJ43" i="60"/>
  <c r="BH43" i="60"/>
  <c r="AF43" i="60"/>
  <c r="BA43" i="60"/>
  <c r="AQ43" i="60"/>
  <c r="BL43" i="60"/>
  <c r="BC43" i="60"/>
  <c r="BG43" i="60"/>
  <c r="BJ43" i="60"/>
  <c r="AZ43" i="60"/>
  <c r="BF43" i="60"/>
  <c r="BS43" i="60"/>
  <c r="BP43" i="60"/>
  <c r="L51" i="60"/>
  <c r="AG51" i="60"/>
  <c r="BB51" i="60"/>
  <c r="J51" i="60"/>
  <c r="AK51" i="60"/>
  <c r="Z51" i="60"/>
  <c r="I51" i="60"/>
  <c r="BN51" i="60"/>
  <c r="AN51" i="60"/>
  <c r="BD51" i="60"/>
  <c r="R31" i="60"/>
  <c r="AX31" i="60"/>
  <c r="AL31" i="60"/>
  <c r="BP31" i="60"/>
  <c r="Z31" i="60"/>
  <c r="BL31" i="60"/>
  <c r="AD31" i="60"/>
  <c r="K31" i="60"/>
  <c r="CJ15" i="60"/>
  <c r="Y43" i="60"/>
  <c r="AH43" i="60"/>
  <c r="AZ14" i="60"/>
  <c r="BJ14" i="60"/>
  <c r="AY14" i="60"/>
  <c r="M14" i="60"/>
  <c r="BB14" i="60"/>
  <c r="BH14" i="60"/>
  <c r="P14" i="60"/>
  <c r="BP14" i="60"/>
  <c r="Y14" i="60"/>
  <c r="D14" i="60"/>
  <c r="BA14" i="60"/>
  <c r="N14" i="60"/>
  <c r="BS14" i="60"/>
  <c r="AF14" i="60"/>
  <c r="AD14" i="60"/>
  <c r="AH14" i="60"/>
  <c r="O14" i="60"/>
  <c r="AL14" i="60"/>
  <c r="AM14" i="60"/>
  <c r="W14" i="60"/>
  <c r="BN14" i="60"/>
  <c r="AI14" i="60"/>
  <c r="U14" i="60"/>
  <c r="BD14" i="60"/>
  <c r="AE14" i="60"/>
  <c r="AA14" i="60"/>
  <c r="AP14" i="60"/>
  <c r="BC14" i="60"/>
  <c r="K14" i="60"/>
  <c r="AT14" i="60"/>
  <c r="BG14" i="60"/>
  <c r="BI14" i="60"/>
  <c r="AR14" i="60"/>
  <c r="S14" i="60"/>
  <c r="Q99" i="60"/>
  <c r="S99" i="60"/>
  <c r="BM43" i="60"/>
  <c r="R43" i="60"/>
  <c r="C43" i="60"/>
  <c r="AB43" i="60"/>
  <c r="K43" i="60"/>
  <c r="AX43" i="60"/>
  <c r="AE43" i="60"/>
  <c r="AD43" i="60"/>
  <c r="BE43" i="60"/>
  <c r="N43" i="60"/>
  <c r="H43" i="60"/>
  <c r="AN43" i="60"/>
  <c r="AU43" i="60"/>
  <c r="F43" i="60"/>
  <c r="AV43" i="60"/>
  <c r="V43" i="60"/>
  <c r="AI43" i="60"/>
  <c r="P43" i="60"/>
  <c r="AG43" i="60"/>
  <c r="AM43" i="60"/>
  <c r="AA43" i="60"/>
  <c r="AP43" i="60"/>
  <c r="S51" i="60"/>
  <c r="AU51" i="60"/>
  <c r="AS51" i="60"/>
  <c r="X51" i="60"/>
  <c r="AQ51" i="60"/>
  <c r="BI51" i="60"/>
  <c r="BE51" i="60"/>
  <c r="AX51" i="60"/>
  <c r="BO51" i="60"/>
  <c r="AB51" i="60"/>
  <c r="AV51" i="60"/>
  <c r="V51" i="60"/>
  <c r="N51" i="60"/>
  <c r="H51" i="60"/>
  <c r="AR51" i="60"/>
  <c r="AM51" i="60"/>
  <c r="BG51" i="60"/>
  <c r="BJ51" i="60"/>
  <c r="AT51" i="60"/>
  <c r="BK51" i="60"/>
  <c r="AI51" i="60"/>
  <c r="BL51" i="60"/>
  <c r="BS51" i="60"/>
  <c r="T51" i="60"/>
  <c r="AP51" i="60"/>
  <c r="Q51" i="60"/>
  <c r="F51" i="60"/>
  <c r="I43" i="60"/>
  <c r="AK43" i="60"/>
  <c r="X43" i="60"/>
  <c r="T91" i="60"/>
  <c r="O99" i="60"/>
  <c r="U99" i="60"/>
  <c r="BN43" i="60"/>
  <c r="J43" i="60"/>
  <c r="T43" i="60"/>
  <c r="BO43" i="60"/>
  <c r="Y238" i="38"/>
  <c r="K238" i="38" s="1"/>
  <c r="B111" i="60"/>
  <c r="C71" i="58"/>
  <c r="Q73" i="58" s="1"/>
  <c r="S71" i="58" s="1"/>
  <c r="Q325" i="50"/>
  <c r="T319" i="50"/>
  <c r="U319" i="50"/>
  <c r="P473" i="52"/>
  <c r="Z473" i="52"/>
  <c r="P512" i="52"/>
  <c r="Z512" i="52"/>
  <c r="Z354" i="52"/>
  <c r="P354" i="52"/>
  <c r="Z653" i="52"/>
  <c r="P653" i="52"/>
  <c r="P436" i="52"/>
  <c r="Z436" i="52"/>
  <c r="C105" i="60"/>
  <c r="CJ105" i="60"/>
  <c r="Q439" i="52"/>
  <c r="S439" i="52" s="1"/>
  <c r="C511" i="52"/>
  <c r="Q343" i="52"/>
  <c r="S343" i="52" s="1"/>
  <c r="C415" i="52"/>
  <c r="U392" i="46"/>
  <c r="S392" i="46"/>
  <c r="Q346" i="52"/>
  <c r="S346" i="52" s="1"/>
  <c r="C418" i="52"/>
  <c r="L99" i="60"/>
  <c r="V31" i="60"/>
  <c r="H99" i="60"/>
  <c r="D99" i="60"/>
  <c r="R99" i="60"/>
  <c r="P648" i="52"/>
  <c r="Z648" i="52"/>
  <c r="P477" i="52"/>
  <c r="Z477" i="52"/>
  <c r="P754" i="52"/>
  <c r="Z754" i="52"/>
  <c r="Z594" i="52"/>
  <c r="P594" i="52"/>
  <c r="P514" i="52"/>
  <c r="Z514" i="52"/>
  <c r="P481" i="52"/>
  <c r="Z481" i="52"/>
  <c r="Z755" i="52"/>
  <c r="P755" i="52"/>
  <c r="P725" i="52"/>
  <c r="Z725" i="52"/>
  <c r="P605" i="52"/>
  <c r="Z605" i="52"/>
  <c r="E49" i="60"/>
  <c r="CJ49" i="60"/>
  <c r="CL49" i="60"/>
  <c r="CL77" i="60"/>
  <c r="E77" i="60"/>
  <c r="C514" i="52"/>
  <c r="Q442" i="52"/>
  <c r="S442" i="52" s="1"/>
  <c r="C397" i="52"/>
  <c r="Q325" i="52"/>
  <c r="S325" i="52" s="1"/>
  <c r="Q356" i="52"/>
  <c r="S356" i="52" s="1"/>
  <c r="C428" i="52"/>
  <c r="C526" i="52"/>
  <c r="Q454" i="52"/>
  <c r="S454" i="52" s="1"/>
  <c r="H323" i="50"/>
  <c r="Q360" i="50"/>
  <c r="Q364" i="50"/>
  <c r="Q362" i="50"/>
  <c r="H350" i="50"/>
  <c r="H359" i="50"/>
  <c r="W359" i="50" s="1"/>
  <c r="H364" i="50"/>
  <c r="W364" i="50" s="1"/>
  <c r="H361" i="50"/>
  <c r="W361" i="50" s="1"/>
  <c r="Q361" i="50"/>
  <c r="Q360" i="52"/>
  <c r="S360" i="52" s="1"/>
  <c r="D432" i="52"/>
  <c r="C485" i="52"/>
  <c r="Q413" i="52"/>
  <c r="S413" i="52" s="1"/>
  <c r="C669" i="52"/>
  <c r="Q597" i="52"/>
  <c r="S597" i="52" s="1"/>
  <c r="U385" i="50"/>
  <c r="E399" i="46"/>
  <c r="H411" i="46"/>
  <c r="C347" i="52"/>
  <c r="Q275" i="52"/>
  <c r="S275" i="52" s="1"/>
  <c r="C276" i="52"/>
  <c r="D752" i="52"/>
  <c r="D510" i="52"/>
  <c r="Q438" i="52"/>
  <c r="S438" i="52" s="1"/>
  <c r="Z638" i="52"/>
  <c r="P638" i="52"/>
  <c r="Z748" i="52"/>
  <c r="P748" i="52"/>
  <c r="S308" i="50"/>
  <c r="W308" i="50"/>
  <c r="Z348" i="52"/>
  <c r="P348" i="52"/>
  <c r="P720" i="52"/>
  <c r="Z720" i="52"/>
  <c r="CL42" i="60"/>
  <c r="E42" i="60"/>
  <c r="CJ42" i="60"/>
  <c r="Q308" i="52"/>
  <c r="S308" i="52" s="1"/>
  <c r="C380" i="52"/>
  <c r="C545" i="52"/>
  <c r="Q473" i="52"/>
  <c r="S473" i="52" s="1"/>
  <c r="C421" i="52"/>
  <c r="Q349" i="52"/>
  <c r="S349" i="52" s="1"/>
  <c r="Q690" i="52"/>
  <c r="S690" i="52" s="1"/>
  <c r="C762" i="52"/>
  <c r="Q762" i="52" s="1"/>
  <c r="S762" i="52" s="1"/>
  <c r="CJ39" i="60"/>
  <c r="I99" i="60"/>
  <c r="BJ31" i="60"/>
  <c r="S31" i="60"/>
  <c r="W31" i="60"/>
  <c r="F31" i="60"/>
  <c r="J91" i="60"/>
  <c r="M91" i="60"/>
  <c r="X99" i="60"/>
  <c r="K99" i="60"/>
  <c r="AP31" i="60"/>
  <c r="AK31" i="60"/>
  <c r="BO31" i="60"/>
  <c r="E30" i="60"/>
  <c r="AA30" i="60" s="1"/>
  <c r="BD31" i="60"/>
  <c r="BN31" i="60"/>
  <c r="BA31" i="60"/>
  <c r="AV31" i="60"/>
  <c r="M31" i="60"/>
  <c r="A236" i="52"/>
  <c r="X102" i="60"/>
  <c r="M102" i="60"/>
  <c r="F99" i="60"/>
  <c r="M99" i="60"/>
  <c r="C98" i="60"/>
  <c r="D98" i="60" s="1"/>
  <c r="P493" i="52"/>
  <c r="Z493" i="52"/>
  <c r="P398" i="52"/>
  <c r="Z398" i="52"/>
  <c r="P445" i="52"/>
  <c r="Z445" i="52"/>
  <c r="Z487" i="52"/>
  <c r="P487" i="52"/>
  <c r="P517" i="52"/>
  <c r="Z517" i="52"/>
  <c r="Z403" i="52"/>
  <c r="P403" i="52"/>
  <c r="CJ17" i="60"/>
  <c r="E17" i="60"/>
  <c r="CL17" i="60"/>
  <c r="Q377" i="52"/>
  <c r="S377" i="52" s="1"/>
  <c r="C449" i="52"/>
  <c r="C374" i="52"/>
  <c r="Q302" i="52"/>
  <c r="S302" i="52" s="1"/>
  <c r="C468" i="52"/>
  <c r="Q396" i="52"/>
  <c r="S396" i="52" s="1"/>
  <c r="Q616" i="52"/>
  <c r="S616" i="52" s="1"/>
  <c r="C688" i="52"/>
  <c r="D517" i="50"/>
  <c r="Q583" i="50"/>
  <c r="C517" i="50"/>
  <c r="S284" i="50"/>
  <c r="I284" i="50" s="1"/>
  <c r="B337" i="52"/>
  <c r="B409" i="52" s="1"/>
  <c r="B481" i="52" s="1"/>
  <c r="B553" i="52" s="1"/>
  <c r="B625" i="52" s="1"/>
  <c r="B697" i="52" s="1"/>
  <c r="B266" i="52"/>
  <c r="Z474" i="52"/>
  <c r="P474" i="52"/>
  <c r="Z561" i="52"/>
  <c r="P561" i="52"/>
  <c r="Z589" i="52"/>
  <c r="P589" i="52"/>
  <c r="C455" i="52"/>
  <c r="Q383" i="52"/>
  <c r="S383" i="52" s="1"/>
  <c r="CL48" i="60"/>
  <c r="E48" i="60"/>
  <c r="CJ48" i="60"/>
  <c r="AG31" i="60"/>
  <c r="L31" i="60"/>
  <c r="P31" i="60"/>
  <c r="BR31" i="60"/>
  <c r="BF31" i="60"/>
  <c r="O31" i="60"/>
  <c r="AO31" i="60"/>
  <c r="T31" i="60"/>
  <c r="BS31" i="60"/>
  <c r="AN31" i="60"/>
  <c r="AS31" i="60"/>
  <c r="BE31" i="60"/>
  <c r="AH31" i="60"/>
  <c r="BI31" i="60"/>
  <c r="I31" i="60"/>
  <c r="AQ31" i="60"/>
  <c r="G31" i="60"/>
  <c r="U31" i="60"/>
  <c r="BT31" i="60"/>
  <c r="AW31" i="60"/>
  <c r="H31" i="60"/>
  <c r="AJ31" i="60"/>
  <c r="AT31" i="60"/>
  <c r="AC31" i="60"/>
  <c r="BQ31" i="60"/>
  <c r="BK31" i="60"/>
  <c r="BH31" i="60"/>
  <c r="BC31" i="60"/>
  <c r="AR31" i="60"/>
  <c r="AF31" i="60"/>
  <c r="Q445" i="52"/>
  <c r="S445" i="52" s="1"/>
  <c r="C517" i="52"/>
  <c r="Q286" i="52"/>
  <c r="S286" i="52" s="1"/>
  <c r="C358" i="52"/>
  <c r="H451" i="50"/>
  <c r="Q453" i="50"/>
  <c r="S451" i="50" s="1"/>
  <c r="H453" i="50"/>
  <c r="C571" i="52"/>
  <c r="Q499" i="52"/>
  <c r="S499" i="52" s="1"/>
  <c r="B353" i="52"/>
  <c r="B425" i="52" s="1"/>
  <c r="B497" i="52" s="1"/>
  <c r="B569" i="52" s="1"/>
  <c r="B641" i="52" s="1"/>
  <c r="B713" i="52" s="1"/>
  <c r="B282" i="52"/>
  <c r="B354" i="52" s="1"/>
  <c r="B426" i="52" s="1"/>
  <c r="B498" i="52" s="1"/>
  <c r="B570" i="52" s="1"/>
  <c r="B642" i="52" s="1"/>
  <c r="B714" i="52" s="1"/>
  <c r="N91" i="60"/>
  <c r="BM31" i="60"/>
  <c r="J31" i="60"/>
  <c r="N31" i="60"/>
  <c r="D31" i="60"/>
  <c r="AB31" i="60"/>
  <c r="AE31" i="60"/>
  <c r="G99" i="60"/>
  <c r="V99" i="60"/>
  <c r="BG31" i="60"/>
  <c r="AI31" i="60"/>
  <c r="C31" i="60"/>
  <c r="Q31" i="60"/>
  <c r="BB31" i="60"/>
  <c r="AZ31" i="60"/>
  <c r="X31" i="60"/>
  <c r="AY31" i="60"/>
  <c r="Q660" i="52"/>
  <c r="S660" i="52" s="1"/>
  <c r="D102" i="60"/>
  <c r="P99" i="60"/>
  <c r="W99" i="60"/>
  <c r="W161" i="50"/>
  <c r="P615" i="52"/>
  <c r="Z615" i="52"/>
  <c r="P764" i="52"/>
  <c r="Z764" i="52"/>
  <c r="Z763" i="52"/>
  <c r="P763" i="52"/>
  <c r="P529" i="52"/>
  <c r="Z529" i="52"/>
  <c r="P417" i="52"/>
  <c r="Z417" i="52"/>
  <c r="P660" i="52"/>
  <c r="Z660" i="52"/>
  <c r="Z530" i="52"/>
  <c r="P530" i="52"/>
  <c r="Z526" i="52"/>
  <c r="P526" i="52"/>
  <c r="P728" i="52"/>
  <c r="Z728" i="52"/>
  <c r="Z608" i="52"/>
  <c r="P608" i="52"/>
  <c r="E68" i="60"/>
  <c r="CJ68" i="60"/>
  <c r="CL68" i="60"/>
  <c r="CJ52" i="60"/>
  <c r="CL52" i="60"/>
  <c r="E52" i="60"/>
  <c r="CL55" i="60"/>
  <c r="CJ55" i="60"/>
  <c r="E55" i="60"/>
  <c r="CJ65" i="60"/>
  <c r="E65" i="60"/>
  <c r="CL65" i="60"/>
  <c r="CJ75" i="60"/>
  <c r="E75" i="60"/>
  <c r="CL75" i="60"/>
  <c r="Q385" i="52"/>
  <c r="S385" i="52" s="1"/>
  <c r="D457" i="52"/>
  <c r="C620" i="52"/>
  <c r="Q548" i="52"/>
  <c r="S548" i="52" s="1"/>
  <c r="C503" i="52"/>
  <c r="Q431" i="52"/>
  <c r="S431" i="52" s="1"/>
  <c r="S168" i="46"/>
  <c r="I168" i="46"/>
  <c r="C451" i="52"/>
  <c r="Q379" i="52"/>
  <c r="S379" i="52" s="1"/>
  <c r="Q533" i="52"/>
  <c r="S533" i="52" s="1"/>
  <c r="C605" i="52"/>
  <c r="C501" i="52"/>
  <c r="Q429" i="52"/>
  <c r="S429" i="52" s="1"/>
  <c r="B283" i="52"/>
  <c r="C763" i="52"/>
  <c r="Q763" i="52" s="1"/>
  <c r="S763" i="52" s="1"/>
  <c r="Q691" i="52"/>
  <c r="S691" i="52" s="1"/>
  <c r="C281" i="52"/>
  <c r="Q278" i="52"/>
  <c r="S278" i="52" s="1"/>
  <c r="C350" i="52"/>
  <c r="C279" i="52"/>
  <c r="C478" i="52"/>
  <c r="Q406" i="52"/>
  <c r="S406" i="52" s="1"/>
  <c r="B280" i="52"/>
  <c r="B352" i="52" s="1"/>
  <c r="B424" i="52" s="1"/>
  <c r="B496" i="52" s="1"/>
  <c r="B568" i="52" s="1"/>
  <c r="B640" i="52" s="1"/>
  <c r="B712" i="52" s="1"/>
  <c r="B351" i="52"/>
  <c r="B423" i="52" s="1"/>
  <c r="B495" i="52" s="1"/>
  <c r="B567" i="52" s="1"/>
  <c r="B639" i="52" s="1"/>
  <c r="B711" i="52" s="1"/>
  <c r="D750" i="52"/>
  <c r="C560" i="52"/>
  <c r="Q488" i="52"/>
  <c r="S488" i="52" s="1"/>
  <c r="C489" i="52"/>
  <c r="Q417" i="52"/>
  <c r="S417" i="52" s="1"/>
  <c r="U187" i="50"/>
  <c r="T187" i="50"/>
  <c r="K102" i="60"/>
  <c r="L102" i="60"/>
  <c r="P102" i="60"/>
  <c r="G102" i="60"/>
  <c r="T102" i="60"/>
  <c r="O102" i="60"/>
  <c r="F102" i="60"/>
  <c r="U102" i="60"/>
  <c r="H102" i="60"/>
  <c r="S102" i="60"/>
  <c r="N102" i="60"/>
  <c r="Q102" i="60"/>
  <c r="U93" i="60"/>
  <c r="L93" i="60"/>
  <c r="S93" i="60"/>
  <c r="T93" i="60"/>
  <c r="O93" i="60"/>
  <c r="M93" i="60"/>
  <c r="P93" i="60"/>
  <c r="D93" i="60"/>
  <c r="G93" i="60"/>
  <c r="N93" i="60"/>
  <c r="F93" i="60"/>
  <c r="J93" i="60"/>
  <c r="X93" i="60"/>
  <c r="I93" i="60"/>
  <c r="K93" i="60"/>
  <c r="R93" i="60"/>
  <c r="V93" i="60"/>
  <c r="W93" i="60"/>
  <c r="H93" i="60"/>
  <c r="Q93" i="60"/>
  <c r="R102" i="60"/>
  <c r="J102" i="60"/>
  <c r="I102" i="60"/>
  <c r="W102" i="60"/>
  <c r="X91" i="60"/>
  <c r="O91" i="60"/>
  <c r="H91" i="60"/>
  <c r="G91" i="60"/>
  <c r="Q91" i="60"/>
  <c r="W91" i="60"/>
  <c r="F91" i="60"/>
  <c r="I91" i="60"/>
  <c r="R91" i="60"/>
  <c r="S91" i="60"/>
  <c r="V91" i="60"/>
  <c r="K91" i="60"/>
  <c r="P91" i="60"/>
  <c r="L91" i="60"/>
  <c r="D91" i="60"/>
  <c r="C528" i="52"/>
  <c r="Q456" i="52"/>
  <c r="S456" i="52" s="1"/>
  <c r="Q594" i="52"/>
  <c r="S594" i="52" s="1"/>
  <c r="C666" i="52"/>
  <c r="AO32" i="60"/>
  <c r="BC32" i="60"/>
  <c r="AA32" i="60"/>
  <c r="N32" i="60"/>
  <c r="I32" i="60"/>
  <c r="BS32" i="60"/>
  <c r="AB32" i="60"/>
  <c r="F32" i="60"/>
  <c r="BP32" i="60"/>
  <c r="AJ32" i="60"/>
  <c r="AG32" i="60"/>
  <c r="AW32" i="60"/>
  <c r="BE32" i="60"/>
  <c r="BF32" i="60"/>
  <c r="L32" i="60"/>
  <c r="O32" i="60"/>
  <c r="AM32" i="60"/>
  <c r="AI32" i="60"/>
  <c r="W32" i="60"/>
  <c r="BM32" i="60"/>
  <c r="AZ32" i="60"/>
  <c r="BD32" i="60"/>
  <c r="Z32" i="60"/>
  <c r="BO32" i="60"/>
  <c r="BG32" i="60"/>
  <c r="BH32" i="60"/>
  <c r="BQ32" i="60"/>
  <c r="U32" i="60"/>
  <c r="BB32" i="60"/>
  <c r="T32" i="60"/>
  <c r="AL32" i="60"/>
  <c r="BA32" i="60"/>
  <c r="G32" i="60"/>
  <c r="C32" i="60"/>
  <c r="BN32" i="60"/>
  <c r="AV32" i="60"/>
  <c r="AK32" i="60"/>
  <c r="AP32" i="60"/>
  <c r="AX32" i="60"/>
  <c r="Y32" i="60"/>
  <c r="BI32" i="60"/>
  <c r="AT32" i="60"/>
  <c r="Q32" i="60"/>
  <c r="AS32" i="60"/>
  <c r="AN32" i="60"/>
  <c r="S32" i="60"/>
  <c r="V32" i="60"/>
  <c r="AF32" i="60"/>
  <c r="AE32" i="60"/>
  <c r="D32" i="60"/>
  <c r="BT32" i="60"/>
  <c r="H32" i="60"/>
  <c r="BR32" i="60"/>
  <c r="AD32" i="60"/>
  <c r="BK32" i="60"/>
  <c r="R32" i="60"/>
  <c r="BJ32" i="60"/>
  <c r="K32" i="60"/>
  <c r="AH32" i="60"/>
  <c r="M32" i="60"/>
  <c r="AQ32" i="60"/>
  <c r="AY32" i="60"/>
  <c r="J32" i="60"/>
  <c r="AR32" i="60"/>
  <c r="P32" i="60"/>
  <c r="AC32" i="60"/>
  <c r="X32" i="60"/>
  <c r="BL32" i="60"/>
  <c r="AU32" i="60"/>
  <c r="E391" i="50"/>
  <c r="V405" i="50"/>
  <c r="V399" i="50"/>
  <c r="V403" i="50"/>
  <c r="V407" i="50"/>
  <c r="C296" i="58"/>
  <c r="Q298" i="58" s="1"/>
  <c r="S296" i="58" s="1"/>
  <c r="H53" i="58"/>
  <c r="H298" i="58" s="1"/>
  <c r="E53" i="58"/>
  <c r="H296" i="58" s="1"/>
  <c r="E304" i="58" s="1"/>
  <c r="U53" i="58"/>
  <c r="V296" i="58" s="1"/>
  <c r="U309" i="58" s="1"/>
  <c r="Q166" i="58"/>
  <c r="Q193" i="58"/>
  <c r="Q200" i="58" s="1"/>
  <c r="Q181" i="58"/>
  <c r="H193" i="58"/>
  <c r="H155" i="58"/>
  <c r="H194" i="58" s="1"/>
  <c r="Q195" i="58"/>
  <c r="Q202" i="58" s="1"/>
  <c r="Q186" i="58"/>
  <c r="Q165" i="58"/>
  <c r="Q683" i="52"/>
  <c r="S683" i="52" s="1"/>
  <c r="C755" i="52"/>
  <c r="Q755" i="52" s="1"/>
  <c r="S755" i="52" s="1"/>
  <c r="Q409" i="52"/>
  <c r="S409" i="52" s="1"/>
  <c r="C481" i="52"/>
  <c r="H353" i="46"/>
  <c r="E341" i="46"/>
  <c r="C748" i="52"/>
  <c r="Q748" i="52" s="1"/>
  <c r="S748" i="52" s="1"/>
  <c r="Q676" i="52"/>
  <c r="S676" i="52" s="1"/>
  <c r="H55" i="58"/>
  <c r="U55" i="58"/>
  <c r="E55" i="58"/>
  <c r="Q535" i="52"/>
  <c r="S535" i="52" s="1"/>
  <c r="C607" i="52"/>
  <c r="T152" i="58"/>
  <c r="U152" i="58"/>
  <c r="M152" i="58"/>
  <c r="Q160" i="58" s="1"/>
  <c r="C411" i="52"/>
  <c r="Q339" i="52"/>
  <c r="S339" i="52" s="1"/>
  <c r="G284" i="38"/>
  <c r="AG39" i="60"/>
  <c r="S39" i="60"/>
  <c r="AI39" i="60"/>
  <c r="AM39" i="60"/>
  <c r="AX39" i="60"/>
  <c r="AE39" i="60"/>
  <c r="AP39" i="60"/>
  <c r="AL39" i="60"/>
  <c r="AY39" i="60"/>
  <c r="BM39" i="60"/>
  <c r="F39" i="60"/>
  <c r="AK39" i="60"/>
  <c r="AV39" i="60"/>
  <c r="P39" i="60"/>
  <c r="Z39" i="60"/>
  <c r="BN39" i="60"/>
  <c r="AW39" i="60"/>
  <c r="BD39" i="60"/>
  <c r="BL39" i="60"/>
  <c r="BI39" i="60"/>
  <c r="U39" i="60"/>
  <c r="R39" i="60"/>
  <c r="O39" i="60"/>
  <c r="BR39" i="60"/>
  <c r="AT39" i="60"/>
  <c r="V39" i="60"/>
  <c r="BA39" i="60"/>
  <c r="W39" i="60"/>
  <c r="N39" i="60"/>
  <c r="L39" i="60"/>
  <c r="BB39" i="60"/>
  <c r="Y39" i="60"/>
  <c r="C39" i="60"/>
  <c r="G39" i="60"/>
  <c r="I39" i="60"/>
  <c r="AA39" i="60"/>
  <c r="BC39" i="60"/>
  <c r="BP39" i="60"/>
  <c r="BF39" i="60"/>
  <c r="Q39" i="60"/>
  <c r="BK39" i="60"/>
  <c r="BH39" i="60"/>
  <c r="AS39" i="60"/>
  <c r="AD39" i="60"/>
  <c r="X39" i="60"/>
  <c r="AB39" i="60"/>
  <c r="K39" i="60"/>
  <c r="BJ39" i="60"/>
  <c r="AF39" i="60"/>
  <c r="AR39" i="60"/>
  <c r="AZ39" i="60"/>
  <c r="AO39" i="60"/>
  <c r="T39" i="60"/>
  <c r="BO39" i="60"/>
  <c r="AN39" i="60"/>
  <c r="AQ39" i="60"/>
  <c r="AH39" i="60"/>
  <c r="AJ39" i="60"/>
  <c r="BQ39" i="60"/>
  <c r="M39" i="60"/>
  <c r="BS39" i="60"/>
  <c r="BE39" i="60"/>
  <c r="AU39" i="60"/>
  <c r="J39" i="60"/>
  <c r="H39" i="60"/>
  <c r="BT39" i="60"/>
  <c r="D39" i="60"/>
  <c r="AC39" i="60"/>
  <c r="BG39" i="60"/>
  <c r="S334" i="46"/>
  <c r="U334" i="46"/>
  <c r="S91" i="50"/>
  <c r="I91" i="50" s="1"/>
  <c r="C236" i="52"/>
  <c r="A237" i="52"/>
  <c r="C224" i="58"/>
  <c r="Q226" i="58" s="1"/>
  <c r="S224" i="58" s="1"/>
  <c r="H52" i="58"/>
  <c r="H226" i="58" s="1"/>
  <c r="U52" i="58"/>
  <c r="V224" i="58" s="1"/>
  <c r="U237" i="58" s="1"/>
  <c r="E52" i="58"/>
  <c r="H224" i="58" s="1"/>
  <c r="E232" i="58" s="1"/>
  <c r="Q653" i="52"/>
  <c r="S653" i="52" s="1"/>
  <c r="C725" i="52"/>
  <c r="Q725" i="52" s="1"/>
  <c r="S725" i="52" s="1"/>
  <c r="U166" i="58"/>
  <c r="S267" i="52"/>
  <c r="G282" i="38"/>
  <c r="I282" i="38" s="1"/>
  <c r="Q615" i="52"/>
  <c r="S615" i="52" s="1"/>
  <c r="D687" i="52"/>
  <c r="Q448" i="52"/>
  <c r="S448" i="52" s="1"/>
  <c r="C520" i="52"/>
  <c r="C549" i="52"/>
  <c r="Q477" i="52"/>
  <c r="S477" i="52" s="1"/>
  <c r="H427" i="50"/>
  <c r="W427" i="50" s="1"/>
  <c r="Q430" i="50"/>
  <c r="H426" i="50"/>
  <c r="W426" i="50" s="1"/>
  <c r="H389" i="50"/>
  <c r="Q429" i="50"/>
  <c r="H428" i="50"/>
  <c r="W428" i="50" s="1"/>
  <c r="Q417" i="50"/>
  <c r="Q428" i="50"/>
  <c r="Q426" i="50"/>
  <c r="H416" i="50"/>
  <c r="Q427" i="50"/>
  <c r="H429" i="50"/>
  <c r="W429" i="50" s="1"/>
  <c r="Q425" i="50"/>
  <c r="Q416" i="50"/>
  <c r="H388" i="50"/>
  <c r="H425" i="50"/>
  <c r="W425" i="50" s="1"/>
  <c r="H430" i="50"/>
  <c r="W430" i="50" s="1"/>
  <c r="B288" i="52"/>
  <c r="U54" i="58"/>
  <c r="V368" i="58" s="1"/>
  <c r="U381" i="58" s="1"/>
  <c r="H54" i="58"/>
  <c r="H370" i="58" s="1"/>
  <c r="C368" i="58"/>
  <c r="Q370" i="58" s="1"/>
  <c r="S368" i="58" s="1"/>
  <c r="E54" i="58"/>
  <c r="H368" i="58" s="1"/>
  <c r="E376" i="58" s="1"/>
  <c r="C340" i="52"/>
  <c r="Q268" i="52"/>
  <c r="J19" i="60" l="1"/>
  <c r="AO19" i="60"/>
  <c r="Z19" i="60"/>
  <c r="AB19" i="60"/>
  <c r="O19" i="60"/>
  <c r="AH19" i="60"/>
  <c r="AZ19" i="60"/>
  <c r="Q171" i="58"/>
  <c r="Q101" i="58"/>
  <c r="Q91" i="58"/>
  <c r="H165" i="58"/>
  <c r="V19" i="60"/>
  <c r="Q176" i="58"/>
  <c r="AR19" i="60"/>
  <c r="BI19" i="60"/>
  <c r="BJ19" i="60"/>
  <c r="C19" i="60"/>
  <c r="I19" i="60"/>
  <c r="K19" i="60"/>
  <c r="BC19" i="60"/>
  <c r="M19" i="60"/>
  <c r="AP58" i="60"/>
  <c r="BP47" i="60"/>
  <c r="AN47" i="60"/>
  <c r="R47" i="60"/>
  <c r="S47" i="60"/>
  <c r="N47" i="60"/>
  <c r="BJ47" i="60"/>
  <c r="L47" i="60"/>
  <c r="AT19" i="60"/>
  <c r="AI19" i="60"/>
  <c r="BG19" i="60"/>
  <c r="R19" i="60"/>
  <c r="D19" i="60"/>
  <c r="W19" i="60"/>
  <c r="AP19" i="60"/>
  <c r="BQ19" i="60"/>
  <c r="G19" i="60"/>
  <c r="P19" i="60"/>
  <c r="AQ19" i="60"/>
  <c r="BD19" i="60"/>
  <c r="Q19" i="60"/>
  <c r="X19" i="60"/>
  <c r="AK19" i="60"/>
  <c r="AU19" i="60"/>
  <c r="AL19" i="60"/>
  <c r="L19" i="60"/>
  <c r="AG19" i="60"/>
  <c r="AA74" i="60"/>
  <c r="BL19" i="60"/>
  <c r="AW74" i="60"/>
  <c r="AO47" i="60"/>
  <c r="BK58" i="60"/>
  <c r="BR74" i="60"/>
  <c r="BS47" i="60"/>
  <c r="F47" i="60"/>
  <c r="AZ74" i="60"/>
  <c r="AO74" i="60"/>
  <c r="Y74" i="60"/>
  <c r="AF58" i="60"/>
  <c r="O47" i="60"/>
  <c r="M47" i="60"/>
  <c r="Q47" i="60"/>
  <c r="AN19" i="60"/>
  <c r="AV58" i="60"/>
  <c r="BG58" i="60"/>
  <c r="AQ58" i="60"/>
  <c r="BR58" i="60"/>
  <c r="BE58" i="60"/>
  <c r="N58" i="60"/>
  <c r="BL58" i="60"/>
  <c r="D58" i="60"/>
  <c r="Q58" i="60"/>
  <c r="G58" i="60"/>
  <c r="BM40" i="60"/>
  <c r="I58" i="60"/>
  <c r="BS58" i="60"/>
  <c r="BD58" i="60"/>
  <c r="X58" i="60"/>
  <c r="BM47" i="60"/>
  <c r="BN58" i="60"/>
  <c r="P58" i="60"/>
  <c r="BH58" i="60"/>
  <c r="D74" i="60"/>
  <c r="K47" i="60"/>
  <c r="V58" i="60"/>
  <c r="AK58" i="60"/>
  <c r="I74" i="60"/>
  <c r="O74" i="60"/>
  <c r="BR47" i="60"/>
  <c r="W58" i="60"/>
  <c r="BO74" i="60"/>
  <c r="H74" i="60"/>
  <c r="J58" i="60"/>
  <c r="AQ74" i="60"/>
  <c r="BA74" i="60"/>
  <c r="AM58" i="60"/>
  <c r="AR74" i="60"/>
  <c r="BQ74" i="60"/>
  <c r="BC58" i="60"/>
  <c r="BG74" i="60"/>
  <c r="R58" i="60"/>
  <c r="BT47" i="60"/>
  <c r="AO58" i="60"/>
  <c r="C58" i="60"/>
  <c r="Z58" i="60"/>
  <c r="AX74" i="60"/>
  <c r="AD74" i="60"/>
  <c r="BN74" i="60"/>
  <c r="BG47" i="60"/>
  <c r="AD58" i="60"/>
  <c r="AZ47" i="60"/>
  <c r="AY58" i="60"/>
  <c r="AH58" i="60"/>
  <c r="U58" i="60"/>
  <c r="BD74" i="60"/>
  <c r="BT74" i="60"/>
  <c r="AL74" i="60"/>
  <c r="AD47" i="60"/>
  <c r="AT58" i="60"/>
  <c r="BF47" i="60"/>
  <c r="AW58" i="60"/>
  <c r="BF58" i="60"/>
  <c r="BQ58" i="60"/>
  <c r="BP74" i="60"/>
  <c r="X74" i="60"/>
  <c r="BI58" i="60"/>
  <c r="AL47" i="60"/>
  <c r="BA47" i="60"/>
  <c r="L74" i="60"/>
  <c r="K74" i="60"/>
  <c r="AA58" i="60"/>
  <c r="BT58" i="60"/>
  <c r="Y58" i="60"/>
  <c r="AS58" i="60"/>
  <c r="AL58" i="60"/>
  <c r="AE58" i="60"/>
  <c r="AY74" i="60"/>
  <c r="AQ47" i="60"/>
  <c r="C47" i="60"/>
  <c r="AW19" i="60"/>
  <c r="AQ40" i="60"/>
  <c r="AH74" i="60"/>
  <c r="P47" i="60"/>
  <c r="BS74" i="60"/>
  <c r="AU47" i="60"/>
  <c r="AX47" i="60"/>
  <c r="BH47" i="60"/>
  <c r="H47" i="60"/>
  <c r="AG47" i="60"/>
  <c r="G74" i="60"/>
  <c r="V47" i="60"/>
  <c r="S58" i="60"/>
  <c r="BD47" i="60"/>
  <c r="AT47" i="60"/>
  <c r="Q40" i="60"/>
  <c r="AP40" i="60"/>
  <c r="AI40" i="60"/>
  <c r="D40" i="60"/>
  <c r="AY19" i="60"/>
  <c r="BP19" i="60"/>
  <c r="BH19" i="60"/>
  <c r="U19" i="60"/>
  <c r="BT19" i="60"/>
  <c r="T19" i="60"/>
  <c r="AA19" i="60"/>
  <c r="BN19" i="60"/>
  <c r="BS19" i="60"/>
  <c r="Y19" i="60"/>
  <c r="F19" i="60"/>
  <c r="BE19" i="60"/>
  <c r="BF19" i="60"/>
  <c r="S19" i="60"/>
  <c r="BM19" i="60"/>
  <c r="BO19" i="60"/>
  <c r="AV19" i="60"/>
  <c r="AX19" i="60"/>
  <c r="BA19" i="60"/>
  <c r="AD19" i="60"/>
  <c r="AC19" i="60"/>
  <c r="BK19" i="60"/>
  <c r="AE19" i="60"/>
  <c r="AS19" i="60"/>
  <c r="AJ19" i="60"/>
  <c r="H19" i="60"/>
  <c r="AA40" i="60"/>
  <c r="G40" i="60"/>
  <c r="AE40" i="60"/>
  <c r="AX40" i="60"/>
  <c r="W40" i="60"/>
  <c r="BB40" i="60"/>
  <c r="AR40" i="60"/>
  <c r="S40" i="60"/>
  <c r="BH40" i="60"/>
  <c r="C40" i="60"/>
  <c r="AF40" i="60"/>
  <c r="Z40" i="60"/>
  <c r="F74" i="60"/>
  <c r="BG40" i="60"/>
  <c r="BR40" i="60"/>
  <c r="AV40" i="60"/>
  <c r="AC40" i="60"/>
  <c r="AB47" i="60"/>
  <c r="AC47" i="60"/>
  <c r="BN47" i="60"/>
  <c r="AF47" i="60"/>
  <c r="BK47" i="60"/>
  <c r="AV47" i="60"/>
  <c r="BB47" i="60"/>
  <c r="AR47" i="60"/>
  <c r="X47" i="60"/>
  <c r="AJ47" i="60"/>
  <c r="U47" i="60"/>
  <c r="AM47" i="60"/>
  <c r="AH47" i="60"/>
  <c r="AE47" i="60"/>
  <c r="BF40" i="60"/>
  <c r="N74" i="60"/>
  <c r="BC47" i="60"/>
  <c r="BP58" i="60"/>
  <c r="AK47" i="60"/>
  <c r="G47" i="60"/>
  <c r="Y47" i="60"/>
  <c r="AZ40" i="60"/>
  <c r="V40" i="60"/>
  <c r="BE40" i="60"/>
  <c r="BJ74" i="60"/>
  <c r="Q74" i="60"/>
  <c r="BJ40" i="60"/>
  <c r="BL74" i="60"/>
  <c r="C74" i="60"/>
  <c r="P74" i="60"/>
  <c r="BP40" i="60"/>
  <c r="BT40" i="60"/>
  <c r="T40" i="60"/>
  <c r="X40" i="60"/>
  <c r="F40" i="60"/>
  <c r="BE74" i="60"/>
  <c r="AK74" i="60"/>
  <c r="S74" i="60"/>
  <c r="BA58" i="60"/>
  <c r="K58" i="60"/>
  <c r="T58" i="60"/>
  <c r="P40" i="60"/>
  <c r="BO40" i="60"/>
  <c r="BD40" i="60"/>
  <c r="AX58" i="60"/>
  <c r="AM74" i="60"/>
  <c r="AP74" i="60"/>
  <c r="AT74" i="60"/>
  <c r="AJ74" i="60"/>
  <c r="V74" i="60"/>
  <c r="AB40" i="60"/>
  <c r="H40" i="60"/>
  <c r="BI40" i="60"/>
  <c r="L58" i="60"/>
  <c r="AF74" i="60"/>
  <c r="U74" i="60"/>
  <c r="BE47" i="60"/>
  <c r="BI47" i="60"/>
  <c r="T47" i="60"/>
  <c r="BO58" i="60"/>
  <c r="L40" i="60"/>
  <c r="AV74" i="60"/>
  <c r="BB74" i="60"/>
  <c r="U40" i="60"/>
  <c r="AE74" i="60"/>
  <c r="D47" i="60"/>
  <c r="BQ47" i="60"/>
  <c r="BL47" i="60"/>
  <c r="AB58" i="60"/>
  <c r="BN40" i="60"/>
  <c r="AG40" i="60"/>
  <c r="AO40" i="60"/>
  <c r="AI58" i="60"/>
  <c r="AC74" i="60"/>
  <c r="AS74" i="60"/>
  <c r="M74" i="60"/>
  <c r="BL40" i="60"/>
  <c r="AN74" i="60"/>
  <c r="BH74" i="60"/>
  <c r="AP47" i="60"/>
  <c r="W47" i="60"/>
  <c r="BO47" i="60"/>
  <c r="O58" i="60"/>
  <c r="AK40" i="60"/>
  <c r="AG58" i="60"/>
  <c r="AR58" i="60"/>
  <c r="AC58" i="60"/>
  <c r="O40" i="60"/>
  <c r="Z74" i="60"/>
  <c r="AB74" i="60"/>
  <c r="R74" i="60"/>
  <c r="AW47" i="60"/>
  <c r="AM40" i="60"/>
  <c r="BQ40" i="60"/>
  <c r="M58" i="60"/>
  <c r="BK74" i="60"/>
  <c r="J74" i="60"/>
  <c r="AJ58" i="60"/>
  <c r="N40" i="60"/>
  <c r="I40" i="60"/>
  <c r="AU40" i="60"/>
  <c r="BM58" i="60"/>
  <c r="BF74" i="60"/>
  <c r="AI74" i="60"/>
  <c r="T74" i="60"/>
  <c r="K40" i="60"/>
  <c r="BC74" i="60"/>
  <c r="BM74" i="60"/>
  <c r="AG74" i="60"/>
  <c r="AI47" i="60"/>
  <c r="I47" i="60"/>
  <c r="J47" i="60"/>
  <c r="H58" i="60"/>
  <c r="AU74" i="60"/>
  <c r="AA47" i="60"/>
  <c r="AQ83" i="60"/>
  <c r="AJ83" i="60"/>
  <c r="I83" i="60"/>
  <c r="P71" i="60"/>
  <c r="AA83" i="60"/>
  <c r="BR71" i="60"/>
  <c r="AO83" i="60"/>
  <c r="AE71" i="60"/>
  <c r="AN58" i="60"/>
  <c r="AU58" i="60"/>
  <c r="F58" i="60"/>
  <c r="F83" i="60"/>
  <c r="W74" i="60"/>
  <c r="AZ58" i="60"/>
  <c r="AR83" i="60"/>
  <c r="AU83" i="60"/>
  <c r="BJ83" i="60"/>
  <c r="J83" i="60"/>
  <c r="BN83" i="60"/>
  <c r="BQ83" i="60"/>
  <c r="BA83" i="60"/>
  <c r="AG83" i="60"/>
  <c r="BC83" i="60"/>
  <c r="AD83" i="60"/>
  <c r="S83" i="60"/>
  <c r="BK83" i="60"/>
  <c r="AW83" i="60"/>
  <c r="BM83" i="60"/>
  <c r="BE83" i="60"/>
  <c r="R83" i="60"/>
  <c r="AM83" i="60"/>
  <c r="AI83" i="60"/>
  <c r="W83" i="60"/>
  <c r="BI83" i="60"/>
  <c r="AB83" i="60"/>
  <c r="G83" i="60"/>
  <c r="BB58" i="60"/>
  <c r="AY47" i="60"/>
  <c r="Z47" i="60"/>
  <c r="Q118" i="58"/>
  <c r="Q125" i="58" s="1"/>
  <c r="Q96" i="58"/>
  <c r="H29" i="60"/>
  <c r="H75" i="58"/>
  <c r="H120" i="58" s="1"/>
  <c r="Q106" i="58"/>
  <c r="H118" i="58"/>
  <c r="Q90" i="58"/>
  <c r="Q119" i="58"/>
  <c r="Q126" i="58" s="1"/>
  <c r="BM29" i="60"/>
  <c r="AA29" i="60"/>
  <c r="H74" i="58"/>
  <c r="H119" i="58" s="1"/>
  <c r="Q111" i="58"/>
  <c r="Q120" i="58"/>
  <c r="Q127" i="58" s="1"/>
  <c r="BR83" i="60"/>
  <c r="AY83" i="60"/>
  <c r="Q83" i="60"/>
  <c r="BH83" i="60"/>
  <c r="Y83" i="60"/>
  <c r="AV83" i="60"/>
  <c r="BE13" i="60"/>
  <c r="Z64" i="60"/>
  <c r="BM64" i="60"/>
  <c r="AD64" i="60"/>
  <c r="AK64" i="60"/>
  <c r="Z34" i="60"/>
  <c r="BI34" i="60"/>
  <c r="BF34" i="60"/>
  <c r="AR34" i="60"/>
  <c r="U34" i="60"/>
  <c r="BS34" i="60"/>
  <c r="AU13" i="60"/>
  <c r="AY34" i="60"/>
  <c r="BM34" i="60"/>
  <c r="C34" i="60"/>
  <c r="Q34" i="60"/>
  <c r="F34" i="60"/>
  <c r="H34" i="60"/>
  <c r="J34" i="60"/>
  <c r="L34" i="60"/>
  <c r="AI34" i="60"/>
  <c r="D34" i="60"/>
  <c r="AS34" i="60"/>
  <c r="AG13" i="60"/>
  <c r="AU34" i="60"/>
  <c r="G34" i="60"/>
  <c r="BT34" i="60"/>
  <c r="AH34" i="60"/>
  <c r="AM13" i="60"/>
  <c r="AP13" i="60"/>
  <c r="BH34" i="60"/>
  <c r="AM34" i="60"/>
  <c r="BD34" i="60"/>
  <c r="P34" i="60"/>
  <c r="O34" i="60"/>
  <c r="P83" i="60"/>
  <c r="X34" i="60"/>
  <c r="BR34" i="60"/>
  <c r="BJ34" i="60"/>
  <c r="BP34" i="60"/>
  <c r="AT83" i="60"/>
  <c r="AT34" i="60"/>
  <c r="AC34" i="60"/>
  <c r="BE34" i="60"/>
  <c r="BQ34" i="60"/>
  <c r="BB83" i="60"/>
  <c r="AN83" i="60"/>
  <c r="AN34" i="60"/>
  <c r="K34" i="60"/>
  <c r="AX34" i="60"/>
  <c r="AL34" i="60"/>
  <c r="BG83" i="60"/>
  <c r="BA34" i="60"/>
  <c r="AE13" i="60"/>
  <c r="AA13" i="60"/>
  <c r="S13" i="60"/>
  <c r="AY13" i="60"/>
  <c r="AZ13" i="60"/>
  <c r="BS13" i="60"/>
  <c r="BN34" i="60"/>
  <c r="AJ34" i="60"/>
  <c r="V34" i="60"/>
  <c r="AG34" i="60"/>
  <c r="BC34" i="60"/>
  <c r="BT83" i="60"/>
  <c r="V83" i="60"/>
  <c r="AX83" i="60"/>
  <c r="AC83" i="60"/>
  <c r="AQ34" i="60"/>
  <c r="BH13" i="60"/>
  <c r="W13" i="60"/>
  <c r="M13" i="60"/>
  <c r="Y13" i="60"/>
  <c r="BQ13" i="60"/>
  <c r="P13" i="60"/>
  <c r="U13" i="60"/>
  <c r="AN13" i="60"/>
  <c r="AS13" i="60"/>
  <c r="BA13" i="60"/>
  <c r="X13" i="60"/>
  <c r="AF13" i="60"/>
  <c r="BK13" i="60"/>
  <c r="V13" i="60"/>
  <c r="J11" i="60"/>
  <c r="AT40" i="60"/>
  <c r="AD40" i="60"/>
  <c r="AW40" i="60"/>
  <c r="AJ40" i="60"/>
  <c r="AG11" i="60"/>
  <c r="AV34" i="60"/>
  <c r="AA34" i="60"/>
  <c r="AH40" i="60"/>
  <c r="I34" i="60"/>
  <c r="Z83" i="60"/>
  <c r="AF83" i="60"/>
  <c r="L83" i="60"/>
  <c r="BL34" i="60"/>
  <c r="U83" i="60"/>
  <c r="D13" i="60"/>
  <c r="AT13" i="60"/>
  <c r="F13" i="60"/>
  <c r="AV46" i="60"/>
  <c r="AZ34" i="60"/>
  <c r="AF34" i="60"/>
  <c r="BO34" i="60"/>
  <c r="S34" i="60"/>
  <c r="AS83" i="60"/>
  <c r="H83" i="60"/>
  <c r="BL83" i="60"/>
  <c r="R34" i="60"/>
  <c r="C83" i="60"/>
  <c r="BP13" i="60"/>
  <c r="BB13" i="60"/>
  <c r="Z13" i="60"/>
  <c r="AR13" i="60"/>
  <c r="AJ13" i="60"/>
  <c r="T13" i="60"/>
  <c r="J13" i="60"/>
  <c r="G13" i="60"/>
  <c r="AI13" i="60"/>
  <c r="AL13" i="60"/>
  <c r="AX13" i="60"/>
  <c r="H13" i="60"/>
  <c r="L13" i="60"/>
  <c r="I13" i="60"/>
  <c r="AO13" i="60"/>
  <c r="BG13" i="60"/>
  <c r="N34" i="60"/>
  <c r="AK83" i="60"/>
  <c r="BO83" i="60"/>
  <c r="T83" i="60"/>
  <c r="AO34" i="60"/>
  <c r="AK34" i="60"/>
  <c r="BL13" i="60"/>
  <c r="AD13" i="60"/>
  <c r="BR13" i="60"/>
  <c r="AC13" i="60"/>
  <c r="C13" i="60"/>
  <c r="BF46" i="60"/>
  <c r="R40" i="60"/>
  <c r="AN40" i="60"/>
  <c r="BC40" i="60"/>
  <c r="BK40" i="60"/>
  <c r="AS40" i="60"/>
  <c r="Y40" i="60"/>
  <c r="AW34" i="60"/>
  <c r="BK34" i="60"/>
  <c r="AZ83" i="60"/>
  <c r="X83" i="60"/>
  <c r="M83" i="60"/>
  <c r="AP83" i="60"/>
  <c r="AE34" i="60"/>
  <c r="BN13" i="60"/>
  <c r="BF13" i="60"/>
  <c r="AH13" i="60"/>
  <c r="AV13" i="60"/>
  <c r="AQ13" i="60"/>
  <c r="R13" i="60"/>
  <c r="AB13" i="60"/>
  <c r="K13" i="60"/>
  <c r="N13" i="60"/>
  <c r="BO13" i="60"/>
  <c r="BC13" i="60"/>
  <c r="BM13" i="60"/>
  <c r="BJ13" i="60"/>
  <c r="AW13" i="60"/>
  <c r="AK13" i="60"/>
  <c r="AP34" i="60"/>
  <c r="N83" i="60"/>
  <c r="O83" i="60"/>
  <c r="AR54" i="60"/>
  <c r="BD13" i="60"/>
  <c r="BT13" i="60"/>
  <c r="Q13" i="60"/>
  <c r="BI13" i="60"/>
  <c r="AL46" i="60"/>
  <c r="BS40" i="60"/>
  <c r="AL40" i="60"/>
  <c r="AY40" i="60"/>
  <c r="M40" i="60"/>
  <c r="J40" i="60"/>
  <c r="BG34" i="60"/>
  <c r="AB34" i="60"/>
  <c r="M34" i="60"/>
  <c r="BB34" i="60"/>
  <c r="AD34" i="60"/>
  <c r="BS83" i="60"/>
  <c r="D83" i="60"/>
  <c r="AL83" i="60"/>
  <c r="AH83" i="60"/>
  <c r="BI29" i="60"/>
  <c r="U97" i="60"/>
  <c r="BO29" i="60"/>
  <c r="K29" i="60"/>
  <c r="AC29" i="60"/>
  <c r="U29" i="60"/>
  <c r="BG29" i="60"/>
  <c r="BJ29" i="60"/>
  <c r="AY29" i="60"/>
  <c r="AM29" i="60"/>
  <c r="H97" i="60"/>
  <c r="BS29" i="60"/>
  <c r="AK29" i="60"/>
  <c r="AZ29" i="60"/>
  <c r="AR29" i="60"/>
  <c r="L29" i="60"/>
  <c r="T29" i="60"/>
  <c r="D29" i="60"/>
  <c r="C29" i="60"/>
  <c r="AN62" i="60"/>
  <c r="AP62" i="60"/>
  <c r="BE29" i="60"/>
  <c r="AL29" i="60"/>
  <c r="Y29" i="60"/>
  <c r="BD29" i="60"/>
  <c r="AJ61" i="60"/>
  <c r="BC62" i="60"/>
  <c r="R62" i="60"/>
  <c r="N29" i="60"/>
  <c r="S29" i="60"/>
  <c r="M29" i="60"/>
  <c r="BQ29" i="60"/>
  <c r="J97" i="60"/>
  <c r="R29" i="60"/>
  <c r="AG62" i="60"/>
  <c r="BR62" i="60"/>
  <c r="AW29" i="60"/>
  <c r="J29" i="60"/>
  <c r="BK29" i="60"/>
  <c r="L61" i="60"/>
  <c r="S62" i="60"/>
  <c r="BA29" i="60"/>
  <c r="BB29" i="60"/>
  <c r="AI29" i="60"/>
  <c r="AX29" i="60"/>
  <c r="AU29" i="60"/>
  <c r="BN61" i="60"/>
  <c r="AB62" i="60"/>
  <c r="BC29" i="60"/>
  <c r="AO29" i="60"/>
  <c r="AS29" i="60"/>
  <c r="I29" i="60"/>
  <c r="BH62" i="60"/>
  <c r="D61" i="60"/>
  <c r="BB62" i="60"/>
  <c r="P29" i="60"/>
  <c r="AQ29" i="60"/>
  <c r="BF61" i="60"/>
  <c r="AV29" i="60"/>
  <c r="AJ29" i="60"/>
  <c r="AF29" i="60"/>
  <c r="AP29" i="60"/>
  <c r="AO61" i="60"/>
  <c r="Q29" i="60"/>
  <c r="BN29" i="60"/>
  <c r="BT29" i="60"/>
  <c r="BP83" i="60"/>
  <c r="K83" i="60"/>
  <c r="AE83" i="60"/>
  <c r="W34" i="60"/>
  <c r="Y34" i="60"/>
  <c r="BF83" i="60"/>
  <c r="BL62" i="60"/>
  <c r="W331" i="50"/>
  <c r="W337" i="50" s="1"/>
  <c r="AC46" i="60"/>
  <c r="Y46" i="60"/>
  <c r="Z46" i="60"/>
  <c r="BS46" i="60"/>
  <c r="AU15" i="60"/>
  <c r="U46" i="60"/>
  <c r="AM46" i="60"/>
  <c r="H96" i="60"/>
  <c r="I15" i="60"/>
  <c r="BB15" i="60"/>
  <c r="BH54" i="60"/>
  <c r="AA15" i="60"/>
  <c r="Q96" i="60"/>
  <c r="J54" i="60"/>
  <c r="F15" i="60"/>
  <c r="W96" i="60"/>
  <c r="AZ46" i="60"/>
  <c r="AE15" i="60"/>
  <c r="AM54" i="60"/>
  <c r="BF15" i="60"/>
  <c r="X15" i="60"/>
  <c r="N15" i="60"/>
  <c r="L94" i="60"/>
  <c r="AC15" i="60"/>
  <c r="V15" i="60"/>
  <c r="U96" i="60"/>
  <c r="BT15" i="60"/>
  <c r="AO15" i="60"/>
  <c r="AW15" i="60"/>
  <c r="AT15" i="60"/>
  <c r="AN15" i="60"/>
  <c r="Z15" i="60"/>
  <c r="AB46" i="60"/>
  <c r="T46" i="60"/>
  <c r="BA46" i="60"/>
  <c r="G46" i="60"/>
  <c r="C46" i="60"/>
  <c r="BK46" i="60"/>
  <c r="AS46" i="60"/>
  <c r="H46" i="60"/>
  <c r="J46" i="60"/>
  <c r="BL46" i="60"/>
  <c r="AY46" i="60"/>
  <c r="AH46" i="60"/>
  <c r="W46" i="60"/>
  <c r="P46" i="60"/>
  <c r="AN46" i="60"/>
  <c r="L46" i="60"/>
  <c r="AI46" i="60"/>
  <c r="AJ46" i="60"/>
  <c r="BN46" i="60"/>
  <c r="O46" i="60"/>
  <c r="BH46" i="60"/>
  <c r="F46" i="60"/>
  <c r="BR24" i="60"/>
  <c r="AK46" i="60"/>
  <c r="BM46" i="60"/>
  <c r="W52" i="50"/>
  <c r="W71" i="50" s="1"/>
  <c r="BF27" i="60"/>
  <c r="L15" i="60"/>
  <c r="O15" i="60"/>
  <c r="R15" i="60"/>
  <c r="Y15" i="60"/>
  <c r="AZ15" i="60"/>
  <c r="G37" i="60"/>
  <c r="BG15" i="60"/>
  <c r="BH15" i="60"/>
  <c r="AB15" i="60"/>
  <c r="AQ15" i="60"/>
  <c r="AR15" i="60"/>
  <c r="AN37" i="60"/>
  <c r="F29" i="60"/>
  <c r="AT29" i="60"/>
  <c r="BP15" i="60"/>
  <c r="BI15" i="60"/>
  <c r="M15" i="60"/>
  <c r="BD15" i="60"/>
  <c r="AL15" i="60"/>
  <c r="AI37" i="60"/>
  <c r="BQ15" i="60"/>
  <c r="AG37" i="60"/>
  <c r="AH15" i="60"/>
  <c r="BG37" i="60"/>
  <c r="S15" i="60"/>
  <c r="BE67" i="60"/>
  <c r="BN15" i="60"/>
  <c r="AX15" i="60"/>
  <c r="D15" i="60"/>
  <c r="AV15" i="60"/>
  <c r="BR15" i="60"/>
  <c r="H27" i="60"/>
  <c r="H15" i="60"/>
  <c r="AS15" i="60"/>
  <c r="AD15" i="60"/>
  <c r="BO15" i="60"/>
  <c r="AI15" i="60"/>
  <c r="Q15" i="60"/>
  <c r="J15" i="60"/>
  <c r="BL27" i="60"/>
  <c r="BB21" i="60"/>
  <c r="AJ15" i="60"/>
  <c r="BE15" i="60"/>
  <c r="C15" i="60"/>
  <c r="BC37" i="60"/>
  <c r="BC15" i="60"/>
  <c r="AF15" i="60"/>
  <c r="AM15" i="60"/>
  <c r="P15" i="60"/>
  <c r="AP15" i="60"/>
  <c r="BM15" i="60"/>
  <c r="BJ15" i="60"/>
  <c r="BS15" i="60"/>
  <c r="J24" i="60"/>
  <c r="BH27" i="60"/>
  <c r="H62" i="60"/>
  <c r="V29" i="60"/>
  <c r="G29" i="60"/>
  <c r="W29" i="60"/>
  <c r="AY15" i="60"/>
  <c r="AG15" i="60"/>
  <c r="AK15" i="60"/>
  <c r="T15" i="60"/>
  <c r="BK15" i="60"/>
  <c r="BL15" i="60"/>
  <c r="N27" i="60"/>
  <c r="BH38" i="60"/>
  <c r="Q67" i="60"/>
  <c r="G67" i="60"/>
  <c r="S67" i="60"/>
  <c r="BH67" i="60"/>
  <c r="AS38" i="60"/>
  <c r="AE67" i="60"/>
  <c r="N104" i="60"/>
  <c r="BD38" i="60"/>
  <c r="BQ67" i="60"/>
  <c r="W104" i="60"/>
  <c r="W265" i="50"/>
  <c r="W271" i="50" s="1"/>
  <c r="BS71" i="60"/>
  <c r="O78" i="60"/>
  <c r="AR71" i="60"/>
  <c r="Y71" i="60"/>
  <c r="AW62" i="60"/>
  <c r="AN29" i="60"/>
  <c r="Z29" i="60"/>
  <c r="D71" i="60"/>
  <c r="BK24" i="60"/>
  <c r="AI71" i="60"/>
  <c r="D62" i="60"/>
  <c r="BP62" i="60"/>
  <c r="AG29" i="60"/>
  <c r="AB29" i="60"/>
  <c r="AE29" i="60"/>
  <c r="X29" i="60"/>
  <c r="X71" i="60"/>
  <c r="AB11" i="60"/>
  <c r="BH71" i="60"/>
  <c r="AN71" i="60"/>
  <c r="BG78" i="60"/>
  <c r="BB71" i="60"/>
  <c r="BM11" i="60"/>
  <c r="BH11" i="60"/>
  <c r="AV45" i="60"/>
  <c r="AD45" i="60"/>
  <c r="AD78" i="60"/>
  <c r="AB78" i="60"/>
  <c r="BE11" i="60"/>
  <c r="AT54" i="60"/>
  <c r="AD54" i="60"/>
  <c r="X61" i="60"/>
  <c r="AR73" i="60"/>
  <c r="M78" i="60"/>
  <c r="K54" i="60"/>
  <c r="T61" i="60"/>
  <c r="BH73" i="60"/>
  <c r="AP11" i="60"/>
  <c r="C54" i="60"/>
  <c r="BD54" i="60"/>
  <c r="BJ57" i="60"/>
  <c r="AO73" i="60"/>
  <c r="BP78" i="60"/>
  <c r="H54" i="60"/>
  <c r="AK57" i="60"/>
  <c r="BB33" i="60"/>
  <c r="BP73" i="60"/>
  <c r="AA11" i="60"/>
  <c r="BB78" i="60"/>
  <c r="AX54" i="60"/>
  <c r="C11" i="60"/>
  <c r="X73" i="60"/>
  <c r="M11" i="60"/>
  <c r="AR78" i="60"/>
  <c r="BK78" i="60"/>
  <c r="O11" i="60"/>
  <c r="AC73" i="60"/>
  <c r="AY54" i="60"/>
  <c r="AE11" i="60"/>
  <c r="Q73" i="60"/>
  <c r="BC11" i="60"/>
  <c r="AU78" i="60"/>
  <c r="J78" i="60"/>
  <c r="N54" i="60"/>
  <c r="BK54" i="60"/>
  <c r="F57" i="60"/>
  <c r="AU73" i="60"/>
  <c r="BJ45" i="60"/>
  <c r="U78" i="60"/>
  <c r="AE64" i="60"/>
  <c r="M46" i="60"/>
  <c r="R37" i="60"/>
  <c r="BM37" i="60"/>
  <c r="BK37" i="60"/>
  <c r="AL24" i="60"/>
  <c r="BC57" i="60"/>
  <c r="AW57" i="60"/>
  <c r="BH37" i="60"/>
  <c r="U37" i="60"/>
  <c r="O37" i="60"/>
  <c r="BO24" i="60"/>
  <c r="S104" i="60"/>
  <c r="M33" i="60"/>
  <c r="AB73" i="60"/>
  <c r="AL73" i="60"/>
  <c r="AF78" i="60"/>
  <c r="AK78" i="60"/>
  <c r="BC78" i="60"/>
  <c r="Y37" i="60"/>
  <c r="AK37" i="60"/>
  <c r="BD37" i="60"/>
  <c r="C24" i="60"/>
  <c r="F104" i="60"/>
  <c r="BA73" i="60"/>
  <c r="C73" i="60"/>
  <c r="AP78" i="60"/>
  <c r="T78" i="60"/>
  <c r="AG78" i="60"/>
  <c r="AY37" i="60"/>
  <c r="H37" i="60"/>
  <c r="S37" i="60"/>
  <c r="T24" i="60"/>
  <c r="AH24" i="60"/>
  <c r="M104" i="60"/>
  <c r="AY73" i="60"/>
  <c r="AQ73" i="60"/>
  <c r="I21" i="60"/>
  <c r="G24" i="60"/>
  <c r="AE37" i="60"/>
  <c r="Z37" i="60"/>
  <c r="AO37" i="60"/>
  <c r="BI24" i="60"/>
  <c r="O24" i="60"/>
  <c r="K104" i="60"/>
  <c r="G57" i="60"/>
  <c r="AP73" i="60"/>
  <c r="AF73" i="60"/>
  <c r="G78" i="60"/>
  <c r="BE78" i="60"/>
  <c r="F37" i="60"/>
  <c r="F24" i="60"/>
  <c r="BJ37" i="60"/>
  <c r="BL37" i="60"/>
  <c r="C37" i="60"/>
  <c r="BQ24" i="60"/>
  <c r="Q24" i="60"/>
  <c r="R104" i="60"/>
  <c r="Q104" i="60"/>
  <c r="BL57" i="60"/>
  <c r="AS73" i="60"/>
  <c r="F73" i="60"/>
  <c r="AG73" i="60"/>
  <c r="AI57" i="60"/>
  <c r="BI37" i="60"/>
  <c r="AW37" i="60"/>
  <c r="AJ73" i="60"/>
  <c r="BJ73" i="60"/>
  <c r="AM73" i="60"/>
  <c r="BF57" i="60"/>
  <c r="AH12" i="60"/>
  <c r="K78" i="60"/>
  <c r="BP37" i="60"/>
  <c r="AI24" i="60"/>
  <c r="BF37" i="60"/>
  <c r="AF24" i="60"/>
  <c r="P104" i="60"/>
  <c r="BI57" i="60"/>
  <c r="BT54" i="60"/>
  <c r="BO37" i="60"/>
  <c r="BN37" i="60"/>
  <c r="W37" i="60"/>
  <c r="N37" i="60"/>
  <c r="M24" i="60"/>
  <c r="D57" i="60"/>
  <c r="I27" i="60"/>
  <c r="AU11" i="60"/>
  <c r="AT73" i="60"/>
  <c r="AX73" i="60"/>
  <c r="BI12" i="60"/>
  <c r="AV78" i="60"/>
  <c r="BF29" i="60"/>
  <c r="BH29" i="60"/>
  <c r="AS37" i="60"/>
  <c r="BS37" i="60"/>
  <c r="AH37" i="60"/>
  <c r="Q37" i="60"/>
  <c r="V24" i="60"/>
  <c r="AB57" i="60"/>
  <c r="L27" i="60"/>
  <c r="P73" i="60"/>
  <c r="D73" i="60"/>
  <c r="AB12" i="60"/>
  <c r="W78" i="60"/>
  <c r="AT37" i="60"/>
  <c r="BA37" i="60"/>
  <c r="AL57" i="60"/>
  <c r="AY57" i="60"/>
  <c r="AU37" i="60"/>
  <c r="AZ37" i="60"/>
  <c r="P37" i="60"/>
  <c r="AO24" i="60"/>
  <c r="BH57" i="60"/>
  <c r="BQ27" i="60"/>
  <c r="R73" i="60"/>
  <c r="BS73" i="60"/>
  <c r="AY12" i="60"/>
  <c r="AQ54" i="60"/>
  <c r="AN54" i="60"/>
  <c r="K15" i="60"/>
  <c r="G15" i="60"/>
  <c r="U15" i="60"/>
  <c r="W15" i="60"/>
  <c r="BT37" i="60"/>
  <c r="AL37" i="60"/>
  <c r="AC37" i="60"/>
  <c r="AU61" i="60"/>
  <c r="BA24" i="60"/>
  <c r="V97" i="60"/>
  <c r="BS57" i="60"/>
  <c r="G71" i="60"/>
  <c r="N62" i="60"/>
  <c r="AG57" i="60"/>
  <c r="Z73" i="60"/>
  <c r="BT73" i="60"/>
  <c r="AC57" i="60"/>
  <c r="AH29" i="60"/>
  <c r="BL29" i="60"/>
  <c r="Z62" i="60"/>
  <c r="O29" i="60"/>
  <c r="V78" i="60"/>
  <c r="BM78" i="60"/>
  <c r="AO78" i="60"/>
  <c r="H94" i="60"/>
  <c r="Q94" i="60"/>
  <c r="K94" i="60"/>
  <c r="D94" i="60"/>
  <c r="V94" i="60"/>
  <c r="G94" i="60"/>
  <c r="N94" i="60"/>
  <c r="Q361" i="52"/>
  <c r="S361" i="52" s="1"/>
  <c r="C433" i="52"/>
  <c r="J94" i="60"/>
  <c r="T94" i="60"/>
  <c r="BD71" i="60"/>
  <c r="Q71" i="60"/>
  <c r="I66" i="60"/>
  <c r="D64" i="60"/>
  <c r="AJ21" i="60"/>
  <c r="S71" i="60"/>
  <c r="F71" i="60"/>
  <c r="Q290" i="52"/>
  <c r="S290" i="52" s="1"/>
  <c r="C291" i="52"/>
  <c r="C362" i="52"/>
  <c r="C66" i="60"/>
  <c r="BH64" i="60"/>
  <c r="AB64" i="60"/>
  <c r="BJ64" i="60"/>
  <c r="Z66" i="60"/>
  <c r="H95" i="60"/>
  <c r="Q443" i="52"/>
  <c r="S443" i="52" s="1"/>
  <c r="D515" i="52"/>
  <c r="AG71" i="60"/>
  <c r="C746" i="52"/>
  <c r="Q746" i="52" s="1"/>
  <c r="S746" i="52" s="1"/>
  <c r="Q674" i="52"/>
  <c r="S674" i="52" s="1"/>
  <c r="R94" i="60"/>
  <c r="I71" i="60"/>
  <c r="AU71" i="60"/>
  <c r="AC71" i="60"/>
  <c r="C486" i="52"/>
  <c r="Q414" i="52"/>
  <c r="S414" i="52" s="1"/>
  <c r="Q534" i="52"/>
  <c r="S534" i="52" s="1"/>
  <c r="C606" i="52"/>
  <c r="C603" i="52"/>
  <c r="Q531" i="52"/>
  <c r="S531" i="52" s="1"/>
  <c r="Q512" i="52"/>
  <c r="S512" i="52" s="1"/>
  <c r="C584" i="52"/>
  <c r="AX37" i="60"/>
  <c r="BR37" i="60"/>
  <c r="X37" i="60"/>
  <c r="I37" i="60"/>
  <c r="H156" i="58"/>
  <c r="H195" i="58" s="1"/>
  <c r="W94" i="60"/>
  <c r="BE71" i="60"/>
  <c r="AK71" i="60"/>
  <c r="H71" i="60"/>
  <c r="BK45" i="60"/>
  <c r="P95" i="60"/>
  <c r="K64" i="60"/>
  <c r="BN71" i="60"/>
  <c r="C585" i="52"/>
  <c r="Q513" i="52"/>
  <c r="S513" i="52" s="1"/>
  <c r="C536" i="52"/>
  <c r="Q464" i="52"/>
  <c r="S464" i="52" s="1"/>
  <c r="U94" i="60"/>
  <c r="F94" i="60"/>
  <c r="K37" i="60"/>
  <c r="AF37" i="60"/>
  <c r="AJ37" i="60"/>
  <c r="I94" i="60"/>
  <c r="O94" i="60"/>
  <c r="AQ71" i="60"/>
  <c r="D95" i="60"/>
  <c r="H12" i="60"/>
  <c r="L78" i="60"/>
  <c r="AV64" i="60"/>
  <c r="T71" i="60"/>
  <c r="P33" i="60"/>
  <c r="Q554" i="52"/>
  <c r="S554" i="52" s="1"/>
  <c r="C626" i="52"/>
  <c r="M94" i="60"/>
  <c r="BJ71" i="60"/>
  <c r="S94" i="60"/>
  <c r="X94" i="60"/>
  <c r="AS71" i="60"/>
  <c r="AH45" i="60"/>
  <c r="BS45" i="60"/>
  <c r="AY64" i="60"/>
  <c r="Q465" i="52"/>
  <c r="S465" i="52" s="1"/>
  <c r="C537" i="52"/>
  <c r="AT38" i="60"/>
  <c r="C38" i="60"/>
  <c r="BI62" i="60"/>
  <c r="BO38" i="60"/>
  <c r="AQ38" i="60"/>
  <c r="AW38" i="60"/>
  <c r="AC62" i="60"/>
  <c r="I62" i="60"/>
  <c r="AU62" i="60"/>
  <c r="G66" i="60"/>
  <c r="AR45" i="60"/>
  <c r="BD11" i="60"/>
  <c r="BA11" i="60"/>
  <c r="AD11" i="60"/>
  <c r="T11" i="60"/>
  <c r="AU12" i="60"/>
  <c r="V45" i="60"/>
  <c r="AE62" i="60"/>
  <c r="P12" i="60"/>
  <c r="AJ38" i="60"/>
  <c r="L38" i="60"/>
  <c r="AI38" i="60"/>
  <c r="BB38" i="60"/>
  <c r="J38" i="60"/>
  <c r="AA38" i="60"/>
  <c r="BJ38" i="60"/>
  <c r="AW66" i="60"/>
  <c r="K62" i="60"/>
  <c r="BQ38" i="60"/>
  <c r="BG38" i="60"/>
  <c r="BP38" i="60"/>
  <c r="T62" i="60"/>
  <c r="X62" i="60"/>
  <c r="AU57" i="60"/>
  <c r="BA62" i="60"/>
  <c r="O38" i="60"/>
  <c r="Q38" i="60"/>
  <c r="Z38" i="60"/>
  <c r="AH38" i="60"/>
  <c r="BG62" i="60"/>
  <c r="BB67" i="60"/>
  <c r="M67" i="60"/>
  <c r="AJ62" i="60"/>
  <c r="AN66" i="60"/>
  <c r="AD57" i="60"/>
  <c r="AT11" i="60"/>
  <c r="BR57" i="60"/>
  <c r="BG57" i="60"/>
  <c r="N11" i="60"/>
  <c r="AI11" i="60"/>
  <c r="BD62" i="60"/>
  <c r="V62" i="60"/>
  <c r="L12" i="60"/>
  <c r="G62" i="60"/>
  <c r="BC61" i="60"/>
  <c r="BF24" i="60"/>
  <c r="AN24" i="60"/>
  <c r="BM24" i="60"/>
  <c r="Q101" i="60"/>
  <c r="H57" i="60"/>
  <c r="AP57" i="60"/>
  <c r="C62" i="60"/>
  <c r="U33" i="60"/>
  <c r="AL38" i="60"/>
  <c r="M38" i="60"/>
  <c r="BI38" i="60"/>
  <c r="R38" i="60"/>
  <c r="R46" i="60"/>
  <c r="AO46" i="60"/>
  <c r="BQ62" i="60"/>
  <c r="BF67" i="60"/>
  <c r="AW67" i="60"/>
  <c r="AO62" i="60"/>
  <c r="U62" i="60"/>
  <c r="BJ66" i="60"/>
  <c r="BM57" i="60"/>
  <c r="Z11" i="60"/>
  <c r="C57" i="60"/>
  <c r="S73" i="60"/>
  <c r="K73" i="60"/>
  <c r="BN73" i="60"/>
  <c r="BO73" i="60"/>
  <c r="U57" i="60"/>
  <c r="K45" i="60"/>
  <c r="BK11" i="60"/>
  <c r="AY11" i="60"/>
  <c r="AW46" i="60"/>
  <c r="BT12" i="60"/>
  <c r="AM62" i="60"/>
  <c r="S46" i="60"/>
  <c r="C12" i="60"/>
  <c r="AH78" i="60"/>
  <c r="N78" i="60"/>
  <c r="BJ78" i="60"/>
  <c r="AL69" i="60"/>
  <c r="V46" i="60"/>
  <c r="Y62" i="60"/>
  <c r="F62" i="60"/>
  <c r="BS62" i="60"/>
  <c r="AN61" i="60"/>
  <c r="BD24" i="60"/>
  <c r="W24" i="60"/>
  <c r="P101" i="60"/>
  <c r="AE57" i="60"/>
  <c r="AK62" i="60"/>
  <c r="V33" i="60"/>
  <c r="BA38" i="60"/>
  <c r="D38" i="60"/>
  <c r="V38" i="60"/>
  <c r="BE38" i="60"/>
  <c r="AP46" i="60"/>
  <c r="BC46" i="60"/>
  <c r="AQ62" i="60"/>
  <c r="O67" i="60"/>
  <c r="J67" i="60"/>
  <c r="AZ62" i="60"/>
  <c r="BH66" i="60"/>
  <c r="S57" i="60"/>
  <c r="L57" i="60"/>
  <c r="Z57" i="60"/>
  <c r="BC73" i="60"/>
  <c r="V73" i="60"/>
  <c r="I73" i="60"/>
  <c r="T73" i="60"/>
  <c r="AH73" i="60"/>
  <c r="Y11" i="60"/>
  <c r="AH57" i="60"/>
  <c r="BJ46" i="60"/>
  <c r="AT62" i="60"/>
  <c r="BT46" i="60"/>
  <c r="AX12" i="60"/>
  <c r="BI78" i="60"/>
  <c r="F78" i="60"/>
  <c r="AY78" i="60"/>
  <c r="AN69" i="60"/>
  <c r="H61" i="60"/>
  <c r="AD24" i="60"/>
  <c r="R24" i="60"/>
  <c r="BT57" i="60"/>
  <c r="AR62" i="60"/>
  <c r="AL33" i="60"/>
  <c r="AO38" i="60"/>
  <c r="AR38" i="60"/>
  <c r="AE38" i="60"/>
  <c r="I38" i="60"/>
  <c r="AG46" i="60"/>
  <c r="AX46" i="60"/>
  <c r="BF62" i="60"/>
  <c r="V67" i="60"/>
  <c r="AX62" i="60"/>
  <c r="AG66" i="60"/>
  <c r="AM57" i="60"/>
  <c r="I57" i="60"/>
  <c r="G73" i="60"/>
  <c r="AE73" i="60"/>
  <c r="BG73" i="60"/>
  <c r="BK73" i="60"/>
  <c r="BL73" i="60"/>
  <c r="V11" i="60"/>
  <c r="BB57" i="60"/>
  <c r="AH62" i="60"/>
  <c r="X46" i="60"/>
  <c r="BA78" i="60"/>
  <c r="BN78" i="60"/>
  <c r="BD78" i="60"/>
  <c r="BF78" i="60"/>
  <c r="K69" i="60"/>
  <c r="J62" i="60"/>
  <c r="AW61" i="60"/>
  <c r="AV24" i="60"/>
  <c r="AZ24" i="60"/>
  <c r="J100" i="60"/>
  <c r="U92" i="60"/>
  <c r="BN57" i="60"/>
  <c r="AS62" i="60"/>
  <c r="Y33" i="60"/>
  <c r="P38" i="60"/>
  <c r="W38" i="60"/>
  <c r="AK38" i="60"/>
  <c r="Y38" i="60"/>
  <c r="I46" i="60"/>
  <c r="AQ46" i="60"/>
  <c r="AV62" i="60"/>
  <c r="AT67" i="60"/>
  <c r="AY62" i="60"/>
  <c r="BI66" i="60"/>
  <c r="AN57" i="60"/>
  <c r="S11" i="60"/>
  <c r="BB73" i="60"/>
  <c r="W73" i="60"/>
  <c r="BF73" i="60"/>
  <c r="M73" i="60"/>
  <c r="AW73" i="60"/>
  <c r="BO57" i="60"/>
  <c r="AV57" i="60"/>
  <c r="BQ46" i="60"/>
  <c r="BT62" i="60"/>
  <c r="N46" i="60"/>
  <c r="AI78" i="60"/>
  <c r="BQ78" i="60"/>
  <c r="BL78" i="60"/>
  <c r="AA78" i="60"/>
  <c r="AJ69" i="60"/>
  <c r="BQ33" i="60"/>
  <c r="AV61" i="60"/>
  <c r="X24" i="60"/>
  <c r="AA24" i="60"/>
  <c r="L100" i="60"/>
  <c r="AQ57" i="60"/>
  <c r="L62" i="60"/>
  <c r="BJ62" i="60"/>
  <c r="W33" i="60"/>
  <c r="AZ38" i="60"/>
  <c r="K38" i="60"/>
  <c r="S38" i="60"/>
  <c r="BT38" i="60"/>
  <c r="BP46" i="60"/>
  <c r="AR46" i="60"/>
  <c r="BR46" i="60"/>
  <c r="Q62" i="60"/>
  <c r="BR67" i="60"/>
  <c r="AL62" i="60"/>
  <c r="R66" i="60"/>
  <c r="AA66" i="60"/>
  <c r="AJ57" i="60"/>
  <c r="Y57" i="60"/>
  <c r="AL11" i="60"/>
  <c r="BQ73" i="60"/>
  <c r="Y73" i="60"/>
  <c r="BM73" i="60"/>
  <c r="BI73" i="60"/>
  <c r="AZ73" i="60"/>
  <c r="X57" i="60"/>
  <c r="M57" i="60"/>
  <c r="BO62" i="60"/>
  <c r="D46" i="60"/>
  <c r="AN78" i="60"/>
  <c r="AF62" i="60"/>
  <c r="I78" i="60"/>
  <c r="Q78" i="60"/>
  <c r="D69" i="60"/>
  <c r="AG38" i="60"/>
  <c r="AS66" i="60"/>
  <c r="O57" i="60"/>
  <c r="BH61" i="60"/>
  <c r="AU24" i="60"/>
  <c r="BL24" i="60"/>
  <c r="V100" i="60"/>
  <c r="AZ57" i="60"/>
  <c r="O62" i="60"/>
  <c r="W62" i="60"/>
  <c r="L33" i="60"/>
  <c r="U38" i="60"/>
  <c r="G38" i="60"/>
  <c r="AD38" i="60"/>
  <c r="AN38" i="60"/>
  <c r="BI46" i="60"/>
  <c r="BB46" i="60"/>
  <c r="BD46" i="60"/>
  <c r="BM62" i="60"/>
  <c r="X67" i="60"/>
  <c r="AD62" i="60"/>
  <c r="AD66" i="60"/>
  <c r="AX66" i="60"/>
  <c r="BT11" i="60"/>
  <c r="K11" i="60"/>
  <c r="O73" i="60"/>
  <c r="L73" i="60"/>
  <c r="H73" i="60"/>
  <c r="BR73" i="60"/>
  <c r="BE73" i="60"/>
  <c r="Z45" i="60"/>
  <c r="P57" i="60"/>
  <c r="AA57" i="60"/>
  <c r="AA62" i="60"/>
  <c r="Q46" i="60"/>
  <c r="BG46" i="60"/>
  <c r="AM78" i="60"/>
  <c r="C78" i="60"/>
  <c r="BT78" i="60"/>
  <c r="AA46" i="60"/>
  <c r="BS61" i="60"/>
  <c r="AG24" i="60"/>
  <c r="BN24" i="60"/>
  <c r="AR57" i="60"/>
  <c r="BN62" i="60"/>
  <c r="BK62" i="60"/>
  <c r="AN33" i="60"/>
  <c r="BF38" i="60"/>
  <c r="AC38" i="60"/>
  <c r="AP38" i="60"/>
  <c r="BS38" i="60"/>
  <c r="K46" i="60"/>
  <c r="AF46" i="60"/>
  <c r="AE46" i="60"/>
  <c r="BE62" i="60"/>
  <c r="M62" i="60"/>
  <c r="BA66" i="60"/>
  <c r="AQ45" i="60"/>
  <c r="X11" i="60"/>
  <c r="J73" i="60"/>
  <c r="N73" i="60"/>
  <c r="AN73" i="60"/>
  <c r="BD73" i="60"/>
  <c r="AI62" i="60"/>
  <c r="BO46" i="60"/>
  <c r="BQ12" i="60"/>
  <c r="BH78" i="60"/>
  <c r="AE78" i="60"/>
  <c r="V98" i="60"/>
  <c r="K96" i="60"/>
  <c r="X96" i="60"/>
  <c r="N96" i="60"/>
  <c r="F100" i="60"/>
  <c r="U100" i="60"/>
  <c r="Q100" i="60"/>
  <c r="K100" i="60"/>
  <c r="I100" i="60"/>
  <c r="D100" i="60"/>
  <c r="R100" i="60"/>
  <c r="O97" i="60"/>
  <c r="X100" i="60"/>
  <c r="W100" i="60"/>
  <c r="Q97" i="60"/>
  <c r="M92" i="60"/>
  <c r="H101" i="60"/>
  <c r="J96" i="60"/>
  <c r="T92" i="60"/>
  <c r="N100" i="60"/>
  <c r="I97" i="60"/>
  <c r="Q92" i="60"/>
  <c r="T101" i="60"/>
  <c r="G96" i="60"/>
  <c r="P100" i="60"/>
  <c r="T100" i="60"/>
  <c r="M100" i="60"/>
  <c r="O100" i="60"/>
  <c r="S100" i="60"/>
  <c r="G100" i="60"/>
  <c r="T97" i="60"/>
  <c r="X97" i="60"/>
  <c r="I96" i="60"/>
  <c r="W97" i="60"/>
  <c r="N98" i="60"/>
  <c r="C33" i="60"/>
  <c r="AT64" i="60"/>
  <c r="T64" i="60"/>
  <c r="M64" i="60"/>
  <c r="K95" i="60"/>
  <c r="AW12" i="60"/>
  <c r="I12" i="60"/>
  <c r="J12" i="60"/>
  <c r="N12" i="60"/>
  <c r="Z12" i="60"/>
  <c r="AR64" i="60"/>
  <c r="BR64" i="60"/>
  <c r="AB33" i="60"/>
  <c r="U71" i="60"/>
  <c r="BG71" i="60"/>
  <c r="AV71" i="60"/>
  <c r="AJ71" i="60"/>
  <c r="BP71" i="60"/>
  <c r="BA71" i="60"/>
  <c r="J71" i="60"/>
  <c r="BK71" i="60"/>
  <c r="AW71" i="60"/>
  <c r="BL71" i="60"/>
  <c r="BO71" i="60"/>
  <c r="N71" i="60"/>
  <c r="BF71" i="60"/>
  <c r="AL71" i="60"/>
  <c r="BI71" i="60"/>
  <c r="BM71" i="60"/>
  <c r="K71" i="60"/>
  <c r="BC71" i="60"/>
  <c r="V71" i="60"/>
  <c r="AH71" i="60"/>
  <c r="R71" i="60"/>
  <c r="Z71" i="60"/>
  <c r="AM71" i="60"/>
  <c r="W71" i="60"/>
  <c r="AO71" i="60"/>
  <c r="AA71" i="60"/>
  <c r="AY71" i="60"/>
  <c r="AZ71" i="60"/>
  <c r="AP71" i="60"/>
  <c r="M71" i="60"/>
  <c r="BJ11" i="60"/>
  <c r="L11" i="60"/>
  <c r="R11" i="60"/>
  <c r="AX11" i="60"/>
  <c r="AO11" i="60"/>
  <c r="BG11" i="60"/>
  <c r="BL11" i="60"/>
  <c r="AH11" i="60"/>
  <c r="L69" i="60"/>
  <c r="AX69" i="60"/>
  <c r="BI69" i="60"/>
  <c r="AT69" i="60"/>
  <c r="AM69" i="60"/>
  <c r="BB69" i="60"/>
  <c r="Z69" i="60"/>
  <c r="R69" i="60"/>
  <c r="P69" i="60"/>
  <c r="U69" i="60"/>
  <c r="S69" i="60"/>
  <c r="J69" i="60"/>
  <c r="BH69" i="60"/>
  <c r="AE69" i="60"/>
  <c r="F69" i="60"/>
  <c r="BA69" i="60"/>
  <c r="BD69" i="60"/>
  <c r="BK69" i="60"/>
  <c r="O69" i="60"/>
  <c r="BM69" i="60"/>
  <c r="BN69" i="60"/>
  <c r="AA69" i="60"/>
  <c r="BC69" i="60"/>
  <c r="AK69" i="60"/>
  <c r="C69" i="60"/>
  <c r="AW69" i="60"/>
  <c r="AF69" i="60"/>
  <c r="G69" i="60"/>
  <c r="BF69" i="60"/>
  <c r="AB69" i="60"/>
  <c r="AI69" i="60"/>
  <c r="AS69" i="60"/>
  <c r="I69" i="60"/>
  <c r="BQ69" i="60"/>
  <c r="AO69" i="60"/>
  <c r="BJ69" i="60"/>
  <c r="BO69" i="60"/>
  <c r="Q69" i="60"/>
  <c r="BR69" i="60"/>
  <c r="BG69" i="60"/>
  <c r="AY69" i="60"/>
  <c r="BP69" i="60"/>
  <c r="Y69" i="60"/>
  <c r="AH69" i="60"/>
  <c r="AV69" i="60"/>
  <c r="N69" i="60"/>
  <c r="BE69" i="60"/>
  <c r="T69" i="60"/>
  <c r="BT69" i="60"/>
  <c r="AQ69" i="60"/>
  <c r="V69" i="60"/>
  <c r="BL69" i="60"/>
  <c r="AP69" i="60"/>
  <c r="AC69" i="60"/>
  <c r="BN12" i="60"/>
  <c r="AI12" i="60"/>
  <c r="BB12" i="60"/>
  <c r="AC12" i="60"/>
  <c r="AA12" i="60"/>
  <c r="AV12" i="60"/>
  <c r="AE12" i="60"/>
  <c r="AQ12" i="60"/>
  <c r="BC12" i="60"/>
  <c r="BG12" i="60"/>
  <c r="BA12" i="60"/>
  <c r="BH12" i="60"/>
  <c r="BS12" i="60"/>
  <c r="W12" i="60"/>
  <c r="AF12" i="60"/>
  <c r="F12" i="60"/>
  <c r="BL12" i="60"/>
  <c r="H45" i="60"/>
  <c r="L45" i="60"/>
  <c r="AW45" i="60"/>
  <c r="AL45" i="60"/>
  <c r="BG45" i="60"/>
  <c r="N45" i="60"/>
  <c r="AB45" i="60"/>
  <c r="BT45" i="60"/>
  <c r="U45" i="60"/>
  <c r="G45" i="60"/>
  <c r="C45" i="60"/>
  <c r="AS45" i="60"/>
  <c r="S45" i="60"/>
  <c r="X45" i="60"/>
  <c r="D45" i="60"/>
  <c r="BE33" i="60"/>
  <c r="BF33" i="60"/>
  <c r="BD33" i="60"/>
  <c r="AJ33" i="60"/>
  <c r="BI33" i="60"/>
  <c r="AO33" i="60"/>
  <c r="F33" i="60"/>
  <c r="AE33" i="60"/>
  <c r="BP33" i="60"/>
  <c r="Q33" i="60"/>
  <c r="BT33" i="60"/>
  <c r="AK33" i="60"/>
  <c r="R33" i="60"/>
  <c r="AX33" i="60"/>
  <c r="H33" i="60"/>
  <c r="AG33" i="60"/>
  <c r="BA33" i="60"/>
  <c r="BR33" i="60"/>
  <c r="BH33" i="60"/>
  <c r="X33" i="60"/>
  <c r="K33" i="60"/>
  <c r="AV33" i="60"/>
  <c r="BC33" i="60"/>
  <c r="AM33" i="60"/>
  <c r="AR33" i="60"/>
  <c r="BL33" i="60"/>
  <c r="BL64" i="60"/>
  <c r="BB64" i="60"/>
  <c r="BK64" i="60"/>
  <c r="N64" i="60"/>
  <c r="R64" i="60"/>
  <c r="AN64" i="60"/>
  <c r="BA64" i="60"/>
  <c r="BN64" i="60"/>
  <c r="AM64" i="60"/>
  <c r="AI64" i="60"/>
  <c r="AH64" i="60"/>
  <c r="BQ64" i="60"/>
  <c r="BD64" i="60"/>
  <c r="V64" i="60"/>
  <c r="BE64" i="60"/>
  <c r="AU64" i="60"/>
  <c r="AZ64" i="60"/>
  <c r="AL64" i="60"/>
  <c r="BO64" i="60"/>
  <c r="BT64" i="60"/>
  <c r="BF64" i="60"/>
  <c r="AX64" i="60"/>
  <c r="AS64" i="60"/>
  <c r="AA64" i="60"/>
  <c r="BM33" i="60"/>
  <c r="G33" i="60"/>
  <c r="J33" i="60"/>
  <c r="BS33" i="60"/>
  <c r="BJ33" i="60"/>
  <c r="BK33" i="60"/>
  <c r="S33" i="60"/>
  <c r="AU33" i="60"/>
  <c r="BM45" i="60"/>
  <c r="BQ45" i="60"/>
  <c r="BF45" i="60"/>
  <c r="C64" i="60"/>
  <c r="Q45" i="60"/>
  <c r="R45" i="60"/>
  <c r="AU45" i="60"/>
  <c r="X95" i="60"/>
  <c r="BO45" i="60"/>
  <c r="AG45" i="60"/>
  <c r="BD45" i="60"/>
  <c r="T45" i="60"/>
  <c r="AJ45" i="60"/>
  <c r="BE12" i="60"/>
  <c r="BM12" i="60"/>
  <c r="Q12" i="60"/>
  <c r="BJ12" i="60"/>
  <c r="AL12" i="60"/>
  <c r="U64" i="60"/>
  <c r="AG64" i="60"/>
  <c r="H64" i="60"/>
  <c r="P64" i="60"/>
  <c r="S64" i="60"/>
  <c r="Y24" i="60"/>
  <c r="I24" i="60"/>
  <c r="AK24" i="60"/>
  <c r="Z24" i="60"/>
  <c r="BJ24" i="60"/>
  <c r="AS24" i="60"/>
  <c r="BE24" i="60"/>
  <c r="AT24" i="60"/>
  <c r="AE24" i="60"/>
  <c r="BS24" i="60"/>
  <c r="U24" i="60"/>
  <c r="D24" i="60"/>
  <c r="N24" i="60"/>
  <c r="P24" i="60"/>
  <c r="AP24" i="60"/>
  <c r="AC24" i="60"/>
  <c r="I104" i="60"/>
  <c r="O104" i="60"/>
  <c r="G104" i="60"/>
  <c r="S97" i="60"/>
  <c r="D97" i="60"/>
  <c r="K97" i="60"/>
  <c r="P97" i="60"/>
  <c r="F97" i="60"/>
  <c r="M98" i="60"/>
  <c r="M96" i="60"/>
  <c r="F96" i="60"/>
  <c r="O96" i="60"/>
  <c r="R96" i="60"/>
  <c r="L96" i="60"/>
  <c r="V104" i="60"/>
  <c r="Z33" i="60"/>
  <c r="D33" i="60"/>
  <c r="AZ33" i="60"/>
  <c r="AQ33" i="60"/>
  <c r="BG33" i="60"/>
  <c r="AP33" i="60"/>
  <c r="BN33" i="60"/>
  <c r="AT33" i="60"/>
  <c r="AC33" i="60"/>
  <c r="AM84" i="60"/>
  <c r="AX45" i="60"/>
  <c r="U95" i="60"/>
  <c r="AP45" i="60"/>
  <c r="BB45" i="60"/>
  <c r="BI11" i="60"/>
  <c r="AS11" i="60"/>
  <c r="P11" i="60"/>
  <c r="BO11" i="60"/>
  <c r="AJ11" i="60"/>
  <c r="AQ11" i="60"/>
  <c r="BP11" i="60"/>
  <c r="BB11" i="60"/>
  <c r="D11" i="60"/>
  <c r="AQ64" i="60"/>
  <c r="BC64" i="60"/>
  <c r="I64" i="60"/>
  <c r="Q64" i="60"/>
  <c r="AZ45" i="60"/>
  <c r="I95" i="60"/>
  <c r="BE45" i="60"/>
  <c r="AK45" i="60"/>
  <c r="H11" i="60"/>
  <c r="U11" i="60"/>
  <c r="AY45" i="60"/>
  <c r="P45" i="60"/>
  <c r="I11" i="60"/>
  <c r="AV11" i="60"/>
  <c r="M45" i="60"/>
  <c r="AM45" i="60"/>
  <c r="I45" i="60"/>
  <c r="J45" i="60"/>
  <c r="BF11" i="60"/>
  <c r="AC45" i="60"/>
  <c r="R12" i="60"/>
  <c r="D12" i="60"/>
  <c r="BI45" i="60"/>
  <c r="BR12" i="60"/>
  <c r="BF12" i="60"/>
  <c r="S12" i="60"/>
  <c r="O12" i="60"/>
  <c r="X12" i="60"/>
  <c r="M12" i="60"/>
  <c r="AD12" i="60"/>
  <c r="BD12" i="60"/>
  <c r="BO12" i="60"/>
  <c r="AZ12" i="60"/>
  <c r="AP12" i="60"/>
  <c r="G12" i="60"/>
  <c r="BP12" i="60"/>
  <c r="BK12" i="60"/>
  <c r="AM12" i="60"/>
  <c r="BI64" i="60"/>
  <c r="BG64" i="60"/>
  <c r="AC64" i="60"/>
  <c r="H69" i="60"/>
  <c r="M69" i="60"/>
  <c r="W69" i="60"/>
  <c r="AG69" i="60"/>
  <c r="AR69" i="60"/>
  <c r="H362" i="50"/>
  <c r="W362" i="50" s="1"/>
  <c r="Q359" i="50"/>
  <c r="X64" i="60"/>
  <c r="Y64" i="60"/>
  <c r="BS64" i="60"/>
  <c r="I103" i="60"/>
  <c r="J103" i="60"/>
  <c r="T103" i="60"/>
  <c r="S103" i="60"/>
  <c r="AF33" i="60"/>
  <c r="BR21" i="60"/>
  <c r="Z21" i="60"/>
  <c r="D21" i="60"/>
  <c r="AP64" i="60"/>
  <c r="BO33" i="60"/>
  <c r="R57" i="60"/>
  <c r="AF57" i="60"/>
  <c r="BP57" i="60"/>
  <c r="BA57" i="60"/>
  <c r="R95" i="60"/>
  <c r="L95" i="60"/>
  <c r="J95" i="60"/>
  <c r="M95" i="60"/>
  <c r="H24" i="60"/>
  <c r="AP37" i="60"/>
  <c r="BQ37" i="60"/>
  <c r="M37" i="60"/>
  <c r="AR37" i="60"/>
  <c r="J37" i="60"/>
  <c r="D37" i="60"/>
  <c r="BE37" i="60"/>
  <c r="V37" i="60"/>
  <c r="AA37" i="60"/>
  <c r="AM37" i="60"/>
  <c r="AB37" i="60"/>
  <c r="AV37" i="60"/>
  <c r="AQ37" i="60"/>
  <c r="L37" i="60"/>
  <c r="T37" i="60"/>
  <c r="AD37" i="60"/>
  <c r="BB24" i="60"/>
  <c r="BC24" i="60"/>
  <c r="L24" i="60"/>
  <c r="AJ24" i="60"/>
  <c r="K24" i="60"/>
  <c r="AX24" i="60"/>
  <c r="AR24" i="60"/>
  <c r="BP24" i="60"/>
  <c r="AB24" i="60"/>
  <c r="AY24" i="60"/>
  <c r="AQ24" i="60"/>
  <c r="AM24" i="60"/>
  <c r="S24" i="60"/>
  <c r="BG24" i="60"/>
  <c r="BH24" i="60"/>
  <c r="AW24" i="60"/>
  <c r="T104" i="60"/>
  <c r="U104" i="60"/>
  <c r="L104" i="60"/>
  <c r="N97" i="60"/>
  <c r="L97" i="60"/>
  <c r="G97" i="60"/>
  <c r="R97" i="60"/>
  <c r="F98" i="60"/>
  <c r="T96" i="60"/>
  <c r="D96" i="60"/>
  <c r="S96" i="60"/>
  <c r="V96" i="60"/>
  <c r="J104" i="60"/>
  <c r="AI33" i="60"/>
  <c r="N33" i="60"/>
  <c r="AD33" i="60"/>
  <c r="T33" i="60"/>
  <c r="AH33" i="60"/>
  <c r="AA33" i="60"/>
  <c r="O33" i="60"/>
  <c r="AW33" i="60"/>
  <c r="X38" i="60"/>
  <c r="AM38" i="60"/>
  <c r="BN38" i="60"/>
  <c r="N38" i="60"/>
  <c r="BR38" i="60"/>
  <c r="BM38" i="60"/>
  <c r="BK38" i="60"/>
  <c r="AX38" i="60"/>
  <c r="BL38" i="60"/>
  <c r="T38" i="60"/>
  <c r="AY38" i="60"/>
  <c r="BC38" i="60"/>
  <c r="F38" i="60"/>
  <c r="H38" i="60"/>
  <c r="AV38" i="60"/>
  <c r="AU38" i="60"/>
  <c r="AB38" i="60"/>
  <c r="O71" i="60"/>
  <c r="L71" i="60"/>
  <c r="C71" i="60"/>
  <c r="AB71" i="60"/>
  <c r="BT71" i="60"/>
  <c r="AX71" i="60"/>
  <c r="AT71" i="60"/>
  <c r="AS84" i="60"/>
  <c r="W45" i="60"/>
  <c r="S95" i="60"/>
  <c r="AI45" i="60"/>
  <c r="BN45" i="60"/>
  <c r="BN11" i="60"/>
  <c r="Q11" i="60"/>
  <c r="AF11" i="60"/>
  <c r="BQ11" i="60"/>
  <c r="AN11" i="60"/>
  <c r="AC11" i="60"/>
  <c r="AR11" i="60"/>
  <c r="BS11" i="60"/>
  <c r="G11" i="60"/>
  <c r="L64" i="60"/>
  <c r="AJ64" i="60"/>
  <c r="AF64" i="60"/>
  <c r="AW64" i="60"/>
  <c r="BR45" i="60"/>
  <c r="N95" i="60"/>
  <c r="BH45" i="60"/>
  <c r="BA45" i="60"/>
  <c r="AW11" i="60"/>
  <c r="BR11" i="60"/>
  <c r="O95" i="60"/>
  <c r="AE45" i="60"/>
  <c r="BC45" i="60"/>
  <c r="AZ11" i="60"/>
  <c r="W11" i="60"/>
  <c r="AO45" i="60"/>
  <c r="F45" i="60"/>
  <c r="AN45" i="60"/>
  <c r="AM11" i="60"/>
  <c r="F11" i="60"/>
  <c r="AF45" i="60"/>
  <c r="AJ12" i="60"/>
  <c r="O45" i="60"/>
  <c r="K12" i="60"/>
  <c r="AS12" i="60"/>
  <c r="U12" i="60"/>
  <c r="AN12" i="60"/>
  <c r="AR12" i="60"/>
  <c r="AO12" i="60"/>
  <c r="T12" i="60"/>
  <c r="V12" i="60"/>
  <c r="AG12" i="60"/>
  <c r="Y12" i="60"/>
  <c r="AT12" i="60"/>
  <c r="O64" i="60"/>
  <c r="BP64" i="60"/>
  <c r="Q95" i="60"/>
  <c r="Q363" i="50"/>
  <c r="AD69" i="60"/>
  <c r="AU69" i="60"/>
  <c r="AZ69" i="60"/>
  <c r="BS69" i="60"/>
  <c r="AA72" i="60"/>
  <c r="V72" i="60"/>
  <c r="BM72" i="60"/>
  <c r="AD73" i="60"/>
  <c r="AA73" i="60"/>
  <c r="AK73" i="60"/>
  <c r="AV73" i="60"/>
  <c r="AI73" i="60"/>
  <c r="AI28" i="60"/>
  <c r="BN28" i="60"/>
  <c r="G64" i="60"/>
  <c r="F64" i="60"/>
  <c r="AO64" i="60"/>
  <c r="AD71" i="60"/>
  <c r="AY33" i="60"/>
  <c r="AF71" i="60"/>
  <c r="AS33" i="60"/>
  <c r="W64" i="60"/>
  <c r="BE46" i="60"/>
  <c r="AT46" i="60"/>
  <c r="AU46" i="60"/>
  <c r="BR29" i="60"/>
  <c r="BP29" i="60"/>
  <c r="H363" i="50"/>
  <c r="W363" i="50" s="1"/>
  <c r="AA21" i="60"/>
  <c r="R21" i="60"/>
  <c r="AU21" i="60"/>
  <c r="Y21" i="60"/>
  <c r="BM21" i="60"/>
  <c r="BF21" i="60"/>
  <c r="BD21" i="60"/>
  <c r="BL21" i="60"/>
  <c r="K21" i="60"/>
  <c r="AZ21" i="60"/>
  <c r="G21" i="60"/>
  <c r="AW21" i="60"/>
  <c r="C21" i="60"/>
  <c r="T21" i="60"/>
  <c r="BG21" i="60"/>
  <c r="AY21" i="60"/>
  <c r="V21" i="60"/>
  <c r="BN21" i="60"/>
  <c r="BS21" i="60"/>
  <c r="P21" i="60"/>
  <c r="S21" i="60"/>
  <c r="U21" i="60"/>
  <c r="AD21" i="60"/>
  <c r="AI21" i="60"/>
  <c r="AB21" i="60"/>
  <c r="AN21" i="60"/>
  <c r="BT21" i="60"/>
  <c r="N21" i="60"/>
  <c r="AG21" i="60"/>
  <c r="BI21" i="60"/>
  <c r="AV21" i="60"/>
  <c r="AL21" i="60"/>
  <c r="X21" i="60"/>
  <c r="J21" i="60"/>
  <c r="AT21" i="60"/>
  <c r="AF21" i="60"/>
  <c r="M21" i="60"/>
  <c r="AS21" i="60"/>
  <c r="AC21" i="60"/>
  <c r="F21" i="60"/>
  <c r="Q21" i="60"/>
  <c r="AO21" i="60"/>
  <c r="AQ21" i="60"/>
  <c r="BK27" i="60"/>
  <c r="T27" i="60"/>
  <c r="AT27" i="60"/>
  <c r="AU27" i="60"/>
  <c r="AG27" i="60"/>
  <c r="AX27" i="60"/>
  <c r="BC27" i="60"/>
  <c r="K27" i="60"/>
  <c r="Z27" i="60"/>
  <c r="AC27" i="60"/>
  <c r="AH27" i="60"/>
  <c r="BB27" i="60"/>
  <c r="BD27" i="60"/>
  <c r="M27" i="60"/>
  <c r="D27" i="60"/>
  <c r="O27" i="60"/>
  <c r="BA27" i="60"/>
  <c r="P27" i="60"/>
  <c r="AJ27" i="60"/>
  <c r="BO27" i="60"/>
  <c r="AD27" i="60"/>
  <c r="AO27" i="60"/>
  <c r="AR27" i="60"/>
  <c r="AF27" i="60"/>
  <c r="U27" i="60"/>
  <c r="BI27" i="60"/>
  <c r="Y27" i="60"/>
  <c r="AY27" i="60"/>
  <c r="C27" i="60"/>
  <c r="BP27" i="60"/>
  <c r="W27" i="60"/>
  <c r="AV27" i="60"/>
  <c r="Q27" i="60"/>
  <c r="AZ27" i="60"/>
  <c r="Y54" i="60"/>
  <c r="BO54" i="60"/>
  <c r="BE54" i="60"/>
  <c r="BA54" i="60"/>
  <c r="BL54" i="60"/>
  <c r="W54" i="60"/>
  <c r="T54" i="60"/>
  <c r="AL54" i="60"/>
  <c r="L54" i="60"/>
  <c r="Z61" i="60"/>
  <c r="S61" i="60"/>
  <c r="AZ61" i="60"/>
  <c r="G61" i="60"/>
  <c r="V61" i="60"/>
  <c r="BI61" i="60"/>
  <c r="AE61" i="60"/>
  <c r="BO61" i="60"/>
  <c r="AQ61" i="60"/>
  <c r="X27" i="60"/>
  <c r="AB27" i="60"/>
  <c r="AM27" i="60"/>
  <c r="BM27" i="60"/>
  <c r="F27" i="60"/>
  <c r="AN27" i="60"/>
  <c r="AQ27" i="60"/>
  <c r="AL27" i="60"/>
  <c r="BM84" i="60"/>
  <c r="BC21" i="60"/>
  <c r="AP21" i="60"/>
  <c r="BQ21" i="60"/>
  <c r="H21" i="60"/>
  <c r="O21" i="60"/>
  <c r="BH21" i="60"/>
  <c r="D92" i="60"/>
  <c r="H92" i="60"/>
  <c r="J92" i="60"/>
  <c r="N92" i="60"/>
  <c r="V92" i="60"/>
  <c r="W92" i="60"/>
  <c r="S92" i="60"/>
  <c r="L92" i="60"/>
  <c r="G92" i="60"/>
  <c r="P92" i="60"/>
  <c r="V101" i="60"/>
  <c r="J101" i="60"/>
  <c r="S101" i="60"/>
  <c r="U101" i="60"/>
  <c r="G101" i="60"/>
  <c r="N101" i="60"/>
  <c r="X101" i="60"/>
  <c r="I101" i="60"/>
  <c r="M101" i="60"/>
  <c r="L101" i="60"/>
  <c r="I67" i="60"/>
  <c r="AF67" i="60"/>
  <c r="BP67" i="60"/>
  <c r="AH67" i="60"/>
  <c r="AX67" i="60"/>
  <c r="W67" i="60"/>
  <c r="AL67" i="60"/>
  <c r="AQ67" i="60"/>
  <c r="AZ67" i="60"/>
  <c r="U67" i="60"/>
  <c r="R67" i="60"/>
  <c r="AV67" i="60"/>
  <c r="BS67" i="60"/>
  <c r="D67" i="60"/>
  <c r="AU67" i="60"/>
  <c r="P67" i="60"/>
  <c r="BG67" i="60"/>
  <c r="AA67" i="60"/>
  <c r="BL67" i="60"/>
  <c r="BA67" i="60"/>
  <c r="N67" i="60"/>
  <c r="F67" i="60"/>
  <c r="H67" i="60"/>
  <c r="T67" i="60"/>
  <c r="AR67" i="60"/>
  <c r="AB67" i="60"/>
  <c r="AI67" i="60"/>
  <c r="AK67" i="60"/>
  <c r="BC67" i="60"/>
  <c r="BI67" i="60"/>
  <c r="BJ67" i="60"/>
  <c r="AP67" i="60"/>
  <c r="BT67" i="60"/>
  <c r="C67" i="60"/>
  <c r="V66" i="60"/>
  <c r="AU66" i="60"/>
  <c r="AC66" i="60"/>
  <c r="W66" i="60"/>
  <c r="D66" i="60"/>
  <c r="U66" i="60"/>
  <c r="AY66" i="60"/>
  <c r="Y66" i="60"/>
  <c r="AL66" i="60"/>
  <c r="AV66" i="60"/>
  <c r="BR66" i="60"/>
  <c r="BC66" i="60"/>
  <c r="AF66" i="60"/>
  <c r="N66" i="60"/>
  <c r="L66" i="60"/>
  <c r="AQ66" i="60"/>
  <c r="F66" i="60"/>
  <c r="AT66" i="60"/>
  <c r="BD66" i="60"/>
  <c r="AH66" i="60"/>
  <c r="BP66" i="60"/>
  <c r="H66" i="60"/>
  <c r="BG66" i="60"/>
  <c r="BE66" i="60"/>
  <c r="BN66" i="60"/>
  <c r="BF66" i="60"/>
  <c r="AB66" i="60"/>
  <c r="AZ66" i="60"/>
  <c r="P66" i="60"/>
  <c r="AP66" i="60"/>
  <c r="BB66" i="60"/>
  <c r="T66" i="60"/>
  <c r="AE66" i="60"/>
  <c r="J66" i="60"/>
  <c r="BR54" i="60"/>
  <c r="Z54" i="60"/>
  <c r="BQ54" i="60"/>
  <c r="R54" i="60"/>
  <c r="AC54" i="60"/>
  <c r="F54" i="60"/>
  <c r="P54" i="60"/>
  <c r="BC54" i="60"/>
  <c r="AU54" i="60"/>
  <c r="BM54" i="60"/>
  <c r="D54" i="60"/>
  <c r="AG54" i="60"/>
  <c r="AF54" i="60"/>
  <c r="U54" i="60"/>
  <c r="BI54" i="60"/>
  <c r="AA54" i="60"/>
  <c r="BJ54" i="60"/>
  <c r="AG30" i="60"/>
  <c r="F285" i="38"/>
  <c r="AD61" i="60"/>
  <c r="J61" i="60"/>
  <c r="AT61" i="60"/>
  <c r="P61" i="60"/>
  <c r="AG61" i="60"/>
  <c r="Q61" i="60"/>
  <c r="Y61" i="60"/>
  <c r="W61" i="60"/>
  <c r="AL61" i="60"/>
  <c r="K61" i="60"/>
  <c r="F61" i="60"/>
  <c r="M61" i="60"/>
  <c r="BQ61" i="60"/>
  <c r="U61" i="60"/>
  <c r="BT61" i="60"/>
  <c r="I92" i="60"/>
  <c r="X92" i="60"/>
  <c r="O92" i="60"/>
  <c r="R101" i="60"/>
  <c r="W101" i="60"/>
  <c r="F101" i="60"/>
  <c r="AM67" i="60"/>
  <c r="AN67" i="60"/>
  <c r="Y67" i="60"/>
  <c r="AD67" i="60"/>
  <c r="AJ67" i="60"/>
  <c r="AC67" i="60"/>
  <c r="BO67" i="60"/>
  <c r="BD67" i="60"/>
  <c r="AK27" i="60"/>
  <c r="V27" i="60"/>
  <c r="AA27" i="60"/>
  <c r="BS27" i="60"/>
  <c r="BE27" i="60"/>
  <c r="AP27" i="60"/>
  <c r="BT27" i="60"/>
  <c r="BN27" i="60"/>
  <c r="AW27" i="60"/>
  <c r="BE84" i="60"/>
  <c r="BK66" i="60"/>
  <c r="BQ66" i="60"/>
  <c r="AI66" i="60"/>
  <c r="K66" i="60"/>
  <c r="BS66" i="60"/>
  <c r="BO66" i="60"/>
  <c r="AO66" i="60"/>
  <c r="AK66" i="60"/>
  <c r="M66" i="60"/>
  <c r="AE21" i="60"/>
  <c r="BP21" i="60"/>
  <c r="L21" i="60"/>
  <c r="W21" i="60"/>
  <c r="AK21" i="60"/>
  <c r="BK21" i="60"/>
  <c r="G84" i="60"/>
  <c r="AT84" i="60"/>
  <c r="BK84" i="60"/>
  <c r="Q84" i="60"/>
  <c r="I84" i="60"/>
  <c r="AU84" i="60"/>
  <c r="AB84" i="60"/>
  <c r="BA61" i="60"/>
  <c r="AK61" i="60"/>
  <c r="AC61" i="60"/>
  <c r="AS61" i="60"/>
  <c r="AJ54" i="60"/>
  <c r="S54" i="60"/>
  <c r="BB54" i="60"/>
  <c r="AO54" i="60"/>
  <c r="AH54" i="60"/>
  <c r="O54" i="60"/>
  <c r="BF54" i="60"/>
  <c r="AK54" i="60"/>
  <c r="AZ54" i="60"/>
  <c r="BP61" i="60"/>
  <c r="AB61" i="60"/>
  <c r="BM61" i="60"/>
  <c r="AP61" i="60"/>
  <c r="AX61" i="60"/>
  <c r="I61" i="60"/>
  <c r="BE61" i="60"/>
  <c r="AV54" i="60"/>
  <c r="AW54" i="60"/>
  <c r="BP54" i="60"/>
  <c r="AE54" i="60"/>
  <c r="G54" i="60"/>
  <c r="BS54" i="60"/>
  <c r="AS54" i="60"/>
  <c r="M54" i="60"/>
  <c r="AP54" i="60"/>
  <c r="AI54" i="60"/>
  <c r="I54" i="60"/>
  <c r="AB54" i="60"/>
  <c r="BG54" i="60"/>
  <c r="V54" i="60"/>
  <c r="Q54" i="60"/>
  <c r="X54" i="60"/>
  <c r="C61" i="60"/>
  <c r="BB61" i="60"/>
  <c r="BR61" i="60"/>
  <c r="AI61" i="60"/>
  <c r="AH61" i="60"/>
  <c r="BJ61" i="60"/>
  <c r="BD61" i="60"/>
  <c r="AR61" i="60"/>
  <c r="N61" i="60"/>
  <c r="BG61" i="60"/>
  <c r="AY61" i="60"/>
  <c r="AM61" i="60"/>
  <c r="BL61" i="60"/>
  <c r="O61" i="60"/>
  <c r="AA61" i="60"/>
  <c r="BK61" i="60"/>
  <c r="R61" i="60"/>
  <c r="R92" i="60"/>
  <c r="K92" i="60"/>
  <c r="K101" i="60"/>
  <c r="O101" i="60"/>
  <c r="Z67" i="60"/>
  <c r="BM67" i="60"/>
  <c r="AG67" i="60"/>
  <c r="AY67" i="60"/>
  <c r="BN67" i="60"/>
  <c r="AO67" i="60"/>
  <c r="AS67" i="60"/>
  <c r="BK67" i="60"/>
  <c r="K67" i="60"/>
  <c r="J27" i="60"/>
  <c r="AE27" i="60"/>
  <c r="S27" i="60"/>
  <c r="BG27" i="60"/>
  <c r="R27" i="60"/>
  <c r="AS27" i="60"/>
  <c r="BR27" i="60"/>
  <c r="G27" i="60"/>
  <c r="AI27" i="60"/>
  <c r="AX84" i="60"/>
  <c r="BD84" i="60"/>
  <c r="AR66" i="60"/>
  <c r="AM66" i="60"/>
  <c r="X66" i="60"/>
  <c r="BT66" i="60"/>
  <c r="Q66" i="60"/>
  <c r="AJ66" i="60"/>
  <c r="O66" i="60"/>
  <c r="BM66" i="60"/>
  <c r="BL66" i="60"/>
  <c r="AR21" i="60"/>
  <c r="BA21" i="60"/>
  <c r="BO21" i="60"/>
  <c r="BE21" i="60"/>
  <c r="AX21" i="60"/>
  <c r="BJ21" i="60"/>
  <c r="AM21" i="60"/>
  <c r="BK72" i="60"/>
  <c r="AB72" i="60"/>
  <c r="BB72" i="60"/>
  <c r="BO72" i="60"/>
  <c r="AS57" i="60"/>
  <c r="T57" i="60"/>
  <c r="BE57" i="60"/>
  <c r="K57" i="60"/>
  <c r="AO57" i="60"/>
  <c r="BQ57" i="60"/>
  <c r="AT57" i="60"/>
  <c r="V57" i="60"/>
  <c r="J57" i="60"/>
  <c r="BD57" i="60"/>
  <c r="BK57" i="60"/>
  <c r="N57" i="60"/>
  <c r="Q57" i="60"/>
  <c r="W57" i="60"/>
  <c r="M103" i="60"/>
  <c r="W103" i="60"/>
  <c r="K103" i="60"/>
  <c r="D103" i="60"/>
  <c r="P103" i="60"/>
  <c r="R103" i="60"/>
  <c r="F103" i="60"/>
  <c r="V103" i="60"/>
  <c r="N103" i="60"/>
  <c r="L103" i="60"/>
  <c r="X103" i="60"/>
  <c r="G103" i="60"/>
  <c r="O103" i="60"/>
  <c r="Q103" i="60"/>
  <c r="H103" i="60"/>
  <c r="W95" i="60"/>
  <c r="AT45" i="60"/>
  <c r="Q350" i="50"/>
  <c r="BL45" i="60"/>
  <c r="H360" i="50"/>
  <c r="W360" i="50" s="1"/>
  <c r="U103" i="60"/>
  <c r="S78" i="60"/>
  <c r="AT78" i="60"/>
  <c r="AW78" i="60"/>
  <c r="BS78" i="60"/>
  <c r="Z78" i="60"/>
  <c r="R78" i="60"/>
  <c r="AJ78" i="60"/>
  <c r="AL78" i="60"/>
  <c r="AS78" i="60"/>
  <c r="H78" i="60"/>
  <c r="D78" i="60"/>
  <c r="AX78" i="60"/>
  <c r="AC78" i="60"/>
  <c r="AZ78" i="60"/>
  <c r="Y78" i="60"/>
  <c r="BR78" i="60"/>
  <c r="P78" i="60"/>
  <c r="BO78" i="60"/>
  <c r="X78" i="60"/>
  <c r="U91" i="58"/>
  <c r="U92" i="58" s="1"/>
  <c r="AU36" i="60"/>
  <c r="BL36" i="60"/>
  <c r="BF36" i="60"/>
  <c r="AD36" i="60"/>
  <c r="AT36" i="60"/>
  <c r="AY36" i="60"/>
  <c r="N36" i="60"/>
  <c r="P36" i="60"/>
  <c r="BM36" i="60"/>
  <c r="L36" i="60"/>
  <c r="AV36" i="60"/>
  <c r="AE36" i="60"/>
  <c r="W36" i="60"/>
  <c r="U36" i="60"/>
  <c r="BP36" i="60"/>
  <c r="K36" i="60"/>
  <c r="V36" i="60"/>
  <c r="BK36" i="60"/>
  <c r="BC36" i="60"/>
  <c r="BH36" i="60"/>
  <c r="BB36" i="60"/>
  <c r="I36" i="60"/>
  <c r="BA36" i="60"/>
  <c r="AH36" i="60"/>
  <c r="Q36" i="60"/>
  <c r="BN36" i="60"/>
  <c r="R36" i="60"/>
  <c r="BD36" i="60"/>
  <c r="AZ36" i="60"/>
  <c r="BE36" i="60"/>
  <c r="X36" i="60"/>
  <c r="BR36" i="60"/>
  <c r="BG36" i="60"/>
  <c r="H36" i="60"/>
  <c r="AO36" i="60"/>
  <c r="AM36" i="60"/>
  <c r="BI36" i="60"/>
  <c r="C36" i="60"/>
  <c r="AA36" i="60"/>
  <c r="AS36" i="60"/>
  <c r="Y36" i="60"/>
  <c r="AC36" i="60"/>
  <c r="AF36" i="60"/>
  <c r="AR36" i="60"/>
  <c r="G36" i="60"/>
  <c r="AB36" i="60"/>
  <c r="M36" i="60"/>
  <c r="AI36" i="60"/>
  <c r="BS36" i="60"/>
  <c r="S36" i="60"/>
  <c r="Z36" i="60"/>
  <c r="AW36" i="60"/>
  <c r="O36" i="60"/>
  <c r="AN36" i="60"/>
  <c r="AG36" i="60"/>
  <c r="AX36" i="60"/>
  <c r="AQ36" i="60"/>
  <c r="BQ36" i="60"/>
  <c r="AP36" i="60"/>
  <c r="BJ36" i="60"/>
  <c r="BO36" i="60"/>
  <c r="T36" i="60"/>
  <c r="D36" i="60"/>
  <c r="AJ36" i="60"/>
  <c r="AL36" i="60"/>
  <c r="BT36" i="60"/>
  <c r="J36" i="60"/>
  <c r="F36" i="60"/>
  <c r="AK36" i="60"/>
  <c r="AH28" i="60"/>
  <c r="I28" i="60"/>
  <c r="BF28" i="60"/>
  <c r="M28" i="60"/>
  <c r="R28" i="60"/>
  <c r="S28" i="60"/>
  <c r="AF28" i="60"/>
  <c r="H28" i="60"/>
  <c r="N28" i="60"/>
  <c r="AQ28" i="60"/>
  <c r="AX28" i="60"/>
  <c r="Q28" i="60"/>
  <c r="BO28" i="60"/>
  <c r="AJ28" i="60"/>
  <c r="BR28" i="60"/>
  <c r="AB28" i="60"/>
  <c r="BA28" i="60"/>
  <c r="AP28" i="60"/>
  <c r="BE28" i="60"/>
  <c r="BI28" i="60"/>
  <c r="BQ28" i="60"/>
  <c r="C28" i="60"/>
  <c r="AK28" i="60"/>
  <c r="AL28" i="60"/>
  <c r="AS28" i="60"/>
  <c r="BH28" i="60"/>
  <c r="AO28" i="60"/>
  <c r="U28" i="60"/>
  <c r="BB28" i="60"/>
  <c r="AD28" i="60"/>
  <c r="AV28" i="60"/>
  <c r="X28" i="60"/>
  <c r="F28" i="60"/>
  <c r="AZ28" i="60"/>
  <c r="AC28" i="60"/>
  <c r="AR28" i="60"/>
  <c r="BG28" i="60"/>
  <c r="AY28" i="60"/>
  <c r="G28" i="60"/>
  <c r="AN28" i="60"/>
  <c r="AW28" i="60"/>
  <c r="D28" i="60"/>
  <c r="AA28" i="60"/>
  <c r="AT28" i="60"/>
  <c r="BD28" i="60"/>
  <c r="K28" i="60"/>
  <c r="T28" i="60"/>
  <c r="V28" i="60"/>
  <c r="AG28" i="60"/>
  <c r="BK28" i="60"/>
  <c r="L28" i="60"/>
  <c r="P28" i="60"/>
  <c r="BM28" i="60"/>
  <c r="AE28" i="60"/>
  <c r="BP28" i="60"/>
  <c r="O28" i="60"/>
  <c r="W28" i="60"/>
  <c r="BS28" i="60"/>
  <c r="AM28" i="60"/>
  <c r="Z28" i="60"/>
  <c r="BT28" i="60"/>
  <c r="BL28" i="60"/>
  <c r="BC28" i="60"/>
  <c r="BJ28" i="60"/>
  <c r="J28" i="60"/>
  <c r="AU28" i="60"/>
  <c r="BS30" i="60"/>
  <c r="I284" i="38"/>
  <c r="BN72" i="60"/>
  <c r="BE72" i="60"/>
  <c r="Y72" i="60"/>
  <c r="AM72" i="60"/>
  <c r="C72" i="60"/>
  <c r="AU72" i="60"/>
  <c r="AS72" i="60"/>
  <c r="BH72" i="60"/>
  <c r="AX72" i="60"/>
  <c r="BP72" i="60"/>
  <c r="BL72" i="60"/>
  <c r="P72" i="60"/>
  <c r="BC72" i="60"/>
  <c r="AH72" i="60"/>
  <c r="BT72" i="60"/>
  <c r="BS72" i="60"/>
  <c r="J72" i="60"/>
  <c r="AV72" i="60"/>
  <c r="BD72" i="60"/>
  <c r="F72" i="60"/>
  <c r="AZ72" i="60"/>
  <c r="AK72" i="60"/>
  <c r="D72" i="60"/>
  <c r="AL72" i="60"/>
  <c r="M72" i="60"/>
  <c r="W72" i="60"/>
  <c r="BI72" i="60"/>
  <c r="AI72" i="60"/>
  <c r="AY72" i="60"/>
  <c r="U72" i="60"/>
  <c r="BA72" i="60"/>
  <c r="AF72" i="60"/>
  <c r="O72" i="60"/>
  <c r="BR72" i="60"/>
  <c r="X72" i="60"/>
  <c r="AG72" i="60"/>
  <c r="AW72" i="60"/>
  <c r="Z72" i="60"/>
  <c r="AN72" i="60"/>
  <c r="BQ72" i="60"/>
  <c r="N72" i="60"/>
  <c r="AQ72" i="60"/>
  <c r="AJ72" i="60"/>
  <c r="AC72" i="60"/>
  <c r="AT72" i="60"/>
  <c r="T72" i="60"/>
  <c r="BF72" i="60"/>
  <c r="K72" i="60"/>
  <c r="H72" i="60"/>
  <c r="AE72" i="60"/>
  <c r="Q72" i="60"/>
  <c r="AP72" i="60"/>
  <c r="I72" i="60"/>
  <c r="G72" i="60"/>
  <c r="BJ72" i="60"/>
  <c r="R72" i="60"/>
  <c r="AR72" i="60"/>
  <c r="S72" i="60"/>
  <c r="AO72" i="60"/>
  <c r="L72" i="60"/>
  <c r="BG72" i="60"/>
  <c r="Y45" i="60"/>
  <c r="BP45" i="60"/>
  <c r="AW44" i="60"/>
  <c r="N44" i="60"/>
  <c r="AU44" i="60"/>
  <c r="AA44" i="60"/>
  <c r="G44" i="60"/>
  <c r="P44" i="60"/>
  <c r="X44" i="60"/>
  <c r="BI44" i="60"/>
  <c r="BT44" i="60"/>
  <c r="K44" i="60"/>
  <c r="AD44" i="60"/>
  <c r="R44" i="60"/>
  <c r="H44" i="60"/>
  <c r="AJ44" i="60"/>
  <c r="C44" i="60"/>
  <c r="BA44" i="60"/>
  <c r="AR44" i="60"/>
  <c r="AZ44" i="60"/>
  <c r="AC44" i="60"/>
  <c r="AG44" i="60"/>
  <c r="AQ44" i="60"/>
  <c r="BS44" i="60"/>
  <c r="AK44" i="60"/>
  <c r="BQ44" i="60"/>
  <c r="O44" i="60"/>
  <c r="BC44" i="60"/>
  <c r="Z44" i="60"/>
  <c r="BB44" i="60"/>
  <c r="Y44" i="60"/>
  <c r="BL44" i="60"/>
  <c r="BK44" i="60"/>
  <c r="BG44" i="60"/>
  <c r="AM44" i="60"/>
  <c r="AE44" i="60"/>
  <c r="AH44" i="60"/>
  <c r="AF44" i="60"/>
  <c r="AO44" i="60"/>
  <c r="AY44" i="60"/>
  <c r="J44" i="60"/>
  <c r="BP44" i="60"/>
  <c r="BN44" i="60"/>
  <c r="V44" i="60"/>
  <c r="AI44" i="60"/>
  <c r="T44" i="60"/>
  <c r="BH44" i="60"/>
  <c r="L44" i="60"/>
  <c r="AB44" i="60"/>
  <c r="AS44" i="60"/>
  <c r="BR44" i="60"/>
  <c r="U44" i="60"/>
  <c r="S44" i="60"/>
  <c r="AL44" i="60"/>
  <c r="Q44" i="60"/>
  <c r="F44" i="60"/>
  <c r="AP44" i="60"/>
  <c r="BD44" i="60"/>
  <c r="BE44" i="60"/>
  <c r="AT44" i="60"/>
  <c r="D44" i="60"/>
  <c r="BJ44" i="60"/>
  <c r="BM44" i="60"/>
  <c r="I44" i="60"/>
  <c r="AN44" i="60"/>
  <c r="W44" i="60"/>
  <c r="M44" i="60"/>
  <c r="AV44" i="60"/>
  <c r="AX44" i="60"/>
  <c r="BO44" i="60"/>
  <c r="BF44" i="60"/>
  <c r="O30" i="60"/>
  <c r="L30" i="60"/>
  <c r="BO25" i="60"/>
  <c r="AN25" i="60"/>
  <c r="J25" i="60"/>
  <c r="Y25" i="60"/>
  <c r="R25" i="60"/>
  <c r="L25" i="60"/>
  <c r="AC25" i="60"/>
  <c r="AB25" i="60"/>
  <c r="BS25" i="60"/>
  <c r="AE25" i="60"/>
  <c r="BJ25" i="60"/>
  <c r="BE25" i="60"/>
  <c r="AW25" i="60"/>
  <c r="BI25" i="60"/>
  <c r="AG25" i="60"/>
  <c r="O25" i="60"/>
  <c r="AT25" i="60"/>
  <c r="AI25" i="60"/>
  <c r="K25" i="60"/>
  <c r="H25" i="60"/>
  <c r="AQ25" i="60"/>
  <c r="AV25" i="60"/>
  <c r="AO25" i="60"/>
  <c r="BC25" i="60"/>
  <c r="T25" i="60"/>
  <c r="AS25" i="60"/>
  <c r="AY25" i="60"/>
  <c r="AL25" i="60"/>
  <c r="BF25" i="60"/>
  <c r="M25" i="60"/>
  <c r="X25" i="60"/>
  <c r="U25" i="60"/>
  <c r="BM25" i="60"/>
  <c r="AZ25" i="60"/>
  <c r="N25" i="60"/>
  <c r="Z25" i="60"/>
  <c r="AJ25" i="60"/>
  <c r="BL25" i="60"/>
  <c r="BB25" i="60"/>
  <c r="D25" i="60"/>
  <c r="AR25" i="60"/>
  <c r="BN25" i="60"/>
  <c r="F25" i="60"/>
  <c r="AA25" i="60"/>
  <c r="AM25" i="60"/>
  <c r="AX25" i="60"/>
  <c r="S25" i="60"/>
  <c r="BT25" i="60"/>
  <c r="BK25" i="60"/>
  <c r="AK25" i="60"/>
  <c r="BG25" i="60"/>
  <c r="G25" i="60"/>
  <c r="BH25" i="60"/>
  <c r="AF25" i="60"/>
  <c r="Q25" i="60"/>
  <c r="BQ25" i="60"/>
  <c r="BD25" i="60"/>
  <c r="BP25" i="60"/>
  <c r="V25" i="60"/>
  <c r="BA25" i="60"/>
  <c r="AU25" i="60"/>
  <c r="AD25" i="60"/>
  <c r="BR25" i="60"/>
  <c r="AP25" i="60"/>
  <c r="I25" i="60"/>
  <c r="C25" i="60"/>
  <c r="P25" i="60"/>
  <c r="W25" i="60"/>
  <c r="AH25" i="60"/>
  <c r="L16" i="60"/>
  <c r="AF16" i="60"/>
  <c r="BG16" i="60"/>
  <c r="C16" i="60"/>
  <c r="F16" i="60"/>
  <c r="I16" i="60"/>
  <c r="BP16" i="60"/>
  <c r="N16" i="60"/>
  <c r="S16" i="60"/>
  <c r="AI16" i="60"/>
  <c r="AY16" i="60"/>
  <c r="X16" i="60"/>
  <c r="Y16" i="60"/>
  <c r="Z16" i="60"/>
  <c r="AG16" i="60"/>
  <c r="AH16" i="60"/>
  <c r="BJ16" i="60"/>
  <c r="AE16" i="60"/>
  <c r="P16" i="60"/>
  <c r="V16" i="60"/>
  <c r="J16" i="60"/>
  <c r="BS16" i="60"/>
  <c r="T16" i="60"/>
  <c r="AM16" i="60"/>
  <c r="K16" i="60"/>
  <c r="BE16" i="60"/>
  <c r="H16" i="60"/>
  <c r="AT16" i="60"/>
  <c r="BH16" i="60"/>
  <c r="AP16" i="60"/>
  <c r="AB16" i="60"/>
  <c r="AW16" i="60"/>
  <c r="BM16" i="60"/>
  <c r="AJ16" i="60"/>
  <c r="AZ16" i="60"/>
  <c r="BK16" i="60"/>
  <c r="BO16" i="60"/>
  <c r="BL16" i="60"/>
  <c r="BF16" i="60"/>
  <c r="BN16" i="60"/>
  <c r="AV16" i="60"/>
  <c r="D16" i="60"/>
  <c r="AC16" i="60"/>
  <c r="AR16" i="60"/>
  <c r="M16" i="60"/>
  <c r="BC16" i="60"/>
  <c r="BB16" i="60"/>
  <c r="BQ16" i="60"/>
  <c r="AQ16" i="60"/>
  <c r="BT16" i="60"/>
  <c r="BR16" i="60"/>
  <c r="W16" i="60"/>
  <c r="U16" i="60"/>
  <c r="Q16" i="60"/>
  <c r="BD16" i="60"/>
  <c r="BI16" i="60"/>
  <c r="O16" i="60"/>
  <c r="AX16" i="60"/>
  <c r="R16" i="60"/>
  <c r="AO16" i="60"/>
  <c r="AD16" i="60"/>
  <c r="AU16" i="60"/>
  <c r="G16" i="60"/>
  <c r="BA16" i="60"/>
  <c r="AK16" i="60"/>
  <c r="AL16" i="60"/>
  <c r="AS16" i="60"/>
  <c r="AA16" i="60"/>
  <c r="AN16" i="60"/>
  <c r="BE82" i="60"/>
  <c r="BO82" i="60"/>
  <c r="AD82" i="60"/>
  <c r="M82" i="60"/>
  <c r="BN82" i="60"/>
  <c r="Z82" i="60"/>
  <c r="AZ82" i="60"/>
  <c r="AV82" i="60"/>
  <c r="AO82" i="60"/>
  <c r="BK82" i="60"/>
  <c r="X82" i="60"/>
  <c r="BP82" i="60"/>
  <c r="BG82" i="60"/>
  <c r="K82" i="60"/>
  <c r="AM82" i="60"/>
  <c r="S82" i="60"/>
  <c r="BS82" i="60"/>
  <c r="C82" i="60"/>
  <c r="D82" i="60"/>
  <c r="BT82" i="60"/>
  <c r="AC82" i="60"/>
  <c r="H82" i="60"/>
  <c r="U82" i="60"/>
  <c r="W82" i="60"/>
  <c r="AU82" i="60"/>
  <c r="Q82" i="60"/>
  <c r="BD82" i="60"/>
  <c r="AF82" i="60"/>
  <c r="AT82" i="60"/>
  <c r="AR82" i="60"/>
  <c r="AI82" i="60"/>
  <c r="AK82" i="60"/>
  <c r="AE82" i="60"/>
  <c r="L82" i="60"/>
  <c r="F82" i="60"/>
  <c r="BA82" i="60"/>
  <c r="BL82" i="60"/>
  <c r="R82" i="60"/>
  <c r="AJ82" i="60"/>
  <c r="T82" i="60"/>
  <c r="BB82" i="60"/>
  <c r="J82" i="60"/>
  <c r="BI82" i="60"/>
  <c r="AW82" i="60"/>
  <c r="AH82" i="60"/>
  <c r="AX82" i="60"/>
  <c r="BH82" i="60"/>
  <c r="O82" i="60"/>
  <c r="G82" i="60"/>
  <c r="N82" i="60"/>
  <c r="BR82" i="60"/>
  <c r="AL82" i="60"/>
  <c r="P82" i="60"/>
  <c r="Y82" i="60"/>
  <c r="BC82" i="60"/>
  <c r="AS82" i="60"/>
  <c r="AG82" i="60"/>
  <c r="BF82" i="60"/>
  <c r="AY82" i="60"/>
  <c r="I82" i="60"/>
  <c r="V82" i="60"/>
  <c r="BQ82" i="60"/>
  <c r="AN82" i="60"/>
  <c r="AP82" i="60"/>
  <c r="AQ82" i="60"/>
  <c r="AA82" i="60"/>
  <c r="AB82" i="60"/>
  <c r="BJ82" i="60"/>
  <c r="BM82" i="60"/>
  <c r="AL84" i="60"/>
  <c r="X84" i="60"/>
  <c r="Y84" i="60"/>
  <c r="BB84" i="60"/>
  <c r="L84" i="60"/>
  <c r="BC84" i="60"/>
  <c r="Z84" i="60"/>
  <c r="AY84" i="60"/>
  <c r="BA84" i="60"/>
  <c r="AQ84" i="60"/>
  <c r="V84" i="60"/>
  <c r="BQ84" i="60"/>
  <c r="N84" i="60"/>
  <c r="J84" i="60"/>
  <c r="BP84" i="60"/>
  <c r="AP84" i="60"/>
  <c r="P84" i="60"/>
  <c r="AC84" i="60"/>
  <c r="BS84" i="60"/>
  <c r="U84" i="60"/>
  <c r="AI84" i="60"/>
  <c r="AO84" i="60"/>
  <c r="H84" i="60"/>
  <c r="M84" i="60"/>
  <c r="AH84" i="60"/>
  <c r="BJ84" i="60"/>
  <c r="AG84" i="60"/>
  <c r="BT84" i="60"/>
  <c r="AN84" i="60"/>
  <c r="AA84" i="60"/>
  <c r="R84" i="60"/>
  <c r="AZ84" i="60"/>
  <c r="AR84" i="60"/>
  <c r="BF84" i="60"/>
  <c r="BR84" i="60"/>
  <c r="K84" i="60"/>
  <c r="D84" i="60"/>
  <c r="BN84" i="60"/>
  <c r="BG84" i="60"/>
  <c r="AV84" i="60"/>
  <c r="AF84" i="60"/>
  <c r="BO84" i="60"/>
  <c r="AJ84" i="60"/>
  <c r="AK84" i="60"/>
  <c r="O84" i="60"/>
  <c r="S84" i="60"/>
  <c r="AW84" i="60"/>
  <c r="F84" i="60"/>
  <c r="AE84" i="60"/>
  <c r="BI84" i="60"/>
  <c r="T84" i="60"/>
  <c r="BL84" i="60"/>
  <c r="AD84" i="60"/>
  <c r="BH84" i="60"/>
  <c r="C84" i="60"/>
  <c r="BI79" i="60"/>
  <c r="AZ79" i="60"/>
  <c r="AW79" i="60"/>
  <c r="BG79" i="60"/>
  <c r="AD79" i="60"/>
  <c r="P79" i="60"/>
  <c r="AM79" i="60"/>
  <c r="S79" i="60"/>
  <c r="O79" i="60"/>
  <c r="BA79" i="60"/>
  <c r="BR79" i="60"/>
  <c r="AN79" i="60"/>
  <c r="M79" i="60"/>
  <c r="BE79" i="60"/>
  <c r="BH79" i="60"/>
  <c r="BT79" i="60"/>
  <c r="AY79" i="60"/>
  <c r="BB79" i="60"/>
  <c r="Y79" i="60"/>
  <c r="BS79" i="60"/>
  <c r="BQ79" i="60"/>
  <c r="G79" i="60"/>
  <c r="I79" i="60"/>
  <c r="V79" i="60"/>
  <c r="AQ79" i="60"/>
  <c r="Z79" i="60"/>
  <c r="N79" i="60"/>
  <c r="X79" i="60"/>
  <c r="F79" i="60"/>
  <c r="BC79" i="60"/>
  <c r="AS79" i="60"/>
  <c r="AR79" i="60"/>
  <c r="AU79" i="60"/>
  <c r="R79" i="60"/>
  <c r="AG79" i="60"/>
  <c r="BJ79" i="60"/>
  <c r="T79" i="60"/>
  <c r="BM79" i="60"/>
  <c r="AA79" i="60"/>
  <c r="AE79" i="60"/>
  <c r="BK79" i="60"/>
  <c r="BO79" i="60"/>
  <c r="BL79" i="60"/>
  <c r="W79" i="60"/>
  <c r="AK79" i="60"/>
  <c r="AC79" i="60"/>
  <c r="AV79" i="60"/>
  <c r="AP79" i="60"/>
  <c r="AB79" i="60"/>
  <c r="H79" i="60"/>
  <c r="L79" i="60"/>
  <c r="C79" i="60"/>
  <c r="BD79" i="60"/>
  <c r="BF79" i="60"/>
  <c r="J79" i="60"/>
  <c r="D79" i="60"/>
  <c r="AJ79" i="60"/>
  <c r="AI79" i="60"/>
  <c r="AT79" i="60"/>
  <c r="K79" i="60"/>
  <c r="U79" i="60"/>
  <c r="BP79" i="60"/>
  <c r="AL79" i="60"/>
  <c r="AO79" i="60"/>
  <c r="AF79" i="60"/>
  <c r="Q79" i="60"/>
  <c r="AX79" i="60"/>
  <c r="AH79" i="60"/>
  <c r="BN79" i="60"/>
  <c r="S85" i="60"/>
  <c r="AR85" i="60"/>
  <c r="AE85" i="60"/>
  <c r="AG85" i="60"/>
  <c r="G85" i="60"/>
  <c r="AT85" i="60"/>
  <c r="AA85" i="60"/>
  <c r="T85" i="60"/>
  <c r="AW85" i="60"/>
  <c r="K85" i="60"/>
  <c r="AI85" i="60"/>
  <c r="F85" i="60"/>
  <c r="AB85" i="60"/>
  <c r="BA85" i="60"/>
  <c r="M85" i="60"/>
  <c r="BM85" i="60"/>
  <c r="AH85" i="60"/>
  <c r="J85" i="60"/>
  <c r="X85" i="60"/>
  <c r="I85" i="60"/>
  <c r="BO85" i="60"/>
  <c r="AC85" i="60"/>
  <c r="Q85" i="60"/>
  <c r="BD85" i="60"/>
  <c r="BL85" i="60"/>
  <c r="AM85" i="60"/>
  <c r="BT85" i="60"/>
  <c r="BQ85" i="60"/>
  <c r="AX85" i="60"/>
  <c r="AK85" i="60"/>
  <c r="BP85" i="60"/>
  <c r="AF85" i="60"/>
  <c r="W85" i="60"/>
  <c r="O85" i="60"/>
  <c r="BH85" i="60"/>
  <c r="D85" i="60"/>
  <c r="N85" i="60"/>
  <c r="AZ85" i="60"/>
  <c r="BS85" i="60"/>
  <c r="AV85" i="60"/>
  <c r="AQ85" i="60"/>
  <c r="C85" i="60"/>
  <c r="AN85" i="60"/>
  <c r="BK85" i="60"/>
  <c r="AD85" i="60"/>
  <c r="AY85" i="60"/>
  <c r="Z85" i="60"/>
  <c r="BJ85" i="60"/>
  <c r="AP85" i="60"/>
  <c r="BN85" i="60"/>
  <c r="P85" i="60"/>
  <c r="Y85" i="60"/>
  <c r="AU85" i="60"/>
  <c r="AL85" i="60"/>
  <c r="H85" i="60"/>
  <c r="L85" i="60"/>
  <c r="BI85" i="60"/>
  <c r="BB85" i="60"/>
  <c r="AO85" i="60"/>
  <c r="AJ85" i="60"/>
  <c r="U85" i="60"/>
  <c r="V85" i="60"/>
  <c r="AS85" i="60"/>
  <c r="BC85" i="60"/>
  <c r="R85" i="60"/>
  <c r="BR85" i="60"/>
  <c r="BG85" i="60"/>
  <c r="BE85" i="60"/>
  <c r="BF85" i="60"/>
  <c r="N22" i="60"/>
  <c r="X22" i="60"/>
  <c r="Y22" i="60"/>
  <c r="AK22" i="60"/>
  <c r="L22" i="60"/>
  <c r="AH22" i="60"/>
  <c r="BI22" i="60"/>
  <c r="BR22" i="60"/>
  <c r="AJ22" i="60"/>
  <c r="AU22" i="60"/>
  <c r="C22" i="60"/>
  <c r="BN22" i="60"/>
  <c r="AE22" i="60"/>
  <c r="BO22" i="60"/>
  <c r="AY22" i="60"/>
  <c r="W22" i="60"/>
  <c r="BQ22" i="60"/>
  <c r="M22" i="60"/>
  <c r="AZ22" i="60"/>
  <c r="BC22" i="60"/>
  <c r="T22" i="60"/>
  <c r="AC22" i="60"/>
  <c r="V22" i="60"/>
  <c r="AP22" i="60"/>
  <c r="BM22" i="60"/>
  <c r="AL22" i="60"/>
  <c r="AQ22" i="60"/>
  <c r="O22" i="60"/>
  <c r="BG22" i="60"/>
  <c r="BD22" i="60"/>
  <c r="AB22" i="60"/>
  <c r="AT22" i="60"/>
  <c r="BF22" i="60"/>
  <c r="S22" i="60"/>
  <c r="BJ22" i="60"/>
  <c r="D22" i="60"/>
  <c r="Z22" i="60"/>
  <c r="AV22" i="60"/>
  <c r="AN22" i="60"/>
  <c r="AR22" i="60"/>
  <c r="AG22" i="60"/>
  <c r="BS22" i="60"/>
  <c r="AD22" i="60"/>
  <c r="H22" i="60"/>
  <c r="Q22" i="60"/>
  <c r="BT22" i="60"/>
  <c r="BE22" i="60"/>
  <c r="AX22" i="60"/>
  <c r="AW22" i="60"/>
  <c r="I22" i="60"/>
  <c r="AS22" i="60"/>
  <c r="BP22" i="60"/>
  <c r="BL22" i="60"/>
  <c r="AO22" i="60"/>
  <c r="U22" i="60"/>
  <c r="BH22" i="60"/>
  <c r="R22" i="60"/>
  <c r="P22" i="60"/>
  <c r="AA22" i="60"/>
  <c r="BA22" i="60"/>
  <c r="F22" i="60"/>
  <c r="AF22" i="60"/>
  <c r="BB22" i="60"/>
  <c r="G22" i="60"/>
  <c r="AI22" i="60"/>
  <c r="K22" i="60"/>
  <c r="BK22" i="60"/>
  <c r="J22" i="60"/>
  <c r="AM22" i="60"/>
  <c r="W23" i="60"/>
  <c r="AI23" i="60"/>
  <c r="BD23" i="60"/>
  <c r="AX23" i="60"/>
  <c r="BP23" i="60"/>
  <c r="AQ23" i="60"/>
  <c r="AV23" i="60"/>
  <c r="BI23" i="60"/>
  <c r="V23" i="60"/>
  <c r="AH23" i="60"/>
  <c r="AP23" i="60"/>
  <c r="AD23" i="60"/>
  <c r="AR23" i="60"/>
  <c r="BT23" i="60"/>
  <c r="X23" i="60"/>
  <c r="F23" i="60"/>
  <c r="R23" i="60"/>
  <c r="K23" i="60"/>
  <c r="BE23" i="60"/>
  <c r="T23" i="60"/>
  <c r="BB23" i="60"/>
  <c r="BM23" i="60"/>
  <c r="AN23" i="60"/>
  <c r="O23" i="60"/>
  <c r="Y23" i="60"/>
  <c r="BL23" i="60"/>
  <c r="G23" i="60"/>
  <c r="BS23" i="60"/>
  <c r="AW23" i="60"/>
  <c r="AB23" i="60"/>
  <c r="AZ23" i="60"/>
  <c r="Z23" i="60"/>
  <c r="BN23" i="60"/>
  <c r="AO23" i="60"/>
  <c r="M23" i="60"/>
  <c r="BA23" i="60"/>
  <c r="AC23" i="60"/>
  <c r="AG23" i="60"/>
  <c r="J23" i="60"/>
  <c r="I23" i="60"/>
  <c r="AL23" i="60"/>
  <c r="H23" i="60"/>
  <c r="C23" i="60"/>
  <c r="AF23" i="60"/>
  <c r="AE23" i="60"/>
  <c r="AT23" i="60"/>
  <c r="U23" i="60"/>
  <c r="AA23" i="60"/>
  <c r="AK23" i="60"/>
  <c r="BG23" i="60"/>
  <c r="BK23" i="60"/>
  <c r="AM23" i="60"/>
  <c r="AS23" i="60"/>
  <c r="BO23" i="60"/>
  <c r="N23" i="60"/>
  <c r="BQ23" i="60"/>
  <c r="L23" i="60"/>
  <c r="Q23" i="60"/>
  <c r="BJ23" i="60"/>
  <c r="AY23" i="60"/>
  <c r="D23" i="60"/>
  <c r="P23" i="60"/>
  <c r="BF23" i="60"/>
  <c r="AU23" i="60"/>
  <c r="BC23" i="60"/>
  <c r="BR23" i="60"/>
  <c r="S23" i="60"/>
  <c r="BH23" i="60"/>
  <c r="AJ23" i="60"/>
  <c r="AY20" i="60"/>
  <c r="BC20" i="60"/>
  <c r="AZ20" i="60"/>
  <c r="AQ20" i="60"/>
  <c r="AD20" i="60"/>
  <c r="L20" i="60"/>
  <c r="V20" i="60"/>
  <c r="K20" i="60"/>
  <c r="I20" i="60"/>
  <c r="AV20" i="60"/>
  <c r="M20" i="60"/>
  <c r="W20" i="60"/>
  <c r="BL20" i="60"/>
  <c r="Q20" i="60"/>
  <c r="BN20" i="60"/>
  <c r="AN20" i="60"/>
  <c r="S20" i="60"/>
  <c r="AK20" i="60"/>
  <c r="BD20" i="60"/>
  <c r="AJ20" i="60"/>
  <c r="BR20" i="60"/>
  <c r="AT20" i="60"/>
  <c r="AM20" i="60"/>
  <c r="P20" i="60"/>
  <c r="AL20" i="60"/>
  <c r="U20" i="60"/>
  <c r="BP20" i="60"/>
  <c r="BB20" i="60"/>
  <c r="BQ20" i="60"/>
  <c r="BK20" i="60"/>
  <c r="R20" i="60"/>
  <c r="T20" i="60"/>
  <c r="H20" i="60"/>
  <c r="AR20" i="60"/>
  <c r="AF20" i="60"/>
  <c r="BI20" i="60"/>
  <c r="AC20" i="60"/>
  <c r="Z20" i="60"/>
  <c r="BH20" i="60"/>
  <c r="BJ20" i="60"/>
  <c r="AB20" i="60"/>
  <c r="AO20" i="60"/>
  <c r="AG20" i="60"/>
  <c r="Y20" i="60"/>
  <c r="AS20" i="60"/>
  <c r="AH20" i="60"/>
  <c r="BO20" i="60"/>
  <c r="BE20" i="60"/>
  <c r="AW20" i="60"/>
  <c r="G20" i="60"/>
  <c r="BF20" i="60"/>
  <c r="N20" i="60"/>
  <c r="BS20" i="60"/>
  <c r="F20" i="60"/>
  <c r="BM20" i="60"/>
  <c r="AU20" i="60"/>
  <c r="C20" i="60"/>
  <c r="X20" i="60"/>
  <c r="O20" i="60"/>
  <c r="BT20" i="60"/>
  <c r="AE20" i="60"/>
  <c r="BA20" i="60"/>
  <c r="AP20" i="60"/>
  <c r="AA20" i="60"/>
  <c r="BG20" i="60"/>
  <c r="J20" i="60"/>
  <c r="AX20" i="60"/>
  <c r="D20" i="60"/>
  <c r="AI20" i="60"/>
  <c r="H104" i="60"/>
  <c r="X104" i="60"/>
  <c r="J76" i="60"/>
  <c r="BJ76" i="60"/>
  <c r="U76" i="60"/>
  <c r="Q76" i="60"/>
  <c r="K76" i="60"/>
  <c r="BG76" i="60"/>
  <c r="AG76" i="60"/>
  <c r="BA76" i="60"/>
  <c r="F76" i="60"/>
  <c r="BS76" i="60"/>
  <c r="W76" i="60"/>
  <c r="AB76" i="60"/>
  <c r="AE76" i="60"/>
  <c r="BB76" i="60"/>
  <c r="AH76" i="60"/>
  <c r="BF76" i="60"/>
  <c r="AK76" i="60"/>
  <c r="AP76" i="60"/>
  <c r="BO76" i="60"/>
  <c r="V76" i="60"/>
  <c r="R76" i="60"/>
  <c r="G76" i="60"/>
  <c r="AV76" i="60"/>
  <c r="H76" i="60"/>
  <c r="AO76" i="60"/>
  <c r="BN76" i="60"/>
  <c r="AT76" i="60"/>
  <c r="AR76" i="60"/>
  <c r="M76" i="60"/>
  <c r="BK76" i="60"/>
  <c r="AJ76" i="60"/>
  <c r="BP76" i="60"/>
  <c r="AN76" i="60"/>
  <c r="AL76" i="60"/>
  <c r="L76" i="60"/>
  <c r="C76" i="60"/>
  <c r="BC76" i="60"/>
  <c r="AF76" i="60"/>
  <c r="BR76" i="60"/>
  <c r="BD76" i="60"/>
  <c r="AC76" i="60"/>
  <c r="AQ76" i="60"/>
  <c r="AD76" i="60"/>
  <c r="S76" i="60"/>
  <c r="BE76" i="60"/>
  <c r="AX76" i="60"/>
  <c r="AI76" i="60"/>
  <c r="BM76" i="60"/>
  <c r="AW76" i="60"/>
  <c r="T76" i="60"/>
  <c r="AM76" i="60"/>
  <c r="AU76" i="60"/>
  <c r="AA76" i="60"/>
  <c r="O76" i="60"/>
  <c r="AY76" i="60"/>
  <c r="Y76" i="60"/>
  <c r="BQ76" i="60"/>
  <c r="I76" i="60"/>
  <c r="BL76" i="60"/>
  <c r="BH76" i="60"/>
  <c r="AS76" i="60"/>
  <c r="AZ76" i="60"/>
  <c r="D76" i="60"/>
  <c r="BI76" i="60"/>
  <c r="N76" i="60"/>
  <c r="X76" i="60"/>
  <c r="BT76" i="60"/>
  <c r="Z76" i="60"/>
  <c r="P76" i="60"/>
  <c r="BC59" i="60"/>
  <c r="BP59" i="60"/>
  <c r="BR59" i="60"/>
  <c r="BJ59" i="60"/>
  <c r="BS59" i="60"/>
  <c r="K59" i="60"/>
  <c r="L59" i="60"/>
  <c r="R59" i="60"/>
  <c r="J59" i="60"/>
  <c r="AM59" i="60"/>
  <c r="W59" i="60"/>
  <c r="AK59" i="60"/>
  <c r="BM59" i="60"/>
  <c r="U59" i="60"/>
  <c r="N59" i="60"/>
  <c r="AZ59" i="60"/>
  <c r="AU59" i="60"/>
  <c r="AG59" i="60"/>
  <c r="AC59" i="60"/>
  <c r="AO59" i="60"/>
  <c r="BA59" i="60"/>
  <c r="Y59" i="60"/>
  <c r="BG59" i="60"/>
  <c r="M59" i="60"/>
  <c r="AJ59" i="60"/>
  <c r="V59" i="60"/>
  <c r="AV59" i="60"/>
  <c r="BL59" i="60"/>
  <c r="BE59" i="60"/>
  <c r="P59" i="60"/>
  <c r="AN59" i="60"/>
  <c r="BO59" i="60"/>
  <c r="T59" i="60"/>
  <c r="AX59" i="60"/>
  <c r="BB59" i="60"/>
  <c r="BD59" i="60"/>
  <c r="Z59" i="60"/>
  <c r="O59" i="60"/>
  <c r="AW59" i="60"/>
  <c r="S59" i="60"/>
  <c r="AB59" i="60"/>
  <c r="AP59" i="60"/>
  <c r="AD59" i="60"/>
  <c r="BH59" i="60"/>
  <c r="BI59" i="60"/>
  <c r="G59" i="60"/>
  <c r="AQ59" i="60"/>
  <c r="BQ59" i="60"/>
  <c r="H59" i="60"/>
  <c r="BN59" i="60"/>
  <c r="AR59" i="60"/>
  <c r="AE59" i="60"/>
  <c r="AA59" i="60"/>
  <c r="F59" i="60"/>
  <c r="AH59" i="60"/>
  <c r="AT59" i="60"/>
  <c r="BK59" i="60"/>
  <c r="Q59" i="60"/>
  <c r="AL59" i="60"/>
  <c r="D59" i="60"/>
  <c r="AS59" i="60"/>
  <c r="AF59" i="60"/>
  <c r="AI59" i="60"/>
  <c r="I59" i="60"/>
  <c r="BT59" i="60"/>
  <c r="X59" i="60"/>
  <c r="C59" i="60"/>
  <c r="BF59" i="60"/>
  <c r="AY59" i="60"/>
  <c r="X70" i="60"/>
  <c r="AS70" i="60"/>
  <c r="O70" i="60"/>
  <c r="BC70" i="60"/>
  <c r="BJ70" i="60"/>
  <c r="AB70" i="60"/>
  <c r="AX70" i="60"/>
  <c r="L70" i="60"/>
  <c r="BH70" i="60"/>
  <c r="AN70" i="60"/>
  <c r="AD70" i="60"/>
  <c r="C70" i="60"/>
  <c r="AW70" i="60"/>
  <c r="AE70" i="60"/>
  <c r="G70" i="60"/>
  <c r="AL70" i="60"/>
  <c r="BE70" i="60"/>
  <c r="AJ70" i="60"/>
  <c r="D70" i="60"/>
  <c r="K70" i="60"/>
  <c r="AH70" i="60"/>
  <c r="BD70" i="60"/>
  <c r="P70" i="60"/>
  <c r="BM70" i="60"/>
  <c r="BO70" i="60"/>
  <c r="AP70" i="60"/>
  <c r="AT70" i="60"/>
  <c r="AK70" i="60"/>
  <c r="BF70" i="60"/>
  <c r="I70" i="60"/>
  <c r="AM70" i="60"/>
  <c r="AR70" i="60"/>
  <c r="T70" i="60"/>
  <c r="V70" i="60"/>
  <c r="BG70" i="60"/>
  <c r="H70" i="60"/>
  <c r="S70" i="60"/>
  <c r="AI70" i="60"/>
  <c r="BP70" i="60"/>
  <c r="J70" i="60"/>
  <c r="AZ70" i="60"/>
  <c r="AF70" i="60"/>
  <c r="W70" i="60"/>
  <c r="BR70" i="60"/>
  <c r="N70" i="60"/>
  <c r="U70" i="60"/>
  <c r="Y70" i="60"/>
  <c r="BB70" i="60"/>
  <c r="BK70" i="60"/>
  <c r="BA70" i="60"/>
  <c r="BN70" i="60"/>
  <c r="BT70" i="60"/>
  <c r="AO70" i="60"/>
  <c r="Z70" i="60"/>
  <c r="AY70" i="60"/>
  <c r="BQ70" i="60"/>
  <c r="AQ70" i="60"/>
  <c r="R70" i="60"/>
  <c r="BL70" i="60"/>
  <c r="BI70" i="60"/>
  <c r="AA70" i="60"/>
  <c r="BS70" i="60"/>
  <c r="Q70" i="60"/>
  <c r="AG70" i="60"/>
  <c r="AV70" i="60"/>
  <c r="F70" i="60"/>
  <c r="AU70" i="60"/>
  <c r="AC70" i="60"/>
  <c r="M70" i="60"/>
  <c r="AU18" i="60"/>
  <c r="BO18" i="60"/>
  <c r="AY18" i="60"/>
  <c r="AH18" i="60"/>
  <c r="AP18" i="60"/>
  <c r="AW18" i="60"/>
  <c r="BD18" i="60"/>
  <c r="BJ18" i="60"/>
  <c r="I18" i="60"/>
  <c r="BC18" i="60"/>
  <c r="O18" i="60"/>
  <c r="BT18" i="60"/>
  <c r="BP18" i="60"/>
  <c r="AO18" i="60"/>
  <c r="AI18" i="60"/>
  <c r="AG18" i="60"/>
  <c r="R18" i="60"/>
  <c r="BL18" i="60"/>
  <c r="BH18" i="60"/>
  <c r="AL18" i="60"/>
  <c r="C18" i="60"/>
  <c r="BN18" i="60"/>
  <c r="AD18" i="60"/>
  <c r="AJ18" i="60"/>
  <c r="K18" i="60"/>
  <c r="AZ18" i="60"/>
  <c r="AV18" i="60"/>
  <c r="L18" i="60"/>
  <c r="W18" i="60"/>
  <c r="T18" i="60"/>
  <c r="BQ18" i="60"/>
  <c r="S18" i="60"/>
  <c r="BM18" i="60"/>
  <c r="AM18" i="60"/>
  <c r="AB18" i="60"/>
  <c r="BF18" i="60"/>
  <c r="D18" i="60"/>
  <c r="AA18" i="60"/>
  <c r="AN18" i="60"/>
  <c r="AX18" i="60"/>
  <c r="P18" i="60"/>
  <c r="V18" i="60"/>
  <c r="J18" i="60"/>
  <c r="AC18" i="60"/>
  <c r="H18" i="60"/>
  <c r="Z18" i="60"/>
  <c r="AT18" i="60"/>
  <c r="BS18" i="60"/>
  <c r="BK18" i="60"/>
  <c r="U18" i="60"/>
  <c r="AS18" i="60"/>
  <c r="BR18" i="60"/>
  <c r="AQ18" i="60"/>
  <c r="BE18" i="60"/>
  <c r="Q18" i="60"/>
  <c r="BG18" i="60"/>
  <c r="AK18" i="60"/>
  <c r="AR18" i="60"/>
  <c r="N18" i="60"/>
  <c r="BI18" i="60"/>
  <c r="X18" i="60"/>
  <c r="G18" i="60"/>
  <c r="BB18" i="60"/>
  <c r="BA18" i="60"/>
  <c r="AE18" i="60"/>
  <c r="F18" i="60"/>
  <c r="AF18" i="60"/>
  <c r="Y18" i="60"/>
  <c r="M18" i="60"/>
  <c r="AY80" i="60"/>
  <c r="AR80" i="60"/>
  <c r="AD80" i="60"/>
  <c r="BP80" i="60"/>
  <c r="AP80" i="60"/>
  <c r="AC80" i="60"/>
  <c r="Q80" i="60"/>
  <c r="BH80" i="60"/>
  <c r="V80" i="60"/>
  <c r="O80" i="60"/>
  <c r="AG80" i="60"/>
  <c r="D80" i="60"/>
  <c r="AZ80" i="60"/>
  <c r="BJ80" i="60"/>
  <c r="AI80" i="60"/>
  <c r="S80" i="60"/>
  <c r="BT80" i="60"/>
  <c r="U80" i="60"/>
  <c r="BB80" i="60"/>
  <c r="Z80" i="60"/>
  <c r="BK80" i="60"/>
  <c r="AQ80" i="60"/>
  <c r="AA80" i="60"/>
  <c r="I80" i="60"/>
  <c r="AM80" i="60"/>
  <c r="AJ80" i="60"/>
  <c r="N80" i="60"/>
  <c r="X80" i="60"/>
  <c r="R80" i="60"/>
  <c r="AV80" i="60"/>
  <c r="K80" i="60"/>
  <c r="BI80" i="60"/>
  <c r="BR80" i="60"/>
  <c r="BN80" i="60"/>
  <c r="BA80" i="60"/>
  <c r="BF80" i="60"/>
  <c r="F80" i="60"/>
  <c r="T80" i="60"/>
  <c r="AK80" i="60"/>
  <c r="AT80" i="60"/>
  <c r="AO80" i="60"/>
  <c r="BC80" i="60"/>
  <c r="AB80" i="60"/>
  <c r="AF80" i="60"/>
  <c r="BL80" i="60"/>
  <c r="AS80" i="60"/>
  <c r="AX80" i="60"/>
  <c r="C80" i="60"/>
  <c r="AL80" i="60"/>
  <c r="G80" i="60"/>
  <c r="W80" i="60"/>
  <c r="AE80" i="60"/>
  <c r="AN80" i="60"/>
  <c r="BD80" i="60"/>
  <c r="M80" i="60"/>
  <c r="AW80" i="60"/>
  <c r="AH80" i="60"/>
  <c r="BE80" i="60"/>
  <c r="H80" i="60"/>
  <c r="BG80" i="60"/>
  <c r="BM80" i="60"/>
  <c r="P80" i="60"/>
  <c r="L80" i="60"/>
  <c r="Y80" i="60"/>
  <c r="BQ80" i="60"/>
  <c r="BS80" i="60"/>
  <c r="J80" i="60"/>
  <c r="BO80" i="60"/>
  <c r="AU80" i="60"/>
  <c r="C133" i="60"/>
  <c r="F133" i="60"/>
  <c r="G133" i="60"/>
  <c r="B134" i="60"/>
  <c r="D133" i="60"/>
  <c r="E133" i="60"/>
  <c r="BN56" i="60"/>
  <c r="J56" i="60"/>
  <c r="BS56" i="60"/>
  <c r="AK56" i="60"/>
  <c r="AO56" i="60"/>
  <c r="BC56" i="60"/>
  <c r="K56" i="60"/>
  <c r="AA56" i="60"/>
  <c r="BH56" i="60"/>
  <c r="BL56" i="60"/>
  <c r="BA56" i="60"/>
  <c r="I56" i="60"/>
  <c r="AY56" i="60"/>
  <c r="BF56" i="60"/>
  <c r="D56" i="60"/>
  <c r="AT56" i="60"/>
  <c r="AQ56" i="60"/>
  <c r="X56" i="60"/>
  <c r="AX56" i="60"/>
  <c r="BB56" i="60"/>
  <c r="AS56" i="60"/>
  <c r="U56" i="60"/>
  <c r="AC56" i="60"/>
  <c r="W56" i="60"/>
  <c r="M56" i="60"/>
  <c r="BI56" i="60"/>
  <c r="AW56" i="60"/>
  <c r="S56" i="60"/>
  <c r="AD56" i="60"/>
  <c r="AJ56" i="60"/>
  <c r="AF56" i="60"/>
  <c r="BM56" i="60"/>
  <c r="BP56" i="60"/>
  <c r="G56" i="60"/>
  <c r="V56" i="60"/>
  <c r="AH56" i="60"/>
  <c r="BD56" i="60"/>
  <c r="N56" i="60"/>
  <c r="Z56" i="60"/>
  <c r="BG56" i="60"/>
  <c r="T56" i="60"/>
  <c r="O56" i="60"/>
  <c r="AM56" i="60"/>
  <c r="BJ56" i="60"/>
  <c r="BR56" i="60"/>
  <c r="BO56" i="60"/>
  <c r="BQ56" i="60"/>
  <c r="AR56" i="60"/>
  <c r="P56" i="60"/>
  <c r="BE56" i="60"/>
  <c r="H56" i="60"/>
  <c r="F56" i="60"/>
  <c r="AI56" i="60"/>
  <c r="AP56" i="60"/>
  <c r="R56" i="60"/>
  <c r="AB56" i="60"/>
  <c r="BK56" i="60"/>
  <c r="AU56" i="60"/>
  <c r="AE56" i="60"/>
  <c r="AN56" i="60"/>
  <c r="BT56" i="60"/>
  <c r="AV56" i="60"/>
  <c r="AZ56" i="60"/>
  <c r="Q56" i="60"/>
  <c r="AG56" i="60"/>
  <c r="Y56" i="60"/>
  <c r="AL56" i="60"/>
  <c r="C56" i="60"/>
  <c r="L56" i="60"/>
  <c r="AF26" i="60"/>
  <c r="U26" i="60"/>
  <c r="BS26" i="60"/>
  <c r="BK26" i="60"/>
  <c r="N26" i="60"/>
  <c r="H26" i="60"/>
  <c r="AH26" i="60"/>
  <c r="AQ26" i="60"/>
  <c r="AE26" i="60"/>
  <c r="C26" i="60"/>
  <c r="AS26" i="60"/>
  <c r="AA26" i="60"/>
  <c r="AI26" i="60"/>
  <c r="AP26" i="60"/>
  <c r="AR26" i="60"/>
  <c r="AB26" i="60"/>
  <c r="V26" i="60"/>
  <c r="O26" i="60"/>
  <c r="Z26" i="60"/>
  <c r="Y26" i="60"/>
  <c r="AM26" i="60"/>
  <c r="AU26" i="60"/>
  <c r="M26" i="60"/>
  <c r="AX26" i="60"/>
  <c r="S26" i="60"/>
  <c r="BB26" i="60"/>
  <c r="I26" i="60"/>
  <c r="BC26" i="60"/>
  <c r="BN26" i="60"/>
  <c r="BE26" i="60"/>
  <c r="AY26" i="60"/>
  <c r="BQ26" i="60"/>
  <c r="G26" i="60"/>
  <c r="AV26" i="60"/>
  <c r="AW26" i="60"/>
  <c r="BH26" i="60"/>
  <c r="Q26" i="60"/>
  <c r="X26" i="60"/>
  <c r="AJ26" i="60"/>
  <c r="BJ26" i="60"/>
  <c r="AG26" i="60"/>
  <c r="AO26" i="60"/>
  <c r="AN26" i="60"/>
  <c r="BP26" i="60"/>
  <c r="W26" i="60"/>
  <c r="AC26" i="60"/>
  <c r="J26" i="60"/>
  <c r="BD26" i="60"/>
  <c r="BA26" i="60"/>
  <c r="AT26" i="60"/>
  <c r="AZ26" i="60"/>
  <c r="T26" i="60"/>
  <c r="BR26" i="60"/>
  <c r="AD26" i="60"/>
  <c r="BF26" i="60"/>
  <c r="AK26" i="60"/>
  <c r="BT26" i="60"/>
  <c r="AL26" i="60"/>
  <c r="BM26" i="60"/>
  <c r="BO26" i="60"/>
  <c r="K26" i="60"/>
  <c r="BL26" i="60"/>
  <c r="BG26" i="60"/>
  <c r="D26" i="60"/>
  <c r="BI26" i="60"/>
  <c r="L26" i="60"/>
  <c r="R26" i="60"/>
  <c r="F26" i="60"/>
  <c r="P26" i="60"/>
  <c r="AS53" i="60"/>
  <c r="BK53" i="60"/>
  <c r="AB53" i="60"/>
  <c r="AK53" i="60"/>
  <c r="O53" i="60"/>
  <c r="P53" i="60"/>
  <c r="AL53" i="60"/>
  <c r="K53" i="60"/>
  <c r="W53" i="60"/>
  <c r="G53" i="60"/>
  <c r="AT53" i="60"/>
  <c r="AM53" i="60"/>
  <c r="BI53" i="60"/>
  <c r="AC53" i="60"/>
  <c r="AU53" i="60"/>
  <c r="BH53" i="60"/>
  <c r="BJ53" i="60"/>
  <c r="V53" i="60"/>
  <c r="BE53" i="60"/>
  <c r="AN53" i="60"/>
  <c r="BR53" i="60"/>
  <c r="AA53" i="60"/>
  <c r="BP53" i="60"/>
  <c r="BS53" i="60"/>
  <c r="I53" i="60"/>
  <c r="BO53" i="60"/>
  <c r="AE53" i="60"/>
  <c r="BA53" i="60"/>
  <c r="AG53" i="60"/>
  <c r="AW53" i="60"/>
  <c r="N53" i="60"/>
  <c r="Y53" i="60"/>
  <c r="AY53" i="60"/>
  <c r="BG53" i="60"/>
  <c r="BN53" i="60"/>
  <c r="AZ53" i="60"/>
  <c r="T53" i="60"/>
  <c r="BT53" i="60"/>
  <c r="AP53" i="60"/>
  <c r="AV53" i="60"/>
  <c r="BL53" i="60"/>
  <c r="X53" i="60"/>
  <c r="U53" i="60"/>
  <c r="D53" i="60"/>
  <c r="R53" i="60"/>
  <c r="Z53" i="60"/>
  <c r="AI53" i="60"/>
  <c r="BB53" i="60"/>
  <c r="BC53" i="60"/>
  <c r="Q53" i="60"/>
  <c r="BF53" i="60"/>
  <c r="C53" i="60"/>
  <c r="L53" i="60"/>
  <c r="AX53" i="60"/>
  <c r="AH53" i="60"/>
  <c r="BD53" i="60"/>
  <c r="J53" i="60"/>
  <c r="AF53" i="60"/>
  <c r="H53" i="60"/>
  <c r="M53" i="60"/>
  <c r="BQ53" i="60"/>
  <c r="AD53" i="60"/>
  <c r="AQ53" i="60"/>
  <c r="BM53" i="60"/>
  <c r="S53" i="60"/>
  <c r="AJ53" i="60"/>
  <c r="F53" i="60"/>
  <c r="AR53" i="60"/>
  <c r="AO53" i="60"/>
  <c r="AF81" i="60"/>
  <c r="AD81" i="60"/>
  <c r="I81" i="60"/>
  <c r="AK81" i="60"/>
  <c r="O81" i="60"/>
  <c r="P81" i="60"/>
  <c r="BP81" i="60"/>
  <c r="BN81" i="60"/>
  <c r="BH81" i="60"/>
  <c r="L81" i="60"/>
  <c r="J81" i="60"/>
  <c r="AV81" i="60"/>
  <c r="BA81" i="60"/>
  <c r="BB81" i="60"/>
  <c r="Z81" i="60"/>
  <c r="BR81" i="60"/>
  <c r="AA81" i="60"/>
  <c r="BG81" i="60"/>
  <c r="BD81" i="60"/>
  <c r="AR81" i="60"/>
  <c r="BM81" i="60"/>
  <c r="AN81" i="60"/>
  <c r="AS81" i="60"/>
  <c r="K81" i="60"/>
  <c r="AL81" i="60"/>
  <c r="AW81" i="60"/>
  <c r="AG81" i="60"/>
  <c r="T81" i="60"/>
  <c r="AO81" i="60"/>
  <c r="D81" i="60"/>
  <c r="H81" i="60"/>
  <c r="V81" i="60"/>
  <c r="F81" i="60"/>
  <c r="AY81" i="60"/>
  <c r="BI81" i="60"/>
  <c r="AJ81" i="60"/>
  <c r="AI81" i="60"/>
  <c r="AH81" i="60"/>
  <c r="BK81" i="60"/>
  <c r="Q81" i="60"/>
  <c r="AZ81" i="60"/>
  <c r="X81" i="60"/>
  <c r="G81" i="60"/>
  <c r="BJ81" i="60"/>
  <c r="BO81" i="60"/>
  <c r="AE81" i="60"/>
  <c r="S81" i="60"/>
  <c r="Y81" i="60"/>
  <c r="C81" i="60"/>
  <c r="AU81" i="60"/>
  <c r="AC81" i="60"/>
  <c r="W81" i="60"/>
  <c r="BF81" i="60"/>
  <c r="R81" i="60"/>
  <c r="BC81" i="60"/>
  <c r="AQ81" i="60"/>
  <c r="M81" i="60"/>
  <c r="U81" i="60"/>
  <c r="BT81" i="60"/>
  <c r="AX81" i="60"/>
  <c r="BL81" i="60"/>
  <c r="AM81" i="60"/>
  <c r="BS81" i="60"/>
  <c r="AP81" i="60"/>
  <c r="N81" i="60"/>
  <c r="BE81" i="60"/>
  <c r="AT81" i="60"/>
  <c r="AB81" i="60"/>
  <c r="BQ81" i="60"/>
  <c r="AX60" i="60"/>
  <c r="AC60" i="60"/>
  <c r="BD60" i="60"/>
  <c r="AA60" i="60"/>
  <c r="AN60" i="60"/>
  <c r="BP60" i="60"/>
  <c r="AS60" i="60"/>
  <c r="T60" i="60"/>
  <c r="O60" i="60"/>
  <c r="BA60" i="60"/>
  <c r="N60" i="60"/>
  <c r="J60" i="60"/>
  <c r="AK60" i="60"/>
  <c r="BF60" i="60"/>
  <c r="F60" i="60"/>
  <c r="AZ60" i="60"/>
  <c r="L60" i="60"/>
  <c r="AW60" i="60"/>
  <c r="AF60" i="60"/>
  <c r="AB60" i="60"/>
  <c r="D60" i="60"/>
  <c r="BT60" i="60"/>
  <c r="Q60" i="60"/>
  <c r="AQ60" i="60"/>
  <c r="P60" i="60"/>
  <c r="AJ60" i="60"/>
  <c r="BQ60" i="60"/>
  <c r="C60" i="60"/>
  <c r="BN60" i="60"/>
  <c r="BC60" i="60"/>
  <c r="Y60" i="60"/>
  <c r="AU60" i="60"/>
  <c r="BM60" i="60"/>
  <c r="AT60" i="60"/>
  <c r="AY60" i="60"/>
  <c r="AE60" i="60"/>
  <c r="U60" i="60"/>
  <c r="AI60" i="60"/>
  <c r="G60" i="60"/>
  <c r="AR60" i="60"/>
  <c r="BH60" i="60"/>
  <c r="AV60" i="60"/>
  <c r="Z60" i="60"/>
  <c r="BE60" i="60"/>
  <c r="BS60" i="60"/>
  <c r="AM60" i="60"/>
  <c r="M60" i="60"/>
  <c r="AH60" i="60"/>
  <c r="BI60" i="60"/>
  <c r="K60" i="60"/>
  <c r="R60" i="60"/>
  <c r="BG60" i="60"/>
  <c r="AO60" i="60"/>
  <c r="I60" i="60"/>
  <c r="X60" i="60"/>
  <c r="S60" i="60"/>
  <c r="BR60" i="60"/>
  <c r="AP60" i="60"/>
  <c r="BL60" i="60"/>
  <c r="BJ60" i="60"/>
  <c r="AL60" i="60"/>
  <c r="W60" i="60"/>
  <c r="BK60" i="60"/>
  <c r="AD60" i="60"/>
  <c r="AG60" i="60"/>
  <c r="BB60" i="60"/>
  <c r="BO60" i="60"/>
  <c r="H60" i="60"/>
  <c r="V60" i="60"/>
  <c r="AY41" i="60"/>
  <c r="G41" i="60"/>
  <c r="K41" i="60"/>
  <c r="O41" i="60"/>
  <c r="AR41" i="60"/>
  <c r="Y41" i="60"/>
  <c r="BA41" i="60"/>
  <c r="AW41" i="60"/>
  <c r="BG41" i="60"/>
  <c r="AV41" i="60"/>
  <c r="AA41" i="60"/>
  <c r="U41" i="60"/>
  <c r="AU41" i="60"/>
  <c r="X41" i="60"/>
  <c r="BR41" i="60"/>
  <c r="AQ41" i="60"/>
  <c r="AF41" i="60"/>
  <c r="BH41" i="60"/>
  <c r="AM41" i="60"/>
  <c r="AE41" i="60"/>
  <c r="BP41" i="60"/>
  <c r="AZ41" i="60"/>
  <c r="N41" i="60"/>
  <c r="J41" i="60"/>
  <c r="AO41" i="60"/>
  <c r="AI41" i="60"/>
  <c r="BM41" i="60"/>
  <c r="AL41" i="60"/>
  <c r="AT41" i="60"/>
  <c r="AP41" i="60"/>
  <c r="BE41" i="60"/>
  <c r="Z41" i="60"/>
  <c r="BN41" i="60"/>
  <c r="BK41" i="60"/>
  <c r="AS41" i="60"/>
  <c r="AX41" i="60"/>
  <c r="BQ41" i="60"/>
  <c r="T41" i="60"/>
  <c r="AN41" i="60"/>
  <c r="BL41" i="60"/>
  <c r="D41" i="60"/>
  <c r="AB41" i="60"/>
  <c r="BC41" i="60"/>
  <c r="BO41" i="60"/>
  <c r="AG41" i="60"/>
  <c r="H41" i="60"/>
  <c r="BS41" i="60"/>
  <c r="M41" i="60"/>
  <c r="L41" i="60"/>
  <c r="V41" i="60"/>
  <c r="C41" i="60"/>
  <c r="AJ41" i="60"/>
  <c r="I41" i="60"/>
  <c r="P41" i="60"/>
  <c r="S41" i="60"/>
  <c r="BT41" i="60"/>
  <c r="Q41" i="60"/>
  <c r="W41" i="60"/>
  <c r="F41" i="60"/>
  <c r="BJ41" i="60"/>
  <c r="AK41" i="60"/>
  <c r="R41" i="60"/>
  <c r="AC41" i="60"/>
  <c r="BF41" i="60"/>
  <c r="AD41" i="60"/>
  <c r="BB41" i="60"/>
  <c r="AH41" i="60"/>
  <c r="BD41" i="60"/>
  <c r="BI41" i="60"/>
  <c r="F95" i="60"/>
  <c r="T95" i="60"/>
  <c r="G95" i="60"/>
  <c r="BB30" i="60"/>
  <c r="AT30" i="60"/>
  <c r="BA30" i="60"/>
  <c r="P30" i="60"/>
  <c r="AV30" i="60"/>
  <c r="AM30" i="60"/>
  <c r="BD30" i="60"/>
  <c r="W30" i="60"/>
  <c r="AX30" i="60"/>
  <c r="H30" i="60"/>
  <c r="BM30" i="60"/>
  <c r="J30" i="60"/>
  <c r="R30" i="60"/>
  <c r="D30" i="60"/>
  <c r="Q98" i="60"/>
  <c r="X98" i="60"/>
  <c r="J98" i="60"/>
  <c r="P98" i="60"/>
  <c r="L98" i="60"/>
  <c r="I98" i="60"/>
  <c r="H98" i="60"/>
  <c r="S98" i="60"/>
  <c r="K98" i="60"/>
  <c r="G98" i="60"/>
  <c r="BE30" i="60"/>
  <c r="BL30" i="60"/>
  <c r="AW30" i="60"/>
  <c r="AJ30" i="60"/>
  <c r="V30" i="60"/>
  <c r="AD30" i="60"/>
  <c r="Q30" i="60"/>
  <c r="K30" i="60"/>
  <c r="BO30" i="60"/>
  <c r="BP30" i="60"/>
  <c r="AO30" i="60"/>
  <c r="U30" i="60"/>
  <c r="BT30" i="60"/>
  <c r="AB30" i="60"/>
  <c r="M30" i="60"/>
  <c r="AH30" i="60"/>
  <c r="T30" i="60"/>
  <c r="AE30" i="60"/>
  <c r="AY30" i="60"/>
  <c r="I30" i="60"/>
  <c r="AS30" i="60"/>
  <c r="BR30" i="60"/>
  <c r="AI30" i="60"/>
  <c r="BJ30" i="60"/>
  <c r="BC30" i="60"/>
  <c r="G30" i="60"/>
  <c r="AN30" i="60"/>
  <c r="BI30" i="60"/>
  <c r="AL30" i="60"/>
  <c r="BH30" i="60"/>
  <c r="BG30" i="60"/>
  <c r="C30" i="60"/>
  <c r="AZ30" i="60"/>
  <c r="BQ30" i="60"/>
  <c r="F30" i="60"/>
  <c r="AK30" i="60"/>
  <c r="AF30" i="60"/>
  <c r="AQ30" i="60"/>
  <c r="AC30" i="60"/>
  <c r="Y30" i="60"/>
  <c r="BN30" i="60"/>
  <c r="Z30" i="60"/>
  <c r="AP30" i="60"/>
  <c r="AR30" i="60"/>
  <c r="BK30" i="60"/>
  <c r="BF30" i="60"/>
  <c r="AU30" i="60"/>
  <c r="N30" i="60"/>
  <c r="S30" i="60"/>
  <c r="X30" i="60"/>
  <c r="M71" i="58"/>
  <c r="Q85" i="58" s="1"/>
  <c r="U71" i="58"/>
  <c r="T71" i="58"/>
  <c r="I111" i="60"/>
  <c r="C111" i="60"/>
  <c r="B112" i="60"/>
  <c r="CJ111" i="60"/>
  <c r="E111" i="60"/>
  <c r="D111" i="60"/>
  <c r="Q605" i="52"/>
  <c r="S605" i="52" s="1"/>
  <c r="C677" i="52"/>
  <c r="Q503" i="52"/>
  <c r="S503" i="52" s="1"/>
  <c r="C575" i="52"/>
  <c r="Q485" i="52"/>
  <c r="S485" i="52" s="1"/>
  <c r="C557" i="52"/>
  <c r="C632" i="52"/>
  <c r="Q560" i="52"/>
  <c r="S560" i="52" s="1"/>
  <c r="C353" i="52"/>
  <c r="C282" i="52"/>
  <c r="Q281" i="52"/>
  <c r="S281" i="52" s="1"/>
  <c r="B284" i="52"/>
  <c r="B355" i="52"/>
  <c r="B427" i="52" s="1"/>
  <c r="B499" i="52" s="1"/>
  <c r="B571" i="52" s="1"/>
  <c r="B643" i="52" s="1"/>
  <c r="B715" i="52" s="1"/>
  <c r="B287" i="52"/>
  <c r="B359" i="52" s="1"/>
  <c r="B431" i="52" s="1"/>
  <c r="B503" i="52" s="1"/>
  <c r="B575" i="52" s="1"/>
  <c r="B647" i="52" s="1"/>
  <c r="B719" i="52" s="1"/>
  <c r="AW65" i="60"/>
  <c r="F65" i="60"/>
  <c r="AQ65" i="60"/>
  <c r="AU65" i="60"/>
  <c r="AJ65" i="60"/>
  <c r="D65" i="60"/>
  <c r="AP65" i="60"/>
  <c r="BA65" i="60"/>
  <c r="S65" i="60"/>
  <c r="Q65" i="60"/>
  <c r="V65" i="60"/>
  <c r="BT65" i="60"/>
  <c r="BG65" i="60"/>
  <c r="R65" i="60"/>
  <c r="J65" i="60"/>
  <c r="AG65" i="60"/>
  <c r="BC65" i="60"/>
  <c r="AF65" i="60"/>
  <c r="AA65" i="60"/>
  <c r="I65" i="60"/>
  <c r="AH65" i="60"/>
  <c r="AI65" i="60"/>
  <c r="BQ65" i="60"/>
  <c r="AR65" i="60"/>
  <c r="BK65" i="60"/>
  <c r="BN65" i="60"/>
  <c r="W65" i="60"/>
  <c r="BR65" i="60"/>
  <c r="AD65" i="60"/>
  <c r="AM65" i="60"/>
  <c r="BE65" i="60"/>
  <c r="BJ65" i="60"/>
  <c r="AX65" i="60"/>
  <c r="O65" i="60"/>
  <c r="BD65" i="60"/>
  <c r="AY65" i="60"/>
  <c r="AT65" i="60"/>
  <c r="L65" i="60"/>
  <c r="BF65" i="60"/>
  <c r="AB65" i="60"/>
  <c r="T65" i="60"/>
  <c r="K65" i="60"/>
  <c r="G65" i="60"/>
  <c r="BL65" i="60"/>
  <c r="H65" i="60"/>
  <c r="BB65" i="60"/>
  <c r="AO65" i="60"/>
  <c r="C65" i="60"/>
  <c r="N65" i="60"/>
  <c r="AN65" i="60"/>
  <c r="AV65" i="60"/>
  <c r="BO65" i="60"/>
  <c r="X65" i="60"/>
  <c r="M65" i="60"/>
  <c r="AZ65" i="60"/>
  <c r="AE65" i="60"/>
  <c r="BI65" i="60"/>
  <c r="BS65" i="60"/>
  <c r="BM65" i="60"/>
  <c r="BH65" i="60"/>
  <c r="AL65" i="60"/>
  <c r="AC65" i="60"/>
  <c r="Z65" i="60"/>
  <c r="BP65" i="60"/>
  <c r="P65" i="60"/>
  <c r="AK65" i="60"/>
  <c r="U65" i="60"/>
  <c r="AS65" i="60"/>
  <c r="Y65" i="60"/>
  <c r="T451" i="50"/>
  <c r="M451" i="50"/>
  <c r="U451" i="50"/>
  <c r="Q517" i="52"/>
  <c r="S517" i="52" s="1"/>
  <c r="C589" i="52"/>
  <c r="C527" i="52"/>
  <c r="Q455" i="52"/>
  <c r="S455" i="52" s="1"/>
  <c r="Q468" i="52"/>
  <c r="S468" i="52" s="1"/>
  <c r="C540" i="52"/>
  <c r="S411" i="46"/>
  <c r="I411" i="46"/>
  <c r="Q432" i="52"/>
  <c r="S432" i="52" s="1"/>
  <c r="D504" i="52"/>
  <c r="C469" i="52"/>
  <c r="Q397" i="52"/>
  <c r="S397" i="52" s="1"/>
  <c r="C490" i="52"/>
  <c r="Q418" i="52"/>
  <c r="S418" i="52" s="1"/>
  <c r="Q415" i="52"/>
  <c r="S415" i="52" s="1"/>
  <c r="C487" i="52"/>
  <c r="Q688" i="52"/>
  <c r="S688" i="52" s="1"/>
  <c r="C760" i="52"/>
  <c r="Q760" i="52" s="1"/>
  <c r="S760" i="52" s="1"/>
  <c r="AJ49" i="60"/>
  <c r="BG49" i="60"/>
  <c r="AP49" i="60"/>
  <c r="AH49" i="60"/>
  <c r="Y49" i="60"/>
  <c r="BK49" i="60"/>
  <c r="R49" i="60"/>
  <c r="S49" i="60"/>
  <c r="AM49" i="60"/>
  <c r="U49" i="60"/>
  <c r="AR49" i="60"/>
  <c r="Z49" i="60"/>
  <c r="AC49" i="60"/>
  <c r="Q49" i="60"/>
  <c r="AI49" i="60"/>
  <c r="AZ49" i="60"/>
  <c r="AF49" i="60"/>
  <c r="BH49" i="60"/>
  <c r="BS49" i="60"/>
  <c r="AO49" i="60"/>
  <c r="AV49" i="60"/>
  <c r="C49" i="60"/>
  <c r="V49" i="60"/>
  <c r="BI49" i="60"/>
  <c r="AY49" i="60"/>
  <c r="I49" i="60"/>
  <c r="BT49" i="60"/>
  <c r="T49" i="60"/>
  <c r="AL49" i="60"/>
  <c r="BO49" i="60"/>
  <c r="D49" i="60"/>
  <c r="F49" i="60"/>
  <c r="BD49" i="60"/>
  <c r="P49" i="60"/>
  <c r="N49" i="60"/>
  <c r="W49" i="60"/>
  <c r="L49" i="60"/>
  <c r="AK49" i="60"/>
  <c r="AA49" i="60"/>
  <c r="BJ49" i="60"/>
  <c r="AT49" i="60"/>
  <c r="AG49" i="60"/>
  <c r="O49" i="60"/>
  <c r="AS49" i="60"/>
  <c r="G49" i="60"/>
  <c r="BQ49" i="60"/>
  <c r="AW49" i="60"/>
  <c r="AQ49" i="60"/>
  <c r="M49" i="60"/>
  <c r="BC49" i="60"/>
  <c r="BM49" i="60"/>
  <c r="BA49" i="60"/>
  <c r="AX49" i="60"/>
  <c r="AU49" i="60"/>
  <c r="BR49" i="60"/>
  <c r="AB49" i="60"/>
  <c r="H49" i="60"/>
  <c r="BE49" i="60"/>
  <c r="BB49" i="60"/>
  <c r="BL49" i="60"/>
  <c r="BF49" i="60"/>
  <c r="BN49" i="60"/>
  <c r="J49" i="60"/>
  <c r="X49" i="60"/>
  <c r="BP49" i="60"/>
  <c r="AN49" i="60"/>
  <c r="AE49" i="60"/>
  <c r="K49" i="60"/>
  <c r="AD49" i="60"/>
  <c r="C351" i="52"/>
  <c r="Q279" i="52"/>
  <c r="S279" i="52" s="1"/>
  <c r="C280" i="52"/>
  <c r="Q620" i="52"/>
  <c r="S620" i="52" s="1"/>
  <c r="C692" i="52"/>
  <c r="BC75" i="60"/>
  <c r="BT75" i="60"/>
  <c r="S75" i="60"/>
  <c r="N75" i="60"/>
  <c r="AI75" i="60"/>
  <c r="AZ75" i="60"/>
  <c r="I75" i="60"/>
  <c r="BB75" i="60"/>
  <c r="W75" i="60"/>
  <c r="AS75" i="60"/>
  <c r="F75" i="60"/>
  <c r="AD75" i="60"/>
  <c r="BN75" i="60"/>
  <c r="D75" i="60"/>
  <c r="AE75" i="60"/>
  <c r="BO75" i="60"/>
  <c r="X75" i="60"/>
  <c r="AP75" i="60"/>
  <c r="AT75" i="60"/>
  <c r="AX75" i="60"/>
  <c r="AV75" i="60"/>
  <c r="K75" i="60"/>
  <c r="BM75" i="60"/>
  <c r="BS75" i="60"/>
  <c r="BA75" i="60"/>
  <c r="AB75" i="60"/>
  <c r="G75" i="60"/>
  <c r="AG75" i="60"/>
  <c r="Y75" i="60"/>
  <c r="BR75" i="60"/>
  <c r="AO75" i="60"/>
  <c r="AR75" i="60"/>
  <c r="BL75" i="60"/>
  <c r="AW75" i="60"/>
  <c r="AL75" i="60"/>
  <c r="V75" i="60"/>
  <c r="AN75" i="60"/>
  <c r="AQ75" i="60"/>
  <c r="AU75" i="60"/>
  <c r="T75" i="60"/>
  <c r="J75" i="60"/>
  <c r="BF75" i="60"/>
  <c r="AC75" i="60"/>
  <c r="BK75" i="60"/>
  <c r="BP75" i="60"/>
  <c r="BJ75" i="60"/>
  <c r="L75" i="60"/>
  <c r="AH75" i="60"/>
  <c r="P75" i="60"/>
  <c r="AA75" i="60"/>
  <c r="BH75" i="60"/>
  <c r="R75" i="60"/>
  <c r="BI75" i="60"/>
  <c r="H75" i="60"/>
  <c r="AJ75" i="60"/>
  <c r="AF75" i="60"/>
  <c r="AK75" i="60"/>
  <c r="U75" i="60"/>
  <c r="Z75" i="60"/>
  <c r="O75" i="60"/>
  <c r="AM75" i="60"/>
  <c r="AY75" i="60"/>
  <c r="BG75" i="60"/>
  <c r="M75" i="60"/>
  <c r="BD75" i="60"/>
  <c r="BE75" i="60"/>
  <c r="BQ75" i="60"/>
  <c r="Q75" i="60"/>
  <c r="C75" i="60"/>
  <c r="BE52" i="60"/>
  <c r="BH52" i="60"/>
  <c r="AG52" i="60"/>
  <c r="C52" i="60"/>
  <c r="BG52" i="60"/>
  <c r="Z52" i="60"/>
  <c r="BK52" i="60"/>
  <c r="Y52" i="60"/>
  <c r="N52" i="60"/>
  <c r="BI52" i="60"/>
  <c r="AY52" i="60"/>
  <c r="AE52" i="60"/>
  <c r="BL52" i="60"/>
  <c r="AP52" i="60"/>
  <c r="AD52" i="60"/>
  <c r="BB52" i="60"/>
  <c r="AB52" i="60"/>
  <c r="AZ52" i="60"/>
  <c r="M52" i="60"/>
  <c r="J52" i="60"/>
  <c r="AQ52" i="60"/>
  <c r="AO52" i="60"/>
  <c r="P52" i="60"/>
  <c r="AK52" i="60"/>
  <c r="BF52" i="60"/>
  <c r="V52" i="60"/>
  <c r="R52" i="60"/>
  <c r="AF52" i="60"/>
  <c r="AV52" i="60"/>
  <c r="H52" i="60"/>
  <c r="L52" i="60"/>
  <c r="AM52" i="60"/>
  <c r="AU52" i="60"/>
  <c r="Q52" i="60"/>
  <c r="S52" i="60"/>
  <c r="AT52" i="60"/>
  <c r="BT52" i="60"/>
  <c r="I52" i="60"/>
  <c r="BN52" i="60"/>
  <c r="AA52" i="60"/>
  <c r="BQ52" i="60"/>
  <c r="BA52" i="60"/>
  <c r="BJ52" i="60"/>
  <c r="T52" i="60"/>
  <c r="X52" i="60"/>
  <c r="AR52" i="60"/>
  <c r="O52" i="60"/>
  <c r="G52" i="60"/>
  <c r="BD52" i="60"/>
  <c r="AN52" i="60"/>
  <c r="AH52" i="60"/>
  <c r="AX52" i="60"/>
  <c r="D52" i="60"/>
  <c r="AJ52" i="60"/>
  <c r="BS52" i="60"/>
  <c r="AI52" i="60"/>
  <c r="BP52" i="60"/>
  <c r="K52" i="60"/>
  <c r="AS52" i="60"/>
  <c r="BM52" i="60"/>
  <c r="F52" i="60"/>
  <c r="BO52" i="60"/>
  <c r="BR52" i="60"/>
  <c r="U52" i="60"/>
  <c r="W52" i="60"/>
  <c r="BC52" i="60"/>
  <c r="AC52" i="60"/>
  <c r="AW52" i="60"/>
  <c r="AL52" i="60"/>
  <c r="E457" i="50"/>
  <c r="V471" i="50"/>
  <c r="V465" i="50"/>
  <c r="V473" i="50"/>
  <c r="V469" i="50"/>
  <c r="C48" i="60"/>
  <c r="BC48" i="60"/>
  <c r="AH48" i="60"/>
  <c r="AP48" i="60"/>
  <c r="BH48" i="60"/>
  <c r="J48" i="60"/>
  <c r="R48" i="60"/>
  <c r="U48" i="60"/>
  <c r="AW48" i="60"/>
  <c r="Y48" i="60"/>
  <c r="BI48" i="60"/>
  <c r="BO48" i="60"/>
  <c r="BE48" i="60"/>
  <c r="AR48" i="60"/>
  <c r="D48" i="60"/>
  <c r="K48" i="60"/>
  <c r="AK48" i="60"/>
  <c r="AC48" i="60"/>
  <c r="AE48" i="60"/>
  <c r="M48" i="60"/>
  <c r="AJ48" i="60"/>
  <c r="BN48" i="60"/>
  <c r="H48" i="60"/>
  <c r="P48" i="60"/>
  <c r="AF48" i="60"/>
  <c r="AS48" i="60"/>
  <c r="AD48" i="60"/>
  <c r="AX48" i="60"/>
  <c r="F48" i="60"/>
  <c r="AN48" i="60"/>
  <c r="AZ48" i="60"/>
  <c r="BA48" i="60"/>
  <c r="AQ48" i="60"/>
  <c r="AV48" i="60"/>
  <c r="AU48" i="60"/>
  <c r="BM48" i="60"/>
  <c r="V48" i="60"/>
  <c r="X48" i="60"/>
  <c r="AY48" i="60"/>
  <c r="AL48" i="60"/>
  <c r="BQ48" i="60"/>
  <c r="T48" i="60"/>
  <c r="AI48" i="60"/>
  <c r="N48" i="60"/>
  <c r="AT48" i="60"/>
  <c r="BK48" i="60"/>
  <c r="AB48" i="60"/>
  <c r="BF48" i="60"/>
  <c r="BT48" i="60"/>
  <c r="O48" i="60"/>
  <c r="BJ48" i="60"/>
  <c r="BD48" i="60"/>
  <c r="BG48" i="60"/>
  <c r="AM48" i="60"/>
  <c r="BP48" i="60"/>
  <c r="BB48" i="60"/>
  <c r="BL48" i="60"/>
  <c r="G48" i="60"/>
  <c r="Q48" i="60"/>
  <c r="AA48" i="60"/>
  <c r="S48" i="60"/>
  <c r="BR48" i="60"/>
  <c r="AO48" i="60"/>
  <c r="L48" i="60"/>
  <c r="Z48" i="60"/>
  <c r="AG48" i="60"/>
  <c r="W48" i="60"/>
  <c r="BS48" i="60"/>
  <c r="I48" i="60"/>
  <c r="Q519" i="50"/>
  <c r="S517" i="50" s="1"/>
  <c r="H519" i="50"/>
  <c r="H517" i="50"/>
  <c r="W98" i="60"/>
  <c r="U98" i="60"/>
  <c r="R98" i="60"/>
  <c r="O98" i="60"/>
  <c r="T98" i="60"/>
  <c r="Q545" i="52"/>
  <c r="S545" i="52" s="1"/>
  <c r="C617" i="52"/>
  <c r="AC42" i="60"/>
  <c r="BS42" i="60"/>
  <c r="BQ42" i="60"/>
  <c r="BT42" i="60"/>
  <c r="X42" i="60"/>
  <c r="AI42" i="60"/>
  <c r="BA42" i="60"/>
  <c r="AR42" i="60"/>
  <c r="N42" i="60"/>
  <c r="P42" i="60"/>
  <c r="AZ42" i="60"/>
  <c r="BE42" i="60"/>
  <c r="BH42" i="60"/>
  <c r="BG42" i="60"/>
  <c r="AX42" i="60"/>
  <c r="AQ42" i="60"/>
  <c r="K42" i="60"/>
  <c r="AD42" i="60"/>
  <c r="BJ42" i="60"/>
  <c r="AH42" i="60"/>
  <c r="BL42" i="60"/>
  <c r="AE42" i="60"/>
  <c r="H42" i="60"/>
  <c r="AG42" i="60"/>
  <c r="J42" i="60"/>
  <c r="W42" i="60"/>
  <c r="BN42" i="60"/>
  <c r="Z42" i="60"/>
  <c r="AN42" i="60"/>
  <c r="AY42" i="60"/>
  <c r="AS42" i="60"/>
  <c r="Y42" i="60"/>
  <c r="U42" i="60"/>
  <c r="AO42" i="60"/>
  <c r="I42" i="60"/>
  <c r="D42" i="60"/>
  <c r="G42" i="60"/>
  <c r="T42" i="60"/>
  <c r="BB42" i="60"/>
  <c r="AF42" i="60"/>
  <c r="AK42" i="60"/>
  <c r="V42" i="60"/>
  <c r="AT42" i="60"/>
  <c r="BR42" i="60"/>
  <c r="BK42" i="60"/>
  <c r="BF42" i="60"/>
  <c r="BI42" i="60"/>
  <c r="AV42" i="60"/>
  <c r="AW42" i="60"/>
  <c r="M42" i="60"/>
  <c r="Q42" i="60"/>
  <c r="AP42" i="60"/>
  <c r="L42" i="60"/>
  <c r="AB42" i="60"/>
  <c r="BC42" i="60"/>
  <c r="BM42" i="60"/>
  <c r="O42" i="60"/>
  <c r="BP42" i="60"/>
  <c r="AM42" i="60"/>
  <c r="AU42" i="60"/>
  <c r="F42" i="60"/>
  <c r="R42" i="60"/>
  <c r="BO42" i="60"/>
  <c r="AJ42" i="60"/>
  <c r="C42" i="60"/>
  <c r="AA42" i="60"/>
  <c r="BD42" i="60"/>
  <c r="S42" i="60"/>
  <c r="AL42" i="60"/>
  <c r="C348" i="52"/>
  <c r="Q276" i="52"/>
  <c r="S276" i="52" s="1"/>
  <c r="Q669" i="52"/>
  <c r="S669" i="52" s="1"/>
  <c r="C741" i="52"/>
  <c r="Q741" i="52" s="1"/>
  <c r="S741" i="52" s="1"/>
  <c r="Q428" i="52"/>
  <c r="S428" i="52" s="1"/>
  <c r="C500" i="52"/>
  <c r="L105" i="60"/>
  <c r="Q105" i="60"/>
  <c r="P105" i="60"/>
  <c r="T105" i="60"/>
  <c r="W105" i="60"/>
  <c r="F105" i="60"/>
  <c r="V105" i="60"/>
  <c r="H105" i="60"/>
  <c r="N105" i="60"/>
  <c r="G105" i="60"/>
  <c r="D105" i="60"/>
  <c r="U105" i="60"/>
  <c r="S105" i="60"/>
  <c r="M105" i="60"/>
  <c r="R105" i="60"/>
  <c r="X105" i="60"/>
  <c r="I105" i="60"/>
  <c r="K105" i="60"/>
  <c r="J105" i="60"/>
  <c r="O105" i="60"/>
  <c r="Q451" i="52"/>
  <c r="S451" i="52" s="1"/>
  <c r="C523" i="52"/>
  <c r="H454" i="50"/>
  <c r="H494" i="50"/>
  <c r="W494" i="50" s="1"/>
  <c r="H493" i="50"/>
  <c r="W493" i="50" s="1"/>
  <c r="Q483" i="50"/>
  <c r="H492" i="50"/>
  <c r="W492" i="50" s="1"/>
  <c r="Q491" i="50"/>
  <c r="Q493" i="50"/>
  <c r="H482" i="50"/>
  <c r="Q482" i="50"/>
  <c r="H491" i="50"/>
  <c r="W491" i="50" s="1"/>
  <c r="H455" i="50"/>
  <c r="H496" i="50"/>
  <c r="W496" i="50" s="1"/>
  <c r="Q494" i="50"/>
  <c r="Q492" i="50"/>
  <c r="H495" i="50"/>
  <c r="W495" i="50" s="1"/>
  <c r="Q496" i="50"/>
  <c r="Q495" i="50"/>
  <c r="C521" i="52"/>
  <c r="Q449" i="52"/>
  <c r="S449" i="52" s="1"/>
  <c r="Q421" i="52"/>
  <c r="S421" i="52" s="1"/>
  <c r="C493" i="52"/>
  <c r="Q347" i="52"/>
  <c r="S347" i="52" s="1"/>
  <c r="C419" i="52"/>
  <c r="Q391" i="50"/>
  <c r="W397" i="50"/>
  <c r="W401" i="50" s="1"/>
  <c r="AW77" i="60"/>
  <c r="BP77" i="60"/>
  <c r="AO77" i="60"/>
  <c r="I77" i="60"/>
  <c r="AV77" i="60"/>
  <c r="S77" i="60"/>
  <c r="AB77" i="60"/>
  <c r="AT77" i="60"/>
  <c r="BJ77" i="60"/>
  <c r="F77" i="60"/>
  <c r="BL77" i="60"/>
  <c r="BE77" i="60"/>
  <c r="AM77" i="60"/>
  <c r="AC77" i="60"/>
  <c r="V77" i="60"/>
  <c r="BR77" i="60"/>
  <c r="BO77" i="60"/>
  <c r="R77" i="60"/>
  <c r="L77" i="60"/>
  <c r="K77" i="60"/>
  <c r="G77" i="60"/>
  <c r="BS77" i="60"/>
  <c r="AD77" i="60"/>
  <c r="AF77" i="60"/>
  <c r="BF77" i="60"/>
  <c r="BH77" i="60"/>
  <c r="AH77" i="60"/>
  <c r="AP77" i="60"/>
  <c r="D77" i="60"/>
  <c r="C77" i="60"/>
  <c r="AK77" i="60"/>
  <c r="BD77" i="60"/>
  <c r="BB77" i="60"/>
  <c r="P77" i="60"/>
  <c r="M77" i="60"/>
  <c r="J77" i="60"/>
  <c r="BQ77" i="60"/>
  <c r="AX77" i="60"/>
  <c r="T77" i="60"/>
  <c r="AS77" i="60"/>
  <c r="Z77" i="60"/>
  <c r="AG77" i="60"/>
  <c r="W77" i="60"/>
  <c r="U77" i="60"/>
  <c r="X77" i="60"/>
  <c r="AR77" i="60"/>
  <c r="AI77" i="60"/>
  <c r="H77" i="60"/>
  <c r="O77" i="60"/>
  <c r="AA77" i="60"/>
  <c r="AN77" i="60"/>
  <c r="BM77" i="60"/>
  <c r="AU77" i="60"/>
  <c r="BK77" i="60"/>
  <c r="AL77" i="60"/>
  <c r="Q77" i="60"/>
  <c r="BN77" i="60"/>
  <c r="AZ77" i="60"/>
  <c r="BC77" i="60"/>
  <c r="AE77" i="60"/>
  <c r="AQ77" i="60"/>
  <c r="AJ77" i="60"/>
  <c r="BA77" i="60"/>
  <c r="AY77" i="60"/>
  <c r="BT77" i="60"/>
  <c r="BI77" i="60"/>
  <c r="BG77" i="60"/>
  <c r="N77" i="60"/>
  <c r="Y77" i="60"/>
  <c r="V392" i="46"/>
  <c r="M392" i="46"/>
  <c r="C561" i="52"/>
  <c r="Q489" i="52"/>
  <c r="S489" i="52" s="1"/>
  <c r="C550" i="52"/>
  <c r="Q478" i="52"/>
  <c r="S478" i="52" s="1"/>
  <c r="Q350" i="52"/>
  <c r="S350" i="52" s="1"/>
  <c r="C422" i="52"/>
  <c r="C573" i="52"/>
  <c r="Q501" i="52"/>
  <c r="S501" i="52" s="1"/>
  <c r="Q457" i="52"/>
  <c r="S457" i="52" s="1"/>
  <c r="D529" i="52"/>
  <c r="BK55" i="60"/>
  <c r="BC55" i="60"/>
  <c r="AO55" i="60"/>
  <c r="F55" i="60"/>
  <c r="AD55" i="60"/>
  <c r="BN55" i="60"/>
  <c r="AI55" i="60"/>
  <c r="BL55" i="60"/>
  <c r="Y55" i="60"/>
  <c r="AL55" i="60"/>
  <c r="BG55" i="60"/>
  <c r="G55" i="60"/>
  <c r="BR55" i="60"/>
  <c r="AX55" i="60"/>
  <c r="BQ55" i="60"/>
  <c r="N55" i="60"/>
  <c r="BP55" i="60"/>
  <c r="K55" i="60"/>
  <c r="AE55" i="60"/>
  <c r="BB55" i="60"/>
  <c r="AP55" i="60"/>
  <c r="AW55" i="60"/>
  <c r="AG55" i="60"/>
  <c r="AM55" i="60"/>
  <c r="L55" i="60"/>
  <c r="AR55" i="60"/>
  <c r="BT55" i="60"/>
  <c r="M55" i="60"/>
  <c r="C55" i="60"/>
  <c r="BH55" i="60"/>
  <c r="AU55" i="60"/>
  <c r="BJ55" i="60"/>
  <c r="S55" i="60"/>
  <c r="BM55" i="60"/>
  <c r="J55" i="60"/>
  <c r="AA55" i="60"/>
  <c r="BI55" i="60"/>
  <c r="AF55" i="60"/>
  <c r="D55" i="60"/>
  <c r="BF55" i="60"/>
  <c r="AH55" i="60"/>
  <c r="AB55" i="60"/>
  <c r="AK55" i="60"/>
  <c r="BO55" i="60"/>
  <c r="Z55" i="60"/>
  <c r="R55" i="60"/>
  <c r="V55" i="60"/>
  <c r="AY55" i="60"/>
  <c r="AZ55" i="60"/>
  <c r="AQ55" i="60"/>
  <c r="W55" i="60"/>
  <c r="I55" i="60"/>
  <c r="AC55" i="60"/>
  <c r="H55" i="60"/>
  <c r="AT55" i="60"/>
  <c r="T55" i="60"/>
  <c r="O55" i="60"/>
  <c r="AV55" i="60"/>
  <c r="AN55" i="60"/>
  <c r="BA55" i="60"/>
  <c r="X55" i="60"/>
  <c r="BE55" i="60"/>
  <c r="P55" i="60"/>
  <c r="BD55" i="60"/>
  <c r="U55" i="60"/>
  <c r="Q55" i="60"/>
  <c r="AJ55" i="60"/>
  <c r="BS55" i="60"/>
  <c r="AS55" i="60"/>
  <c r="AR68" i="60"/>
  <c r="AO68" i="60"/>
  <c r="AU68" i="60"/>
  <c r="BI68" i="60"/>
  <c r="AG68" i="60"/>
  <c r="BH68" i="60"/>
  <c r="AP68" i="60"/>
  <c r="O68" i="60"/>
  <c r="BQ68" i="60"/>
  <c r="C68" i="60"/>
  <c r="AY68" i="60"/>
  <c r="BL68" i="60"/>
  <c r="BR68" i="60"/>
  <c r="AJ68" i="60"/>
  <c r="BS68" i="60"/>
  <c r="AF68" i="60"/>
  <c r="I68" i="60"/>
  <c r="BP68" i="60"/>
  <c r="BD68" i="60"/>
  <c r="G68" i="60"/>
  <c r="Q68" i="60"/>
  <c r="L68" i="60"/>
  <c r="BO68" i="60"/>
  <c r="BJ68" i="60"/>
  <c r="BC68" i="60"/>
  <c r="F68" i="60"/>
  <c r="AM68" i="60"/>
  <c r="AS68" i="60"/>
  <c r="AI68" i="60"/>
  <c r="K68" i="60"/>
  <c r="W68" i="60"/>
  <c r="AC68" i="60"/>
  <c r="P68" i="60"/>
  <c r="AX68" i="60"/>
  <c r="J68" i="60"/>
  <c r="AT68" i="60"/>
  <c r="BT68" i="60"/>
  <c r="AV68" i="60"/>
  <c r="AH68" i="60"/>
  <c r="T68" i="60"/>
  <c r="AN68" i="60"/>
  <c r="D68" i="60"/>
  <c r="AQ68" i="60"/>
  <c r="BG68" i="60"/>
  <c r="U68" i="60"/>
  <c r="H68" i="60"/>
  <c r="BA68" i="60"/>
  <c r="AL68" i="60"/>
  <c r="BE68" i="60"/>
  <c r="AZ68" i="60"/>
  <c r="X68" i="60"/>
  <c r="AD68" i="60"/>
  <c r="Y68" i="60"/>
  <c r="AE68" i="60"/>
  <c r="AA68" i="60"/>
  <c r="AB68" i="60"/>
  <c r="AK68" i="60"/>
  <c r="BB68" i="60"/>
  <c r="BM68" i="60"/>
  <c r="N68" i="60"/>
  <c r="S68" i="60"/>
  <c r="AW68" i="60"/>
  <c r="M68" i="60"/>
  <c r="BN68" i="60"/>
  <c r="R68" i="60"/>
  <c r="Z68" i="60"/>
  <c r="V68" i="60"/>
  <c r="BK68" i="60"/>
  <c r="BF68" i="60"/>
  <c r="C643" i="52"/>
  <c r="Q571" i="52"/>
  <c r="S571" i="52" s="1"/>
  <c r="Q358" i="52"/>
  <c r="S358" i="52" s="1"/>
  <c r="C430" i="52"/>
  <c r="B267" i="52"/>
  <c r="B338" i="52"/>
  <c r="B410" i="52" s="1"/>
  <c r="B482" i="52" s="1"/>
  <c r="B554" i="52" s="1"/>
  <c r="B626" i="52" s="1"/>
  <c r="B698" i="52" s="1"/>
  <c r="Q649" i="50"/>
  <c r="D583" i="50"/>
  <c r="C583" i="50"/>
  <c r="C446" i="52"/>
  <c r="Q374" i="52"/>
  <c r="S374" i="52" s="1"/>
  <c r="AP17" i="60"/>
  <c r="AR17" i="60"/>
  <c r="BO17" i="60"/>
  <c r="AI17" i="60"/>
  <c r="S17" i="60"/>
  <c r="BA17" i="60"/>
  <c r="Q17" i="60"/>
  <c r="AK17" i="60"/>
  <c r="AV17" i="60"/>
  <c r="BL17" i="60"/>
  <c r="AQ17" i="60"/>
  <c r="BP17" i="60"/>
  <c r="Z17" i="60"/>
  <c r="BI17" i="60"/>
  <c r="O17" i="60"/>
  <c r="G17" i="60"/>
  <c r="BK17" i="60"/>
  <c r="BJ17" i="60"/>
  <c r="T17" i="60"/>
  <c r="BF17" i="60"/>
  <c r="R17" i="60"/>
  <c r="BE17" i="60"/>
  <c r="BM17" i="60"/>
  <c r="AO17" i="60"/>
  <c r="AM17" i="60"/>
  <c r="AD17" i="60"/>
  <c r="BN17" i="60"/>
  <c r="BC17" i="60"/>
  <c r="F17" i="60"/>
  <c r="AN17" i="60"/>
  <c r="BR17" i="60"/>
  <c r="L17" i="60"/>
  <c r="AZ17" i="60"/>
  <c r="I17" i="60"/>
  <c r="V17" i="60"/>
  <c r="AB17" i="60"/>
  <c r="N17" i="60"/>
  <c r="AC17" i="60"/>
  <c r="BH17" i="60"/>
  <c r="BT17" i="60"/>
  <c r="C17" i="60"/>
  <c r="AW17" i="60"/>
  <c r="U17" i="60"/>
  <c r="BS17" i="60"/>
  <c r="AL17" i="60"/>
  <c r="BQ17" i="60"/>
  <c r="M17" i="60"/>
  <c r="J17" i="60"/>
  <c r="H17" i="60"/>
  <c r="AY17" i="60"/>
  <c r="AU17" i="60"/>
  <c r="Y17" i="60"/>
  <c r="AJ17" i="60"/>
  <c r="AT17" i="60"/>
  <c r="W17" i="60"/>
  <c r="K17" i="60"/>
  <c r="AX17" i="60"/>
  <c r="BG17" i="60"/>
  <c r="AG17" i="60"/>
  <c r="P17" i="60"/>
  <c r="AS17" i="60"/>
  <c r="AH17" i="60"/>
  <c r="D17" i="60"/>
  <c r="BB17" i="60"/>
  <c r="AA17" i="60"/>
  <c r="BD17" i="60"/>
  <c r="AF17" i="60"/>
  <c r="AE17" i="60"/>
  <c r="X17" i="60"/>
  <c r="Q380" i="52"/>
  <c r="S380" i="52" s="1"/>
  <c r="C452" i="52"/>
  <c r="D582" i="52"/>
  <c r="Q510" i="52"/>
  <c r="S510" i="52" s="1"/>
  <c r="I350" i="50"/>
  <c r="S350" i="50"/>
  <c r="Q526" i="52"/>
  <c r="S526" i="52" s="1"/>
  <c r="C598" i="52"/>
  <c r="C586" i="52"/>
  <c r="Q514" i="52"/>
  <c r="S514" i="52" s="1"/>
  <c r="M394" i="46"/>
  <c r="Q399" i="46" s="1"/>
  <c r="T392" i="46"/>
  <c r="C583" i="52"/>
  <c r="Q511" i="52"/>
  <c r="S511" i="52" s="1"/>
  <c r="W199" i="50"/>
  <c r="T368" i="58"/>
  <c r="M368" i="58"/>
  <c r="Q376" i="58" s="1"/>
  <c r="U368" i="58"/>
  <c r="B360" i="52"/>
  <c r="B432" i="52" s="1"/>
  <c r="B504" i="52" s="1"/>
  <c r="B576" i="52" s="1"/>
  <c r="B648" i="52" s="1"/>
  <c r="B720" i="52" s="1"/>
  <c r="B293" i="52"/>
  <c r="B365" i="52" s="1"/>
  <c r="B437" i="52" s="1"/>
  <c r="B509" i="52" s="1"/>
  <c r="B581" i="52" s="1"/>
  <c r="B653" i="52" s="1"/>
  <c r="B725" i="52" s="1"/>
  <c r="B289" i="52"/>
  <c r="C621" i="52"/>
  <c r="Q549" i="52"/>
  <c r="S549" i="52" s="1"/>
  <c r="Q520" i="52"/>
  <c r="S520" i="52" s="1"/>
  <c r="C592" i="52"/>
  <c r="U224" i="58"/>
  <c r="T224" i="58"/>
  <c r="M224" i="58"/>
  <c r="Q232" i="58" s="1"/>
  <c r="B317" i="52"/>
  <c r="C483" i="52"/>
  <c r="Q411" i="52"/>
  <c r="S411" i="52" s="1"/>
  <c r="C679" i="52"/>
  <c r="Q607" i="52"/>
  <c r="S607" i="52" s="1"/>
  <c r="I165" i="58"/>
  <c r="S165" i="58"/>
  <c r="U310" i="58"/>
  <c r="W309" i="58"/>
  <c r="Q410" i="58"/>
  <c r="Q417" i="58" s="1"/>
  <c r="Q409" i="58"/>
  <c r="Q416" i="58" s="1"/>
  <c r="Q397" i="58"/>
  <c r="Q381" i="58"/>
  <c r="Q387" i="58"/>
  <c r="H372" i="58"/>
  <c r="H411" i="58" s="1"/>
  <c r="Q392" i="58"/>
  <c r="H371" i="58"/>
  <c r="H410" i="58" s="1"/>
  <c r="H409" i="58"/>
  <c r="Q382" i="58"/>
  <c r="Q411" i="58"/>
  <c r="Q418" i="58" s="1"/>
  <c r="H381" i="58"/>
  <c r="Q402" i="58"/>
  <c r="I416" i="50"/>
  <c r="S416" i="50"/>
  <c r="V334" i="46"/>
  <c r="M334" i="46"/>
  <c r="H285" i="38"/>
  <c r="F286" i="38"/>
  <c r="G285" i="38"/>
  <c r="I90" i="58"/>
  <c r="S90" i="58"/>
  <c r="S268" i="52"/>
  <c r="G283" i="38"/>
  <c r="I283" i="38" s="1"/>
  <c r="U382" i="58"/>
  <c r="W381" i="58"/>
  <c r="W237" i="58"/>
  <c r="U238" i="58"/>
  <c r="M336" i="46"/>
  <c r="Q341" i="46" s="1"/>
  <c r="T334" i="46"/>
  <c r="Q481" i="52"/>
  <c r="S481" i="52" s="1"/>
  <c r="C553" i="52"/>
  <c r="H337" i="58"/>
  <c r="Q330" i="58"/>
  <c r="Q309" i="58"/>
  <c r="Q310" i="58"/>
  <c r="H309" i="58"/>
  <c r="Q338" i="58"/>
  <c r="Q345" i="58" s="1"/>
  <c r="Q339" i="58"/>
  <c r="Q346" i="58" s="1"/>
  <c r="Q325" i="58"/>
  <c r="H300" i="58"/>
  <c r="H339" i="58" s="1"/>
  <c r="Q337" i="58"/>
  <c r="Q344" i="58" s="1"/>
  <c r="Q320" i="58"/>
  <c r="H299" i="58"/>
  <c r="H338" i="58" s="1"/>
  <c r="Q315" i="58"/>
  <c r="C412" i="52"/>
  <c r="Q340" i="52"/>
  <c r="S340" i="52" s="1"/>
  <c r="Q687" i="52"/>
  <c r="S687" i="52" s="1"/>
  <c r="D759" i="52"/>
  <c r="Q759" i="52" s="1"/>
  <c r="S759" i="52" s="1"/>
  <c r="U167" i="58"/>
  <c r="W166" i="58"/>
  <c r="H228" i="58"/>
  <c r="H267" i="58" s="1"/>
  <c r="Q237" i="58"/>
  <c r="Q265" i="58"/>
  <c r="Q272" i="58" s="1"/>
  <c r="Q253" i="58"/>
  <c r="Q258" i="58"/>
  <c r="H265" i="58"/>
  <c r="H227" i="58"/>
  <c r="H266" i="58" s="1"/>
  <c r="Q267" i="58"/>
  <c r="Q274" i="58" s="1"/>
  <c r="Q243" i="58"/>
  <c r="Q238" i="58"/>
  <c r="Q248" i="58"/>
  <c r="H237" i="58"/>
  <c r="Q266" i="58"/>
  <c r="Q273" i="58" s="1"/>
  <c r="A238" i="52"/>
  <c r="C237" i="52"/>
  <c r="S353" i="46"/>
  <c r="I353" i="46"/>
  <c r="M296" i="58"/>
  <c r="Q304" i="58" s="1"/>
  <c r="T296" i="58"/>
  <c r="U296" i="58"/>
  <c r="C738" i="52"/>
  <c r="Q738" i="52" s="1"/>
  <c r="S738" i="52" s="1"/>
  <c r="Q666" i="52"/>
  <c r="S666" i="52" s="1"/>
  <c r="Q528" i="52"/>
  <c r="S528" i="52" s="1"/>
  <c r="C600" i="52"/>
  <c r="W91" i="58" l="1"/>
  <c r="W56" i="50"/>
  <c r="W67" i="50" s="1"/>
  <c r="W61" i="50"/>
  <c r="W72" i="50" s="1"/>
  <c r="W341" i="50"/>
  <c r="W335" i="50"/>
  <c r="W339" i="50"/>
  <c r="W333" i="50"/>
  <c r="W273" i="50"/>
  <c r="W75" i="50"/>
  <c r="W66" i="50"/>
  <c r="W275" i="50"/>
  <c r="W269" i="50"/>
  <c r="W267" i="50"/>
  <c r="Q362" i="52"/>
  <c r="S362" i="52" s="1"/>
  <c r="C434" i="52"/>
  <c r="Q291" i="52"/>
  <c r="S291" i="52" s="1"/>
  <c r="C292" i="52"/>
  <c r="C363" i="52"/>
  <c r="C609" i="52"/>
  <c r="Q537" i="52"/>
  <c r="S537" i="52" s="1"/>
  <c r="C608" i="52"/>
  <c r="Q536" i="52"/>
  <c r="S536" i="52" s="1"/>
  <c r="C657" i="52"/>
  <c r="Q585" i="52"/>
  <c r="S585" i="52" s="1"/>
  <c r="C656" i="52"/>
  <c r="Q584" i="52"/>
  <c r="S584" i="52" s="1"/>
  <c r="D587" i="52"/>
  <c r="Q515" i="52"/>
  <c r="S515" i="52" s="1"/>
  <c r="C675" i="52"/>
  <c r="Q603" i="52"/>
  <c r="S603" i="52" s="1"/>
  <c r="C678" i="52"/>
  <c r="Q606" i="52"/>
  <c r="S606" i="52" s="1"/>
  <c r="C558" i="52"/>
  <c r="Q486" i="52"/>
  <c r="S486" i="52" s="1"/>
  <c r="Q626" i="52"/>
  <c r="S626" i="52" s="1"/>
  <c r="C698" i="52"/>
  <c r="Q698" i="52" s="1"/>
  <c r="S698" i="52" s="1"/>
  <c r="Q433" i="52"/>
  <c r="S433" i="52" s="1"/>
  <c r="C505" i="52"/>
  <c r="W399" i="50"/>
  <c r="D134" i="60"/>
  <c r="B135" i="60"/>
  <c r="G134" i="60"/>
  <c r="E134" i="60"/>
  <c r="C134" i="60"/>
  <c r="F134" i="60"/>
  <c r="CJ112" i="60"/>
  <c r="B113" i="60"/>
  <c r="C112" i="60"/>
  <c r="E112" i="60"/>
  <c r="D112" i="60"/>
  <c r="I112" i="60"/>
  <c r="W403" i="50"/>
  <c r="W407" i="50"/>
  <c r="R111" i="60"/>
  <c r="BC111" i="60"/>
  <c r="AA111" i="60"/>
  <c r="BB111" i="60"/>
  <c r="AO111" i="60"/>
  <c r="AX111" i="60"/>
  <c r="L111" i="60"/>
  <c r="AB111" i="60"/>
  <c r="M111" i="60"/>
  <c r="AS111" i="60"/>
  <c r="K111" i="60"/>
  <c r="Z111" i="60"/>
  <c r="AC111" i="60"/>
  <c r="J111" i="60"/>
  <c r="AN111" i="60"/>
  <c r="H111" i="60"/>
  <c r="O111" i="60"/>
  <c r="V111" i="60"/>
  <c r="AE111" i="60"/>
  <c r="P111" i="60"/>
  <c r="AL111" i="60"/>
  <c r="G111" i="60"/>
  <c r="Q111" i="60"/>
  <c r="AM111" i="60"/>
  <c r="AJ111" i="60"/>
  <c r="AU111" i="60"/>
  <c r="BA111" i="60"/>
  <c r="AY111" i="60"/>
  <c r="AI111" i="60"/>
  <c r="N111" i="60"/>
  <c r="AD111" i="60"/>
  <c r="AW111" i="60"/>
  <c r="AR111" i="60"/>
  <c r="F111" i="60"/>
  <c r="AF111" i="60"/>
  <c r="BD111" i="60"/>
  <c r="Y111" i="60"/>
  <c r="AH111" i="60"/>
  <c r="AQ111" i="60"/>
  <c r="AG111" i="60"/>
  <c r="U111" i="60"/>
  <c r="AP111" i="60"/>
  <c r="W111" i="60"/>
  <c r="T111" i="60"/>
  <c r="AK111" i="60"/>
  <c r="X111" i="60"/>
  <c r="S111" i="60"/>
  <c r="AT111" i="60"/>
  <c r="AZ111" i="60"/>
  <c r="AV111" i="60"/>
  <c r="I482" i="50"/>
  <c r="S482" i="50"/>
  <c r="C649" i="50"/>
  <c r="D649" i="50"/>
  <c r="Q715" i="50"/>
  <c r="C502" i="52"/>
  <c r="Q430" i="52"/>
  <c r="S430" i="52" s="1"/>
  <c r="C689" i="52"/>
  <c r="Q617" i="52"/>
  <c r="S617" i="52" s="1"/>
  <c r="H521" i="50"/>
  <c r="Q557" i="50"/>
  <c r="H561" i="50"/>
  <c r="W561" i="50" s="1"/>
  <c r="H520" i="50"/>
  <c r="H562" i="50"/>
  <c r="W562" i="50" s="1"/>
  <c r="H548" i="50"/>
  <c r="H560" i="50"/>
  <c r="W560" i="50" s="1"/>
  <c r="Q560" i="50"/>
  <c r="Q558" i="50"/>
  <c r="Q561" i="50"/>
  <c r="Q548" i="50"/>
  <c r="H558" i="50"/>
  <c r="W558" i="50" s="1"/>
  <c r="H559" i="50"/>
  <c r="W559" i="50" s="1"/>
  <c r="Q559" i="50"/>
  <c r="Q549" i="50"/>
  <c r="H557" i="50"/>
  <c r="W557" i="50" s="1"/>
  <c r="Q562" i="50"/>
  <c r="Q280" i="52"/>
  <c r="S280" i="52" s="1"/>
  <c r="C352" i="52"/>
  <c r="C541" i="52"/>
  <c r="Q469" i="52"/>
  <c r="S469" i="52" s="1"/>
  <c r="C599" i="52"/>
  <c r="Q527" i="52"/>
  <c r="S527" i="52" s="1"/>
  <c r="Q457" i="50"/>
  <c r="W463" i="50"/>
  <c r="W467" i="50" s="1"/>
  <c r="C425" i="52"/>
  <c r="Q353" i="52"/>
  <c r="S353" i="52" s="1"/>
  <c r="Q557" i="52"/>
  <c r="S557" i="52" s="1"/>
  <c r="C629" i="52"/>
  <c r="Q677" i="52"/>
  <c r="S677" i="52" s="1"/>
  <c r="C749" i="52"/>
  <c r="Q749" i="52" s="1"/>
  <c r="S749" i="52" s="1"/>
  <c r="Q643" i="52"/>
  <c r="S643" i="52" s="1"/>
  <c r="C715" i="52"/>
  <c r="Q715" i="52" s="1"/>
  <c r="S715" i="52" s="1"/>
  <c r="Q561" i="52"/>
  <c r="S561" i="52" s="1"/>
  <c r="C633" i="52"/>
  <c r="C595" i="52"/>
  <c r="Q523" i="52"/>
  <c r="S523" i="52" s="1"/>
  <c r="V537" i="50"/>
  <c r="V535" i="50"/>
  <c r="V539" i="50"/>
  <c r="E523" i="50"/>
  <c r="V531" i="50"/>
  <c r="Q583" i="52"/>
  <c r="S583" i="52" s="1"/>
  <c r="C655" i="52"/>
  <c r="I285" i="38"/>
  <c r="Q598" i="52"/>
  <c r="S598" i="52" s="1"/>
  <c r="C670" i="52"/>
  <c r="C524" i="52"/>
  <c r="Q452" i="52"/>
  <c r="S452" i="52" s="1"/>
  <c r="C518" i="52"/>
  <c r="Q446" i="52"/>
  <c r="S446" i="52" s="1"/>
  <c r="C645" i="52"/>
  <c r="Q573" i="52"/>
  <c r="S573" i="52" s="1"/>
  <c r="Q550" i="52"/>
  <c r="S550" i="52" s="1"/>
  <c r="C622" i="52"/>
  <c r="Q521" i="52"/>
  <c r="S521" i="52" s="1"/>
  <c r="C593" i="52"/>
  <c r="Q500" i="52"/>
  <c r="S500" i="52" s="1"/>
  <c r="C572" i="52"/>
  <c r="T517" i="50"/>
  <c r="U517" i="50"/>
  <c r="M517" i="50"/>
  <c r="D576" i="52"/>
  <c r="Q504" i="52"/>
  <c r="S504" i="52" s="1"/>
  <c r="Q540" i="52"/>
  <c r="S540" i="52" s="1"/>
  <c r="C612" i="52"/>
  <c r="C661" i="52"/>
  <c r="Q589" i="52"/>
  <c r="S589" i="52" s="1"/>
  <c r="B285" i="52"/>
  <c r="B356" i="52"/>
  <c r="B428" i="52" s="1"/>
  <c r="B500" i="52" s="1"/>
  <c r="B572" i="52" s="1"/>
  <c r="B644" i="52" s="1"/>
  <c r="B716" i="52" s="1"/>
  <c r="B339" i="52"/>
  <c r="B411" i="52" s="1"/>
  <c r="B483" i="52" s="1"/>
  <c r="B555" i="52" s="1"/>
  <c r="B627" i="52" s="1"/>
  <c r="B699" i="52" s="1"/>
  <c r="B268" i="52"/>
  <c r="B340" i="52" s="1"/>
  <c r="B412" i="52" s="1"/>
  <c r="B484" i="52" s="1"/>
  <c r="B556" i="52" s="1"/>
  <c r="B628" i="52" s="1"/>
  <c r="B700" i="52" s="1"/>
  <c r="B270" i="52"/>
  <c r="B269" i="52"/>
  <c r="B341" i="52" s="1"/>
  <c r="B413" i="52" s="1"/>
  <c r="B485" i="52" s="1"/>
  <c r="B557" i="52" s="1"/>
  <c r="B629" i="52" s="1"/>
  <c r="B701" i="52" s="1"/>
  <c r="C559" i="52"/>
  <c r="Q487" i="52"/>
  <c r="S487" i="52" s="1"/>
  <c r="Q282" i="52"/>
  <c r="S282" i="52" s="1"/>
  <c r="C354" i="52"/>
  <c r="Q586" i="52"/>
  <c r="S586" i="52" s="1"/>
  <c r="C658" i="52"/>
  <c r="D654" i="52"/>
  <c r="Q582" i="52"/>
  <c r="S582" i="52" s="1"/>
  <c r="Q585" i="50"/>
  <c r="S583" i="50" s="1"/>
  <c r="H585" i="50"/>
  <c r="H583" i="50"/>
  <c r="D601" i="52"/>
  <c r="Q529" i="52"/>
  <c r="S529" i="52" s="1"/>
  <c r="C494" i="52"/>
  <c r="Q422" i="52"/>
  <c r="S422" i="52" s="1"/>
  <c r="Q419" i="52"/>
  <c r="S419" i="52" s="1"/>
  <c r="C491" i="52"/>
  <c r="Q493" i="52"/>
  <c r="S493" i="52" s="1"/>
  <c r="C565" i="52"/>
  <c r="C420" i="52"/>
  <c r="Q348" i="52"/>
  <c r="S348" i="52" s="1"/>
  <c r="Q692" i="52"/>
  <c r="S692" i="52" s="1"/>
  <c r="C764" i="52"/>
  <c r="Q764" i="52" s="1"/>
  <c r="S764" i="52" s="1"/>
  <c r="C423" i="52"/>
  <c r="Q351" i="52"/>
  <c r="S351" i="52" s="1"/>
  <c r="C562" i="52"/>
  <c r="Q490" i="52"/>
  <c r="S490" i="52" s="1"/>
  <c r="Q632" i="52"/>
  <c r="S632" i="52" s="1"/>
  <c r="C704" i="52"/>
  <c r="Q704" i="52" s="1"/>
  <c r="S704" i="52" s="1"/>
  <c r="C647" i="52"/>
  <c r="Q575" i="52"/>
  <c r="S575" i="52" s="1"/>
  <c r="W405" i="50"/>
  <c r="W205" i="50"/>
  <c r="W203" i="50"/>
  <c r="W207" i="50"/>
  <c r="W209" i="50"/>
  <c r="W201" i="50"/>
  <c r="Q600" i="52"/>
  <c r="S600" i="52" s="1"/>
  <c r="C672" i="52"/>
  <c r="B323" i="52"/>
  <c r="C625" i="52"/>
  <c r="Q553" i="52"/>
  <c r="S553" i="52" s="1"/>
  <c r="U383" i="58"/>
  <c r="W382" i="58"/>
  <c r="I381" i="58"/>
  <c r="S381" i="58"/>
  <c r="Q679" i="52"/>
  <c r="S679" i="52" s="1"/>
  <c r="C751" i="52"/>
  <c r="Q751" i="52" s="1"/>
  <c r="S751" i="52" s="1"/>
  <c r="W167" i="58"/>
  <c r="U170" i="58"/>
  <c r="C484" i="52"/>
  <c r="Q412" i="52"/>
  <c r="S412" i="52" s="1"/>
  <c r="B290" i="52"/>
  <c r="B361" i="52"/>
  <c r="B433" i="52" s="1"/>
  <c r="B505" i="52" s="1"/>
  <c r="B577" i="52" s="1"/>
  <c r="B649" i="52" s="1"/>
  <c r="B721" i="52" s="1"/>
  <c r="U239" i="58"/>
  <c r="W238" i="58"/>
  <c r="W310" i="58"/>
  <c r="U311" i="58"/>
  <c r="C555" i="52"/>
  <c r="Q483" i="52"/>
  <c r="S483" i="52" s="1"/>
  <c r="B318" i="52"/>
  <c r="B389" i="52"/>
  <c r="B461" i="52" s="1"/>
  <c r="B533" i="52" s="1"/>
  <c r="B605" i="52" s="1"/>
  <c r="B677" i="52" s="1"/>
  <c r="B749" i="52" s="1"/>
  <c r="C693" i="52"/>
  <c r="Q621" i="52"/>
  <c r="S621" i="52" s="1"/>
  <c r="C238" i="52"/>
  <c r="A239" i="52"/>
  <c r="I237" i="58"/>
  <c r="S237" i="58"/>
  <c r="S309" i="58"/>
  <c r="I309" i="58"/>
  <c r="F287" i="38"/>
  <c r="H286" i="38"/>
  <c r="G286" i="38"/>
  <c r="Q592" i="52"/>
  <c r="S592" i="52" s="1"/>
  <c r="C664" i="52"/>
  <c r="W92" i="58"/>
  <c r="U95" i="58"/>
  <c r="D659" i="52" l="1"/>
  <c r="Q587" i="52"/>
  <c r="S587" i="52" s="1"/>
  <c r="Q656" i="52"/>
  <c r="S656" i="52" s="1"/>
  <c r="C728" i="52"/>
  <c r="Q728" i="52" s="1"/>
  <c r="S728" i="52" s="1"/>
  <c r="C729" i="52"/>
  <c r="Q729" i="52" s="1"/>
  <c r="S729" i="52" s="1"/>
  <c r="Q657" i="52"/>
  <c r="S657" i="52" s="1"/>
  <c r="C680" i="52"/>
  <c r="Q608" i="52"/>
  <c r="S608" i="52" s="1"/>
  <c r="C630" i="52"/>
  <c r="Q558" i="52"/>
  <c r="S558" i="52" s="1"/>
  <c r="C681" i="52"/>
  <c r="Q609" i="52"/>
  <c r="S609" i="52" s="1"/>
  <c r="C435" i="52"/>
  <c r="Q363" i="52"/>
  <c r="S363" i="52" s="1"/>
  <c r="Q505" i="52"/>
  <c r="S505" i="52" s="1"/>
  <c r="C577" i="52"/>
  <c r="C750" i="52"/>
  <c r="Q750" i="52" s="1"/>
  <c r="S750" i="52" s="1"/>
  <c r="Q678" i="52"/>
  <c r="S678" i="52" s="1"/>
  <c r="Q292" i="52"/>
  <c r="S292" i="52" s="1"/>
  <c r="C364" i="52"/>
  <c r="C747" i="52"/>
  <c r="Q747" i="52" s="1"/>
  <c r="S747" i="52" s="1"/>
  <c r="Q675" i="52"/>
  <c r="S675" i="52" s="1"/>
  <c r="Q434" i="52"/>
  <c r="S434" i="52" s="1"/>
  <c r="C506" i="52"/>
  <c r="W465" i="50"/>
  <c r="F135" i="60"/>
  <c r="D135" i="60"/>
  <c r="G135" i="60"/>
  <c r="C135" i="60"/>
  <c r="E135" i="60"/>
  <c r="AP112" i="60"/>
  <c r="AN112" i="60"/>
  <c r="AM112" i="60"/>
  <c r="AL112" i="60"/>
  <c r="F112" i="60"/>
  <c r="AX112" i="60"/>
  <c r="W112" i="60"/>
  <c r="H112" i="60"/>
  <c r="AY112" i="60"/>
  <c r="AH112" i="60"/>
  <c r="K112" i="60"/>
  <c r="AZ112" i="60"/>
  <c r="AG112" i="60"/>
  <c r="AQ112" i="60"/>
  <c r="BD112" i="60"/>
  <c r="Q112" i="60"/>
  <c r="AD112" i="60"/>
  <c r="AF112" i="60"/>
  <c r="J112" i="60"/>
  <c r="U112" i="60"/>
  <c r="AA112" i="60"/>
  <c r="S112" i="60"/>
  <c r="AT112" i="60"/>
  <c r="AV112" i="60"/>
  <c r="N112" i="60"/>
  <c r="AR112" i="60"/>
  <c r="M112" i="60"/>
  <c r="O112" i="60"/>
  <c r="AC112" i="60"/>
  <c r="BB112" i="60"/>
  <c r="AS112" i="60"/>
  <c r="T112" i="60"/>
  <c r="R112" i="60"/>
  <c r="AK112" i="60"/>
  <c r="AU112" i="60"/>
  <c r="AI112" i="60"/>
  <c r="P112" i="60"/>
  <c r="AO112" i="60"/>
  <c r="Y112" i="60"/>
  <c r="X112" i="60"/>
  <c r="AJ112" i="60"/>
  <c r="AB112" i="60"/>
  <c r="AE112" i="60"/>
  <c r="V112" i="60"/>
  <c r="Z112" i="60"/>
  <c r="AW112" i="60"/>
  <c r="L112" i="60"/>
  <c r="BC112" i="60"/>
  <c r="G112" i="60"/>
  <c r="BA112" i="60"/>
  <c r="I113" i="60"/>
  <c r="D113" i="60"/>
  <c r="CJ113" i="60"/>
  <c r="E113" i="60"/>
  <c r="B114" i="60"/>
  <c r="C113" i="60"/>
  <c r="M583" i="50"/>
  <c r="U583" i="50"/>
  <c r="T583" i="50"/>
  <c r="Q559" i="52"/>
  <c r="S559" i="52" s="1"/>
  <c r="C631" i="52"/>
  <c r="C684" i="52"/>
  <c r="Q612" i="52"/>
  <c r="S612" i="52" s="1"/>
  <c r="W473" i="50"/>
  <c r="S548" i="50"/>
  <c r="I548" i="50"/>
  <c r="H649" i="50"/>
  <c r="Q651" i="50"/>
  <c r="S649" i="50" s="1"/>
  <c r="H651" i="50"/>
  <c r="W471" i="50"/>
  <c r="Q601" i="52"/>
  <c r="S601" i="52" s="1"/>
  <c r="D673" i="52"/>
  <c r="Q354" i="52"/>
  <c r="S354" i="52" s="1"/>
  <c r="C426" i="52"/>
  <c r="W469" i="50"/>
  <c r="B271" i="52"/>
  <c r="B342" i="52"/>
  <c r="B414" i="52" s="1"/>
  <c r="B486" i="52" s="1"/>
  <c r="B558" i="52" s="1"/>
  <c r="B630" i="52" s="1"/>
  <c r="B702" i="52" s="1"/>
  <c r="B357" i="52"/>
  <c r="B429" i="52" s="1"/>
  <c r="B501" i="52" s="1"/>
  <c r="B573" i="52" s="1"/>
  <c r="B645" i="52" s="1"/>
  <c r="B717" i="52" s="1"/>
  <c r="B286" i="52"/>
  <c r="B358" i="52" s="1"/>
  <c r="B430" i="52" s="1"/>
  <c r="B502" i="52" s="1"/>
  <c r="B574" i="52" s="1"/>
  <c r="B646" i="52" s="1"/>
  <c r="B718" i="52" s="1"/>
  <c r="Q523" i="50"/>
  <c r="W529" i="50"/>
  <c r="W533" i="50" s="1"/>
  <c r="C590" i="52"/>
  <c r="Q518" i="52"/>
  <c r="S518" i="52" s="1"/>
  <c r="C613" i="52"/>
  <c r="Q541" i="52"/>
  <c r="S541" i="52" s="1"/>
  <c r="C574" i="52"/>
  <c r="Q502" i="52"/>
  <c r="S502" i="52" s="1"/>
  <c r="C563" i="52"/>
  <c r="Q491" i="52"/>
  <c r="S491" i="52" s="1"/>
  <c r="C644" i="52"/>
  <c r="Q572" i="52"/>
  <c r="S572" i="52" s="1"/>
  <c r="Q622" i="52"/>
  <c r="S622" i="52" s="1"/>
  <c r="C694" i="52"/>
  <c r="Q670" i="52"/>
  <c r="S670" i="52" s="1"/>
  <c r="C742" i="52"/>
  <c r="Q742" i="52" s="1"/>
  <c r="S742" i="52" s="1"/>
  <c r="Q629" i="52"/>
  <c r="S629" i="52" s="1"/>
  <c r="C701" i="52"/>
  <c r="Q701" i="52" s="1"/>
  <c r="S701" i="52" s="1"/>
  <c r="Q423" i="52"/>
  <c r="S423" i="52" s="1"/>
  <c r="C495" i="52"/>
  <c r="V603" i="50"/>
  <c r="V605" i="50"/>
  <c r="V601" i="50"/>
  <c r="E589" i="50"/>
  <c r="V597" i="50"/>
  <c r="D726" i="52"/>
  <c r="Q726" i="52" s="1"/>
  <c r="S726" i="52" s="1"/>
  <c r="Q654" i="52"/>
  <c r="S654" i="52" s="1"/>
  <c r="Q593" i="52"/>
  <c r="S593" i="52" s="1"/>
  <c r="C665" i="52"/>
  <c r="C705" i="52"/>
  <c r="Q705" i="52" s="1"/>
  <c r="S705" i="52" s="1"/>
  <c r="Q633" i="52"/>
  <c r="S633" i="52" s="1"/>
  <c r="Q352" i="52"/>
  <c r="S352" i="52" s="1"/>
  <c r="C424" i="52"/>
  <c r="D715" i="50"/>
  <c r="C715" i="50"/>
  <c r="C719" i="52"/>
  <c r="Q719" i="52" s="1"/>
  <c r="S719" i="52" s="1"/>
  <c r="Q647" i="52"/>
  <c r="S647" i="52" s="1"/>
  <c r="C634" i="52"/>
  <c r="Q562" i="52"/>
  <c r="S562" i="52" s="1"/>
  <c r="Q565" i="52"/>
  <c r="S565" i="52" s="1"/>
  <c r="C637" i="52"/>
  <c r="Q420" i="52"/>
  <c r="S420" i="52" s="1"/>
  <c r="C492" i="52"/>
  <c r="Q494" i="52"/>
  <c r="S494" i="52" s="1"/>
  <c r="C566" i="52"/>
  <c r="H626" i="50"/>
  <c r="W626" i="50" s="1"/>
  <c r="H614" i="50"/>
  <c r="H628" i="50"/>
  <c r="W628" i="50" s="1"/>
  <c r="Q614" i="50"/>
  <c r="H587" i="50"/>
  <c r="H625" i="50"/>
  <c r="W625" i="50" s="1"/>
  <c r="Q625" i="50"/>
  <c r="H627" i="50"/>
  <c r="W627" i="50" s="1"/>
  <c r="Q626" i="50"/>
  <c r="H623" i="50"/>
  <c r="W623" i="50" s="1"/>
  <c r="Q623" i="50"/>
  <c r="Q627" i="50"/>
  <c r="H624" i="50"/>
  <c r="W624" i="50" s="1"/>
  <c r="Q624" i="50"/>
  <c r="H586" i="50"/>
  <c r="Q628" i="50"/>
  <c r="Q615" i="50"/>
  <c r="C730" i="52"/>
  <c r="Q730" i="52" s="1"/>
  <c r="S730" i="52" s="1"/>
  <c r="Q658" i="52"/>
  <c r="S658" i="52" s="1"/>
  <c r="Q661" i="52"/>
  <c r="S661" i="52" s="1"/>
  <c r="C733" i="52"/>
  <c r="Q733" i="52" s="1"/>
  <c r="S733" i="52" s="1"/>
  <c r="D648" i="52"/>
  <c r="Q576" i="52"/>
  <c r="S576" i="52" s="1"/>
  <c r="C717" i="52"/>
  <c r="Q717" i="52" s="1"/>
  <c r="S717" i="52" s="1"/>
  <c r="Q645" i="52"/>
  <c r="S645" i="52" s="1"/>
  <c r="C596" i="52"/>
  <c r="Q524" i="52"/>
  <c r="S524" i="52" s="1"/>
  <c r="Q655" i="52"/>
  <c r="S655" i="52" s="1"/>
  <c r="C727" i="52"/>
  <c r="Q727" i="52" s="1"/>
  <c r="S727" i="52" s="1"/>
  <c r="C667" i="52"/>
  <c r="Q595" i="52"/>
  <c r="S595" i="52" s="1"/>
  <c r="C497" i="52"/>
  <c r="Q425" i="52"/>
  <c r="S425" i="52" s="1"/>
  <c r="C671" i="52"/>
  <c r="Q599" i="52"/>
  <c r="S599" i="52" s="1"/>
  <c r="Q689" i="52"/>
  <c r="S689" i="52" s="1"/>
  <c r="C761" i="52"/>
  <c r="Q761" i="52" s="1"/>
  <c r="S761" i="52" s="1"/>
  <c r="I286" i="38"/>
  <c r="W95" i="58"/>
  <c r="U96" i="58"/>
  <c r="C765" i="52"/>
  <c r="Q765" i="52" s="1"/>
  <c r="S765" i="52" s="1"/>
  <c r="Q693" i="52"/>
  <c r="S693" i="52" s="1"/>
  <c r="Q664" i="52"/>
  <c r="S664" i="52" s="1"/>
  <c r="C736" i="52"/>
  <c r="Q736" i="52" s="1"/>
  <c r="S736" i="52" s="1"/>
  <c r="Q555" i="52"/>
  <c r="S555" i="52" s="1"/>
  <c r="C627" i="52"/>
  <c r="C556" i="52"/>
  <c r="Q484" i="52"/>
  <c r="S484" i="52" s="1"/>
  <c r="U242" i="58"/>
  <c r="W239" i="58"/>
  <c r="W383" i="58"/>
  <c r="U386" i="58"/>
  <c r="C697" i="52"/>
  <c r="Q697" i="52" s="1"/>
  <c r="S697" i="52" s="1"/>
  <c r="Q625" i="52"/>
  <c r="S625" i="52" s="1"/>
  <c r="B395" i="52"/>
  <c r="B467" i="52" s="1"/>
  <c r="B539" i="52" s="1"/>
  <c r="B611" i="52" s="1"/>
  <c r="B683" i="52" s="1"/>
  <c r="B755" i="52" s="1"/>
  <c r="B324" i="52"/>
  <c r="B291" i="52"/>
  <c r="B362" i="52"/>
  <c r="B434" i="52" s="1"/>
  <c r="B506" i="52" s="1"/>
  <c r="B578" i="52" s="1"/>
  <c r="B650" i="52" s="1"/>
  <c r="B722" i="52" s="1"/>
  <c r="U171" i="58"/>
  <c r="W170" i="58"/>
  <c r="C744" i="52"/>
  <c r="Q744" i="52" s="1"/>
  <c r="S744" i="52" s="1"/>
  <c r="Q672" i="52"/>
  <c r="S672" i="52" s="1"/>
  <c r="B390" i="52"/>
  <c r="B462" i="52" s="1"/>
  <c r="B534" i="52" s="1"/>
  <c r="B606" i="52" s="1"/>
  <c r="B678" i="52" s="1"/>
  <c r="B750" i="52" s="1"/>
  <c r="B319" i="52"/>
  <c r="F288" i="38"/>
  <c r="H287" i="38"/>
  <c r="G287" i="38"/>
  <c r="C239" i="52"/>
  <c r="A240" i="52"/>
  <c r="U314" i="58"/>
  <c r="W311" i="58"/>
  <c r="Q435" i="52" l="1"/>
  <c r="S435" i="52" s="1"/>
  <c r="C507" i="52"/>
  <c r="Q681" i="52"/>
  <c r="S681" i="52" s="1"/>
  <c r="C753" i="52"/>
  <c r="Q753" i="52" s="1"/>
  <c r="S753" i="52" s="1"/>
  <c r="Q630" i="52"/>
  <c r="S630" i="52" s="1"/>
  <c r="C702" i="52"/>
  <c r="Q702" i="52" s="1"/>
  <c r="S702" i="52" s="1"/>
  <c r="C752" i="52"/>
  <c r="Q752" i="52" s="1"/>
  <c r="S752" i="52" s="1"/>
  <c r="Q680" i="52"/>
  <c r="S680" i="52" s="1"/>
  <c r="C436" i="52"/>
  <c r="Q364" i="52"/>
  <c r="S364" i="52" s="1"/>
  <c r="C578" i="52"/>
  <c r="Q506" i="52"/>
  <c r="S506" i="52" s="1"/>
  <c r="Q577" i="52"/>
  <c r="S577" i="52" s="1"/>
  <c r="C649" i="52"/>
  <c r="Q659" i="52"/>
  <c r="S659" i="52" s="1"/>
  <c r="D731" i="52"/>
  <c r="Q731" i="52" s="1"/>
  <c r="S731" i="52" s="1"/>
  <c r="W535" i="50"/>
  <c r="W539" i="50"/>
  <c r="W537" i="50"/>
  <c r="W531" i="50"/>
  <c r="C114" i="60"/>
  <c r="CJ114" i="60"/>
  <c r="D114" i="60"/>
  <c r="B115" i="60"/>
  <c r="E114" i="60"/>
  <c r="I114" i="60"/>
  <c r="AK113" i="60"/>
  <c r="AN113" i="60"/>
  <c r="AV113" i="60"/>
  <c r="AP113" i="60"/>
  <c r="BB113" i="60"/>
  <c r="Y113" i="60"/>
  <c r="J113" i="60"/>
  <c r="AX113" i="60"/>
  <c r="X113" i="60"/>
  <c r="AR113" i="60"/>
  <c r="AH113" i="60"/>
  <c r="AB113" i="60"/>
  <c r="AM113" i="60"/>
  <c r="AJ113" i="60"/>
  <c r="Z113" i="60"/>
  <c r="T113" i="60"/>
  <c r="AC113" i="60"/>
  <c r="P113" i="60"/>
  <c r="AZ113" i="60"/>
  <c r="H113" i="60"/>
  <c r="BC113" i="60"/>
  <c r="W113" i="60"/>
  <c r="AS113" i="60"/>
  <c r="F113" i="60"/>
  <c r="AY113" i="60"/>
  <c r="L113" i="60"/>
  <c r="N113" i="60"/>
  <c r="AA113" i="60"/>
  <c r="AT113" i="60"/>
  <c r="U113" i="60"/>
  <c r="O113" i="60"/>
  <c r="AO113" i="60"/>
  <c r="V113" i="60"/>
  <c r="AQ113" i="60"/>
  <c r="AD113" i="60"/>
  <c r="AU113" i="60"/>
  <c r="AL113" i="60"/>
  <c r="S113" i="60"/>
  <c r="AW113" i="60"/>
  <c r="G113" i="60"/>
  <c r="AE113" i="60"/>
  <c r="K113" i="60"/>
  <c r="AI113" i="60"/>
  <c r="Q113" i="60"/>
  <c r="BD113" i="60"/>
  <c r="BA113" i="60"/>
  <c r="R113" i="60"/>
  <c r="AF113" i="60"/>
  <c r="M113" i="60"/>
  <c r="AG113" i="60"/>
  <c r="Q424" i="52"/>
  <c r="S424" i="52" s="1"/>
  <c r="C496" i="52"/>
  <c r="T649" i="50"/>
  <c r="U649" i="50"/>
  <c r="M649" i="50"/>
  <c r="Q596" i="52"/>
  <c r="S596" i="52" s="1"/>
  <c r="C668" i="52"/>
  <c r="D720" i="52"/>
  <c r="Q720" i="52" s="1"/>
  <c r="S720" i="52" s="1"/>
  <c r="Q648" i="52"/>
  <c r="S648" i="52" s="1"/>
  <c r="V671" i="50"/>
  <c r="V667" i="50"/>
  <c r="V669" i="50"/>
  <c r="E655" i="50"/>
  <c r="V663" i="50"/>
  <c r="C743" i="52"/>
  <c r="Q743" i="52" s="1"/>
  <c r="S743" i="52" s="1"/>
  <c r="Q671" i="52"/>
  <c r="S671" i="52" s="1"/>
  <c r="Q667" i="52"/>
  <c r="S667" i="52" s="1"/>
  <c r="C739" i="52"/>
  <c r="Q739" i="52" s="1"/>
  <c r="S739" i="52" s="1"/>
  <c r="Q566" i="52"/>
  <c r="S566" i="52" s="1"/>
  <c r="C638" i="52"/>
  <c r="Q637" i="52"/>
  <c r="S637" i="52" s="1"/>
  <c r="C709" i="52"/>
  <c r="Q709" i="52" s="1"/>
  <c r="S709" i="52" s="1"/>
  <c r="Q495" i="52"/>
  <c r="S495" i="52" s="1"/>
  <c r="C567" i="52"/>
  <c r="C635" i="52"/>
  <c r="Q563" i="52"/>
  <c r="S563" i="52" s="1"/>
  <c r="Q613" i="52"/>
  <c r="S613" i="52" s="1"/>
  <c r="C685" i="52"/>
  <c r="B343" i="52"/>
  <c r="B415" i="52" s="1"/>
  <c r="B487" i="52" s="1"/>
  <c r="B559" i="52" s="1"/>
  <c r="B631" i="52" s="1"/>
  <c r="B703" i="52" s="1"/>
  <c r="B272" i="52"/>
  <c r="D745" i="52"/>
  <c r="Q745" i="52" s="1"/>
  <c r="S745" i="52" s="1"/>
  <c r="Q673" i="52"/>
  <c r="S673" i="52" s="1"/>
  <c r="C569" i="52"/>
  <c r="Q497" i="52"/>
  <c r="S497" i="52" s="1"/>
  <c r="I614" i="50"/>
  <c r="S614" i="50"/>
  <c r="Q492" i="52"/>
  <c r="S492" i="52" s="1"/>
  <c r="C564" i="52"/>
  <c r="H717" i="50"/>
  <c r="H715" i="50"/>
  <c r="Q717" i="50"/>
  <c r="S715" i="50" s="1"/>
  <c r="Q665" i="52"/>
  <c r="S665" i="52" s="1"/>
  <c r="C737" i="52"/>
  <c r="Q737" i="52" s="1"/>
  <c r="S737" i="52" s="1"/>
  <c r="Q644" i="52"/>
  <c r="S644" i="52" s="1"/>
  <c r="C716" i="52"/>
  <c r="Q716" i="52" s="1"/>
  <c r="S716" i="52" s="1"/>
  <c r="Q574" i="52"/>
  <c r="S574" i="52" s="1"/>
  <c r="C646" i="52"/>
  <c r="Q590" i="52"/>
  <c r="S590" i="52" s="1"/>
  <c r="C662" i="52"/>
  <c r="Q426" i="52"/>
  <c r="S426" i="52" s="1"/>
  <c r="C498" i="52"/>
  <c r="Q684" i="52"/>
  <c r="S684" i="52" s="1"/>
  <c r="C756" i="52"/>
  <c r="Q756" i="52" s="1"/>
  <c r="S756" i="52" s="1"/>
  <c r="C706" i="52"/>
  <c r="Q706" i="52" s="1"/>
  <c r="S706" i="52" s="1"/>
  <c r="Q634" i="52"/>
  <c r="S634" i="52" s="1"/>
  <c r="C766" i="52"/>
  <c r="Q766" i="52" s="1"/>
  <c r="S766" i="52" s="1"/>
  <c r="Q694" i="52"/>
  <c r="S694" i="52" s="1"/>
  <c r="Q690" i="50"/>
  <c r="H680" i="50"/>
  <c r="Q694" i="50"/>
  <c r="Q689" i="50"/>
  <c r="H689" i="50"/>
  <c r="W689" i="50" s="1"/>
  <c r="H652" i="50"/>
  <c r="H692" i="50"/>
  <c r="W692" i="50" s="1"/>
  <c r="H694" i="50"/>
  <c r="W694" i="50" s="1"/>
  <c r="Q691" i="50"/>
  <c r="Q692" i="50"/>
  <c r="H653" i="50"/>
  <c r="H691" i="50"/>
  <c r="W691" i="50" s="1"/>
  <c r="Q680" i="50"/>
  <c r="H690" i="50"/>
  <c r="W690" i="50" s="1"/>
  <c r="H693" i="50"/>
  <c r="W693" i="50" s="1"/>
  <c r="Q681" i="50"/>
  <c r="Q693" i="50"/>
  <c r="Q631" i="52"/>
  <c r="S631" i="52" s="1"/>
  <c r="C703" i="52"/>
  <c r="Q703" i="52" s="1"/>
  <c r="S703" i="52" s="1"/>
  <c r="W595" i="50"/>
  <c r="W597" i="50" s="1"/>
  <c r="Q589" i="50"/>
  <c r="I287" i="38"/>
  <c r="C240" i="52"/>
  <c r="A241" i="52"/>
  <c r="B320" i="52"/>
  <c r="B391" i="52"/>
  <c r="B463" i="52" s="1"/>
  <c r="B535" i="52" s="1"/>
  <c r="B607" i="52" s="1"/>
  <c r="B679" i="52" s="1"/>
  <c r="B751" i="52" s="1"/>
  <c r="F289" i="38"/>
  <c r="H288" i="38"/>
  <c r="G288" i="38"/>
  <c r="H170" i="58"/>
  <c r="I170" i="58"/>
  <c r="B396" i="52"/>
  <c r="B468" i="52" s="1"/>
  <c r="B540" i="52" s="1"/>
  <c r="B612" i="52" s="1"/>
  <c r="B684" i="52" s="1"/>
  <c r="B756" i="52" s="1"/>
  <c r="B325" i="52"/>
  <c r="B397" i="52" s="1"/>
  <c r="B469" i="52" s="1"/>
  <c r="B541" i="52" s="1"/>
  <c r="B613" i="52" s="1"/>
  <c r="B685" i="52" s="1"/>
  <c r="B757" i="52" s="1"/>
  <c r="W386" i="58"/>
  <c r="U387" i="58"/>
  <c r="U97" i="58"/>
  <c r="W96" i="58"/>
  <c r="W314" i="58"/>
  <c r="U315" i="58"/>
  <c r="U172" i="58"/>
  <c r="W171" i="58"/>
  <c r="B292" i="52"/>
  <c r="B363" i="52"/>
  <c r="B435" i="52" s="1"/>
  <c r="B507" i="52" s="1"/>
  <c r="B579" i="52" s="1"/>
  <c r="B651" i="52" s="1"/>
  <c r="B723" i="52" s="1"/>
  <c r="W242" i="58"/>
  <c r="U243" i="58"/>
  <c r="C628" i="52"/>
  <c r="Q556" i="52"/>
  <c r="S556" i="52" s="1"/>
  <c r="H95" i="58"/>
  <c r="I95" i="58"/>
  <c r="Q627" i="52"/>
  <c r="S627" i="52" s="1"/>
  <c r="C699" i="52"/>
  <c r="Q699" i="52" s="1"/>
  <c r="S699" i="52" s="1"/>
  <c r="Q649" i="52" l="1"/>
  <c r="S649" i="52" s="1"/>
  <c r="C721" i="52"/>
  <c r="Q721" i="52" s="1"/>
  <c r="S721" i="52" s="1"/>
  <c r="Q578" i="52"/>
  <c r="S578" i="52" s="1"/>
  <c r="C650" i="52"/>
  <c r="Q436" i="52"/>
  <c r="S436" i="52" s="1"/>
  <c r="C508" i="52"/>
  <c r="C579" i="52"/>
  <c r="Q507" i="52"/>
  <c r="S507" i="52" s="1"/>
  <c r="W601" i="50"/>
  <c r="B116" i="60"/>
  <c r="E115" i="60"/>
  <c r="C115" i="60"/>
  <c r="CJ115" i="60"/>
  <c r="I115" i="60"/>
  <c r="D115" i="60"/>
  <c r="AF114" i="60"/>
  <c r="AY114" i="60"/>
  <c r="AX114" i="60"/>
  <c r="H114" i="60"/>
  <c r="AL114" i="60"/>
  <c r="BD114" i="60"/>
  <c r="AC114" i="60"/>
  <c r="J114" i="60"/>
  <c r="AT114" i="60"/>
  <c r="AU114" i="60"/>
  <c r="AM114" i="60"/>
  <c r="AO114" i="60"/>
  <c r="AI114" i="60"/>
  <c r="BB114" i="60"/>
  <c r="G114" i="60"/>
  <c r="AD114" i="60"/>
  <c r="V114" i="60"/>
  <c r="U114" i="60"/>
  <c r="AR114" i="60"/>
  <c r="AJ114" i="60"/>
  <c r="AE114" i="60"/>
  <c r="K114" i="60"/>
  <c r="AS114" i="60"/>
  <c r="F114" i="60"/>
  <c r="AH114" i="60"/>
  <c r="M114" i="60"/>
  <c r="S114" i="60"/>
  <c r="T114" i="60"/>
  <c r="AK114" i="60"/>
  <c r="BC114" i="60"/>
  <c r="AP114" i="60"/>
  <c r="L114" i="60"/>
  <c r="Z114" i="60"/>
  <c r="AQ114" i="60"/>
  <c r="AW114" i="60"/>
  <c r="AA114" i="60"/>
  <c r="Y114" i="60"/>
  <c r="AV114" i="60"/>
  <c r="O114" i="60"/>
  <c r="X114" i="60"/>
  <c r="AZ114" i="60"/>
  <c r="W114" i="60"/>
  <c r="N114" i="60"/>
  <c r="AG114" i="60"/>
  <c r="BA114" i="60"/>
  <c r="AN114" i="60"/>
  <c r="Q114" i="60"/>
  <c r="AB114" i="60"/>
  <c r="R114" i="60"/>
  <c r="P114" i="60"/>
  <c r="C570" i="52"/>
  <c r="Q498" i="52"/>
  <c r="S498" i="52" s="1"/>
  <c r="Q758" i="50"/>
  <c r="H759" i="50"/>
  <c r="W759" i="50" s="1"/>
  <c r="Q757" i="50"/>
  <c r="Q760" i="50"/>
  <c r="H760" i="50"/>
  <c r="W760" i="50" s="1"/>
  <c r="Q755" i="50"/>
  <c r="H719" i="50"/>
  <c r="H758" i="50"/>
  <c r="W758" i="50" s="1"/>
  <c r="Q756" i="50"/>
  <c r="H756" i="50"/>
  <c r="W756" i="50" s="1"/>
  <c r="Q746" i="50"/>
  <c r="H757" i="50"/>
  <c r="W757" i="50" s="1"/>
  <c r="H755" i="50"/>
  <c r="W755" i="50" s="1"/>
  <c r="H718" i="50"/>
  <c r="Q759" i="50"/>
  <c r="Q747" i="50"/>
  <c r="H746" i="50"/>
  <c r="W599" i="50"/>
  <c r="W605" i="50"/>
  <c r="W603" i="50"/>
  <c r="C636" i="52"/>
  <c r="Q564" i="52"/>
  <c r="S564" i="52" s="1"/>
  <c r="B344" i="52"/>
  <c r="B416" i="52" s="1"/>
  <c r="B488" i="52" s="1"/>
  <c r="B560" i="52" s="1"/>
  <c r="B632" i="52" s="1"/>
  <c r="B704" i="52" s="1"/>
  <c r="B273" i="52"/>
  <c r="O235" i="52" s="1"/>
  <c r="I235" i="52" s="1"/>
  <c r="C710" i="52"/>
  <c r="Q710" i="52" s="1"/>
  <c r="S710" i="52" s="1"/>
  <c r="Q638" i="52"/>
  <c r="S638" i="52" s="1"/>
  <c r="C740" i="52"/>
  <c r="Q740" i="52" s="1"/>
  <c r="S740" i="52" s="1"/>
  <c r="Q668" i="52"/>
  <c r="S668" i="52" s="1"/>
  <c r="Q646" i="52"/>
  <c r="S646" i="52" s="1"/>
  <c r="C718" i="52"/>
  <c r="Q718" i="52" s="1"/>
  <c r="S718" i="52" s="1"/>
  <c r="Q662" i="52"/>
  <c r="S662" i="52" s="1"/>
  <c r="C734" i="52"/>
  <c r="Q734" i="52" s="1"/>
  <c r="S734" i="52" s="1"/>
  <c r="T715" i="50"/>
  <c r="M715" i="50"/>
  <c r="U715" i="50"/>
  <c r="Q569" i="52"/>
  <c r="S569" i="52" s="1"/>
  <c r="C641" i="52"/>
  <c r="Q635" i="52"/>
  <c r="S635" i="52" s="1"/>
  <c r="C707" i="52"/>
  <c r="Q707" i="52" s="1"/>
  <c r="S707" i="52" s="1"/>
  <c r="C568" i="52"/>
  <c r="Q496" i="52"/>
  <c r="S496" i="52" s="1"/>
  <c r="S680" i="50"/>
  <c r="I680" i="50"/>
  <c r="V737" i="50"/>
  <c r="V733" i="50"/>
  <c r="E721" i="50"/>
  <c r="V735" i="50"/>
  <c r="V729" i="50"/>
  <c r="Q685" i="52"/>
  <c r="S685" i="52" s="1"/>
  <c r="C757" i="52"/>
  <c r="Q757" i="52" s="1"/>
  <c r="S757" i="52" s="1"/>
  <c r="C639" i="52"/>
  <c r="Q567" i="52"/>
  <c r="S567" i="52" s="1"/>
  <c r="W661" i="50"/>
  <c r="W665" i="50" s="1"/>
  <c r="Q655" i="50"/>
  <c r="I288" i="38"/>
  <c r="U244" i="58"/>
  <c r="W243" i="58"/>
  <c r="H386" i="58"/>
  <c r="I386" i="58"/>
  <c r="F290" i="38"/>
  <c r="G289" i="38"/>
  <c r="H289" i="38" s="1"/>
  <c r="I242" i="58"/>
  <c r="H242" i="58"/>
  <c r="B364" i="52"/>
  <c r="B436" i="52" s="1"/>
  <c r="B508" i="52" s="1"/>
  <c r="B580" i="52" s="1"/>
  <c r="B652" i="52" s="1"/>
  <c r="B724" i="52" s="1"/>
  <c r="A242" i="52"/>
  <c r="C241" i="52"/>
  <c r="U316" i="58"/>
  <c r="W315" i="58"/>
  <c r="U100" i="58"/>
  <c r="W97" i="58"/>
  <c r="B294" i="52"/>
  <c r="C700" i="52"/>
  <c r="Q700" i="52" s="1"/>
  <c r="S700" i="52" s="1"/>
  <c r="Q628" i="52"/>
  <c r="S628" i="52" s="1"/>
  <c r="W172" i="58"/>
  <c r="U175" i="58"/>
  <c r="H314" i="58"/>
  <c r="I314" i="58"/>
  <c r="W387" i="58"/>
  <c r="U388" i="58"/>
  <c r="B392" i="52"/>
  <c r="B464" i="52" s="1"/>
  <c r="B536" i="52" s="1"/>
  <c r="B608" i="52" s="1"/>
  <c r="B680" i="52" s="1"/>
  <c r="B752" i="52" s="1"/>
  <c r="B321" i="52"/>
  <c r="B393" i="52" s="1"/>
  <c r="B465" i="52" s="1"/>
  <c r="B537" i="52" s="1"/>
  <c r="B609" i="52" s="1"/>
  <c r="B681" i="52" s="1"/>
  <c r="B753" i="52" s="1"/>
  <c r="O234" i="52" l="1"/>
  <c r="C651" i="52"/>
  <c r="Q579" i="52"/>
  <c r="S579" i="52" s="1"/>
  <c r="Q508" i="52"/>
  <c r="S508" i="52" s="1"/>
  <c r="C580" i="52"/>
  <c r="O240" i="52"/>
  <c r="Q650" i="52"/>
  <c r="S650" i="52" s="1"/>
  <c r="C722" i="52"/>
  <c r="Q722" i="52" s="1"/>
  <c r="S722" i="52" s="1"/>
  <c r="W671" i="50"/>
  <c r="P115" i="60"/>
  <c r="Q115" i="60"/>
  <c r="AR115" i="60"/>
  <c r="W115" i="60"/>
  <c r="M115" i="60"/>
  <c r="AW115" i="60"/>
  <c r="AL115" i="60"/>
  <c r="U115" i="60"/>
  <c r="AI115" i="60"/>
  <c r="AN115" i="60"/>
  <c r="AC115" i="60"/>
  <c r="O115" i="60"/>
  <c r="H115" i="60"/>
  <c r="AO115" i="60"/>
  <c r="BB115" i="60"/>
  <c r="AS115" i="60"/>
  <c r="AZ115" i="60"/>
  <c r="AK115" i="60"/>
  <c r="AV115" i="60"/>
  <c r="Y115" i="60"/>
  <c r="F115" i="60"/>
  <c r="BD115" i="60"/>
  <c r="BA115" i="60"/>
  <c r="AM115" i="60"/>
  <c r="X115" i="60"/>
  <c r="AJ115" i="60"/>
  <c r="G115" i="60"/>
  <c r="AD115" i="60"/>
  <c r="N115" i="60"/>
  <c r="AY115" i="60"/>
  <c r="AT115" i="60"/>
  <c r="AU115" i="60"/>
  <c r="AX115" i="60"/>
  <c r="AA115" i="60"/>
  <c r="V115" i="60"/>
  <c r="AH115" i="60"/>
  <c r="AE115" i="60"/>
  <c r="K115" i="60"/>
  <c r="L115" i="60"/>
  <c r="AG115" i="60"/>
  <c r="R115" i="60"/>
  <c r="J115" i="60"/>
  <c r="AF115" i="60"/>
  <c r="AB115" i="60"/>
  <c r="AQ115" i="60"/>
  <c r="AP115" i="60"/>
  <c r="T115" i="60"/>
  <c r="BC115" i="60"/>
  <c r="Z115" i="60"/>
  <c r="S115" i="60"/>
  <c r="W663" i="50"/>
  <c r="C116" i="60"/>
  <c r="B117" i="60"/>
  <c r="E116" i="60"/>
  <c r="I116" i="60"/>
  <c r="CJ116" i="60"/>
  <c r="D116" i="60"/>
  <c r="W669" i="50"/>
  <c r="E235" i="52"/>
  <c r="F235" i="52"/>
  <c r="J235" i="52"/>
  <c r="G235" i="52"/>
  <c r="H235" i="52"/>
  <c r="Q636" i="52"/>
  <c r="S636" i="52" s="1"/>
  <c r="C708" i="52"/>
  <c r="Q708" i="52" s="1"/>
  <c r="S708" i="52" s="1"/>
  <c r="S746" i="50"/>
  <c r="I746" i="50"/>
  <c r="Q641" i="52"/>
  <c r="S641" i="52" s="1"/>
  <c r="C713" i="52"/>
  <c r="Q713" i="52" s="1"/>
  <c r="S713" i="52" s="1"/>
  <c r="G234" i="52"/>
  <c r="I234" i="52"/>
  <c r="E234" i="52"/>
  <c r="F234" i="52"/>
  <c r="H234" i="52"/>
  <c r="J234" i="52"/>
  <c r="K234" i="52"/>
  <c r="C640" i="52"/>
  <c r="Q568" i="52"/>
  <c r="S568" i="52" s="1"/>
  <c r="O233" i="52"/>
  <c r="B345" i="52"/>
  <c r="B417" i="52" s="1"/>
  <c r="B489" i="52" s="1"/>
  <c r="B561" i="52" s="1"/>
  <c r="B633" i="52" s="1"/>
  <c r="B705" i="52" s="1"/>
  <c r="Q639" i="52"/>
  <c r="S639" i="52" s="1"/>
  <c r="C711" i="52"/>
  <c r="Q711" i="52" s="1"/>
  <c r="S711" i="52" s="1"/>
  <c r="W667" i="50"/>
  <c r="W727" i="50"/>
  <c r="W731" i="50" s="1"/>
  <c r="Q721" i="50"/>
  <c r="C642" i="52"/>
  <c r="Q570" i="52"/>
  <c r="S570" i="52" s="1"/>
  <c r="W388" i="58"/>
  <c r="U391" i="58"/>
  <c r="U176" i="58"/>
  <c r="W175" i="58"/>
  <c r="B295" i="52"/>
  <c r="B366" i="52"/>
  <c r="B438" i="52" s="1"/>
  <c r="B510" i="52" s="1"/>
  <c r="B582" i="52" s="1"/>
  <c r="B654" i="52" s="1"/>
  <c r="B726" i="52" s="1"/>
  <c r="K235" i="52"/>
  <c r="U319" i="58"/>
  <c r="W316" i="58"/>
  <c r="F291" i="38"/>
  <c r="G290" i="38"/>
  <c r="H290" i="38" s="1"/>
  <c r="F240" i="52"/>
  <c r="E240" i="52"/>
  <c r="B298" i="52"/>
  <c r="I240" i="52" s="1"/>
  <c r="U101" i="58"/>
  <c r="W100" i="58"/>
  <c r="C242" i="52"/>
  <c r="A243" i="52"/>
  <c r="U247" i="58"/>
  <c r="W244" i="58"/>
  <c r="C652" i="52" l="1"/>
  <c r="Q580" i="52"/>
  <c r="S580" i="52" s="1"/>
  <c r="C723" i="52"/>
  <c r="Q723" i="52" s="1"/>
  <c r="S723" i="52" s="1"/>
  <c r="Q651" i="52"/>
  <c r="S651" i="52" s="1"/>
  <c r="W737" i="50"/>
  <c r="AM116" i="60"/>
  <c r="AH116" i="60"/>
  <c r="R116" i="60"/>
  <c r="BB116" i="60"/>
  <c r="BC116" i="60"/>
  <c r="AT116" i="60"/>
  <c r="BD116" i="60"/>
  <c r="AP116" i="60"/>
  <c r="U116" i="60"/>
  <c r="N116" i="60"/>
  <c r="G116" i="60"/>
  <c r="AJ116" i="60"/>
  <c r="AU116" i="60"/>
  <c r="O116" i="60"/>
  <c r="AN116" i="60"/>
  <c r="F116" i="60"/>
  <c r="M116" i="60"/>
  <c r="T116" i="60"/>
  <c r="AI116" i="60"/>
  <c r="AX116" i="60"/>
  <c r="AO116" i="60"/>
  <c r="AZ116" i="60"/>
  <c r="AD116" i="60"/>
  <c r="Y116" i="60"/>
  <c r="BA116" i="60"/>
  <c r="Z116" i="60"/>
  <c r="AQ116" i="60"/>
  <c r="AR116" i="60"/>
  <c r="J116" i="60"/>
  <c r="AC116" i="60"/>
  <c r="K116" i="60"/>
  <c r="AS116" i="60"/>
  <c r="H116" i="60"/>
  <c r="S116" i="60"/>
  <c r="AL116" i="60"/>
  <c r="Q116" i="60"/>
  <c r="X116" i="60"/>
  <c r="AV116" i="60"/>
  <c r="AK116" i="60"/>
  <c r="AF116" i="60"/>
  <c r="V116" i="60"/>
  <c r="AB116" i="60"/>
  <c r="AE116" i="60"/>
  <c r="AA116" i="60"/>
  <c r="L116" i="60"/>
  <c r="AW116" i="60"/>
  <c r="AY116" i="60"/>
  <c r="W116" i="60"/>
  <c r="P116" i="60"/>
  <c r="AG116" i="60"/>
  <c r="C117" i="60"/>
  <c r="E117" i="60"/>
  <c r="D117" i="60"/>
  <c r="I117" i="60"/>
  <c r="B118" i="60"/>
  <c r="CJ117" i="60"/>
  <c r="W735" i="50"/>
  <c r="G233" i="52"/>
  <c r="E233" i="52"/>
  <c r="K233" i="52"/>
  <c r="F233" i="52"/>
  <c r="J233" i="52"/>
  <c r="I233" i="52"/>
  <c r="H233" i="52"/>
  <c r="W729" i="50"/>
  <c r="C714" i="52"/>
  <c r="Q714" i="52" s="1"/>
  <c r="S714" i="52" s="1"/>
  <c r="Q642" i="52"/>
  <c r="S642" i="52" s="1"/>
  <c r="C712" i="52"/>
  <c r="Q712" i="52" s="1"/>
  <c r="S712" i="52" s="1"/>
  <c r="Q640" i="52"/>
  <c r="S640" i="52" s="1"/>
  <c r="W733" i="50"/>
  <c r="I100" i="58"/>
  <c r="H100" i="58"/>
  <c r="U177" i="58"/>
  <c r="W176" i="58"/>
  <c r="W247" i="58"/>
  <c r="U248" i="58"/>
  <c r="U102" i="58"/>
  <c r="W101" i="58"/>
  <c r="W319" i="58"/>
  <c r="U320" i="58"/>
  <c r="W391" i="58"/>
  <c r="U392" i="58"/>
  <c r="B367" i="52"/>
  <c r="B439" i="52" s="1"/>
  <c r="B511" i="52" s="1"/>
  <c r="B583" i="52" s="1"/>
  <c r="B655" i="52" s="1"/>
  <c r="B727" i="52" s="1"/>
  <c r="B296" i="52"/>
  <c r="C243" i="52"/>
  <c r="A244" i="52"/>
  <c r="B304" i="52"/>
  <c r="B303" i="52"/>
  <c r="B375" i="52" s="1"/>
  <c r="B447" i="52" s="1"/>
  <c r="B519" i="52" s="1"/>
  <c r="B591" i="52" s="1"/>
  <c r="B663" i="52" s="1"/>
  <c r="B735" i="52" s="1"/>
  <c r="B370" i="52"/>
  <c r="B442" i="52" s="1"/>
  <c r="B514" i="52" s="1"/>
  <c r="B586" i="52" s="1"/>
  <c r="B658" i="52" s="1"/>
  <c r="B730" i="52" s="1"/>
  <c r="B299" i="52"/>
  <c r="B301" i="52"/>
  <c r="F292" i="38"/>
  <c r="G291" i="38"/>
  <c r="H291" i="38" s="1"/>
  <c r="I175" i="58"/>
  <c r="H175" i="58"/>
  <c r="Q652" i="52" l="1"/>
  <c r="S652" i="52" s="1"/>
  <c r="C724" i="52"/>
  <c r="Q724" i="52" s="1"/>
  <c r="S724" i="52" s="1"/>
  <c r="AV117" i="60"/>
  <c r="AK117" i="60"/>
  <c r="AR117" i="60"/>
  <c r="M117" i="60"/>
  <c r="Q117" i="60"/>
  <c r="AG117" i="60"/>
  <c r="AB117" i="60"/>
  <c r="W117" i="60"/>
  <c r="AA117" i="60"/>
  <c r="P117" i="60"/>
  <c r="F117" i="60"/>
  <c r="AS117" i="60"/>
  <c r="BD117" i="60"/>
  <c r="L117" i="60"/>
  <c r="R117" i="60"/>
  <c r="G117" i="60"/>
  <c r="T117" i="60"/>
  <c r="AN117" i="60"/>
  <c r="Y117" i="60"/>
  <c r="BC117" i="60"/>
  <c r="AF117" i="60"/>
  <c r="V117" i="60"/>
  <c r="AM117" i="60"/>
  <c r="J117" i="60"/>
  <c r="BA117" i="60"/>
  <c r="K117" i="60"/>
  <c r="Z117" i="60"/>
  <c r="AH117" i="60"/>
  <c r="AX117" i="60"/>
  <c r="S117" i="60"/>
  <c r="X117" i="60"/>
  <c r="AP117" i="60"/>
  <c r="AE117" i="60"/>
  <c r="O117" i="60"/>
  <c r="AL117" i="60"/>
  <c r="N117" i="60"/>
  <c r="AO117" i="60"/>
  <c r="AY117" i="60"/>
  <c r="AZ117" i="60"/>
  <c r="AJ117" i="60"/>
  <c r="AT117" i="60"/>
  <c r="AC117" i="60"/>
  <c r="AQ117" i="60"/>
  <c r="AD117" i="60"/>
  <c r="U117" i="60"/>
  <c r="H117" i="60"/>
  <c r="AU117" i="60"/>
  <c r="AI117" i="60"/>
  <c r="AW117" i="60"/>
  <c r="BB117" i="60"/>
  <c r="C118" i="60"/>
  <c r="D118" i="60"/>
  <c r="B119" i="60"/>
  <c r="CJ118" i="60"/>
  <c r="I118" i="60"/>
  <c r="E118" i="60"/>
  <c r="B300" i="52"/>
  <c r="B371" i="52"/>
  <c r="B443" i="52" s="1"/>
  <c r="B515" i="52" s="1"/>
  <c r="B587" i="52" s="1"/>
  <c r="B659" i="52" s="1"/>
  <c r="B731" i="52" s="1"/>
  <c r="J240" i="52"/>
  <c r="B376" i="52"/>
  <c r="B448" i="52" s="1"/>
  <c r="B520" i="52" s="1"/>
  <c r="B592" i="52" s="1"/>
  <c r="B664" i="52" s="1"/>
  <c r="B736" i="52" s="1"/>
  <c r="B305" i="52"/>
  <c r="B377" i="52" s="1"/>
  <c r="B449" i="52" s="1"/>
  <c r="B521" i="52" s="1"/>
  <c r="B593" i="52" s="1"/>
  <c r="B665" i="52" s="1"/>
  <c r="B737" i="52" s="1"/>
  <c r="B297" i="52"/>
  <c r="B368" i="52"/>
  <c r="B440" i="52" s="1"/>
  <c r="B512" i="52" s="1"/>
  <c r="B584" i="52" s="1"/>
  <c r="B656" i="52" s="1"/>
  <c r="B728" i="52" s="1"/>
  <c r="G240" i="52"/>
  <c r="O241" i="52"/>
  <c r="U321" i="58"/>
  <c r="W320" i="58"/>
  <c r="U105" i="58"/>
  <c r="W102" i="58"/>
  <c r="U180" i="58"/>
  <c r="W177" i="58"/>
  <c r="C244" i="52"/>
  <c r="A245" i="52"/>
  <c r="I319" i="58"/>
  <c r="H319" i="58"/>
  <c r="U249" i="58"/>
  <c r="W248" i="58"/>
  <c r="F293" i="38"/>
  <c r="G292" i="38"/>
  <c r="H292" i="38" s="1"/>
  <c r="O243" i="52"/>
  <c r="B306" i="52"/>
  <c r="U393" i="58"/>
  <c r="W392" i="58"/>
  <c r="I247" i="58"/>
  <c r="H247" i="58"/>
  <c r="B302" i="52"/>
  <c r="B374" i="52" s="1"/>
  <c r="B446" i="52" s="1"/>
  <c r="B518" i="52" s="1"/>
  <c r="B590" i="52" s="1"/>
  <c r="B662" i="52" s="1"/>
  <c r="B734" i="52" s="1"/>
  <c r="B373" i="52"/>
  <c r="B445" i="52" s="1"/>
  <c r="B517" i="52" s="1"/>
  <c r="B589" i="52" s="1"/>
  <c r="B661" i="52" s="1"/>
  <c r="B733" i="52" s="1"/>
  <c r="H391" i="58"/>
  <c r="I391" i="58"/>
  <c r="AC118" i="60" l="1"/>
  <c r="H118" i="60"/>
  <c r="V118" i="60"/>
  <c r="Q118" i="60"/>
  <c r="T118" i="60"/>
  <c r="AT118" i="60"/>
  <c r="S118" i="60"/>
  <c r="W118" i="60"/>
  <c r="AD118" i="60"/>
  <c r="AS118" i="60"/>
  <c r="Z118" i="60"/>
  <c r="AB118" i="60"/>
  <c r="BC118" i="60"/>
  <c r="AK118" i="60"/>
  <c r="AI118" i="60"/>
  <c r="AH118" i="60"/>
  <c r="AF118" i="60"/>
  <c r="BA118" i="60"/>
  <c r="AP118" i="60"/>
  <c r="K118" i="60"/>
  <c r="N118" i="60"/>
  <c r="AQ118" i="60"/>
  <c r="F118" i="60"/>
  <c r="J118" i="60"/>
  <c r="BD118" i="60"/>
  <c r="P118" i="60"/>
  <c r="AM118" i="60"/>
  <c r="AW118" i="60"/>
  <c r="X118" i="60"/>
  <c r="U118" i="60"/>
  <c r="AN118" i="60"/>
  <c r="AE118" i="60"/>
  <c r="AA118" i="60"/>
  <c r="AL118" i="60"/>
  <c r="AO118" i="60"/>
  <c r="AX118" i="60"/>
  <c r="R118" i="60"/>
  <c r="AJ118" i="60"/>
  <c r="O118" i="60"/>
  <c r="L118" i="60"/>
  <c r="BB118" i="60"/>
  <c r="AR118" i="60"/>
  <c r="AU118" i="60"/>
  <c r="M118" i="60"/>
  <c r="AG118" i="60"/>
  <c r="Y118" i="60"/>
  <c r="AV118" i="60"/>
  <c r="G118" i="60"/>
  <c r="AZ118" i="60"/>
  <c r="AY118" i="60"/>
  <c r="B120" i="60"/>
  <c r="D119" i="60"/>
  <c r="E119" i="60"/>
  <c r="I119" i="60"/>
  <c r="C119" i="60"/>
  <c r="CJ119" i="60"/>
  <c r="E243" i="52"/>
  <c r="C245" i="52"/>
  <c r="A246" i="52"/>
  <c r="W180" i="58"/>
  <c r="U181" i="58"/>
  <c r="U324" i="58"/>
  <c r="W321" i="58"/>
  <c r="K241" i="52"/>
  <c r="H241" i="52"/>
  <c r="E241" i="52"/>
  <c r="F241" i="52"/>
  <c r="J241" i="52"/>
  <c r="I241" i="52"/>
  <c r="G241" i="52"/>
  <c r="B369" i="52"/>
  <c r="B441" i="52" s="1"/>
  <c r="B513" i="52" s="1"/>
  <c r="B585" i="52" s="1"/>
  <c r="B657" i="52" s="1"/>
  <c r="B729" i="52" s="1"/>
  <c r="H240" i="52"/>
  <c r="O242" i="52"/>
  <c r="U396" i="58"/>
  <c r="W393" i="58"/>
  <c r="U106" i="58"/>
  <c r="W105" i="58"/>
  <c r="B372" i="52"/>
  <c r="B444" i="52" s="1"/>
  <c r="B516" i="52" s="1"/>
  <c r="B588" i="52" s="1"/>
  <c r="B660" i="52" s="1"/>
  <c r="B732" i="52" s="1"/>
  <c r="K240" i="52"/>
  <c r="W249" i="58"/>
  <c r="U252" i="58"/>
  <c r="B307" i="52"/>
  <c r="B378" i="52"/>
  <c r="B450" i="52" s="1"/>
  <c r="B522" i="52" s="1"/>
  <c r="B594" i="52" s="1"/>
  <c r="B666" i="52" s="1"/>
  <c r="B738" i="52" s="1"/>
  <c r="F294" i="38"/>
  <c r="G293" i="38"/>
  <c r="H293" i="38" s="1"/>
  <c r="I120" i="60" l="1"/>
  <c r="CJ120" i="60"/>
  <c r="E120" i="60"/>
  <c r="D120" i="60"/>
  <c r="C120" i="60"/>
  <c r="S119" i="60"/>
  <c r="R119" i="60"/>
  <c r="AC119" i="60"/>
  <c r="AA119" i="60"/>
  <c r="AP119" i="60"/>
  <c r="P119" i="60"/>
  <c r="AO119" i="60"/>
  <c r="N119" i="60"/>
  <c r="F119" i="60"/>
  <c r="AB119" i="60"/>
  <c r="AS119" i="60"/>
  <c r="AT119" i="60"/>
  <c r="AX119" i="60"/>
  <c r="BD119" i="60"/>
  <c r="AQ119" i="60"/>
  <c r="BB119" i="60"/>
  <c r="O119" i="60"/>
  <c r="AY119" i="60"/>
  <c r="J119" i="60"/>
  <c r="AJ119" i="60"/>
  <c r="BA119" i="60"/>
  <c r="V119" i="60"/>
  <c r="K119" i="60"/>
  <c r="AN119" i="60"/>
  <c r="AI119" i="60"/>
  <c r="M119" i="60"/>
  <c r="AU119" i="60"/>
  <c r="AR119" i="60"/>
  <c r="AH119" i="60"/>
  <c r="G119" i="60"/>
  <c r="BC119" i="60"/>
  <c r="Z119" i="60"/>
  <c r="AD119" i="60"/>
  <c r="T119" i="60"/>
  <c r="AF119" i="60"/>
  <c r="AW119" i="60"/>
  <c r="W119" i="60"/>
  <c r="AE119" i="60"/>
  <c r="L119" i="60"/>
  <c r="AK119" i="60"/>
  <c r="H119" i="60"/>
  <c r="AM119" i="60"/>
  <c r="Q119" i="60"/>
  <c r="AZ119" i="60"/>
  <c r="X119" i="60"/>
  <c r="Y119" i="60"/>
  <c r="AG119" i="60"/>
  <c r="AL119" i="60"/>
  <c r="U119" i="60"/>
  <c r="AV119" i="60"/>
  <c r="B379" i="52"/>
  <c r="B451" i="52" s="1"/>
  <c r="B523" i="52" s="1"/>
  <c r="B595" i="52" s="1"/>
  <c r="B667" i="52" s="1"/>
  <c r="B739" i="52" s="1"/>
  <c r="B308" i="52"/>
  <c r="W252" i="58"/>
  <c r="U253" i="58"/>
  <c r="H105" i="58"/>
  <c r="I105" i="58"/>
  <c r="U182" i="58"/>
  <c r="W181" i="58"/>
  <c r="F295" i="38"/>
  <c r="G294" i="38"/>
  <c r="H294" i="38" s="1"/>
  <c r="U107" i="58"/>
  <c r="W106" i="58"/>
  <c r="W396" i="58"/>
  <c r="U397" i="58"/>
  <c r="I180" i="58"/>
  <c r="H180" i="58"/>
  <c r="I242" i="52"/>
  <c r="I244" i="52" s="1"/>
  <c r="H242" i="52"/>
  <c r="H244" i="52" s="1"/>
  <c r="F242" i="52"/>
  <c r="F244" i="52" s="1"/>
  <c r="J242" i="52"/>
  <c r="J244" i="52" s="1"/>
  <c r="E242" i="52"/>
  <c r="E244" i="52" s="1"/>
  <c r="G242" i="52"/>
  <c r="G244" i="52" s="1"/>
  <c r="A247" i="52"/>
  <c r="C246" i="52"/>
  <c r="U325" i="58"/>
  <c r="W324" i="58"/>
  <c r="F243" i="52"/>
  <c r="AP120" i="60" l="1"/>
  <c r="V120" i="60"/>
  <c r="R120" i="60"/>
  <c r="K120" i="60"/>
  <c r="Z120" i="60"/>
  <c r="F120" i="60"/>
  <c r="AL120" i="60"/>
  <c r="BC120" i="60"/>
  <c r="AR120" i="60"/>
  <c r="S120" i="60"/>
  <c r="AF120" i="60"/>
  <c r="AO120" i="60"/>
  <c r="AC120" i="60"/>
  <c r="Y120" i="60"/>
  <c r="AZ120" i="60"/>
  <c r="AA120" i="60"/>
  <c r="Q120" i="60"/>
  <c r="J120" i="60"/>
  <c r="AB120" i="60"/>
  <c r="AW120" i="60"/>
  <c r="W120" i="60"/>
  <c r="P120" i="60"/>
  <c r="AH120" i="60"/>
  <c r="X120" i="60"/>
  <c r="AN120" i="60"/>
  <c r="AQ120" i="60"/>
  <c r="AU120" i="60"/>
  <c r="AD120" i="60"/>
  <c r="H120" i="60"/>
  <c r="O120" i="60"/>
  <c r="AJ120" i="60"/>
  <c r="AV120" i="60"/>
  <c r="M120" i="60"/>
  <c r="AY120" i="60"/>
  <c r="AX120" i="60"/>
  <c r="T120" i="60"/>
  <c r="AG120" i="60"/>
  <c r="AS120" i="60"/>
  <c r="N120" i="60"/>
  <c r="BA120" i="60"/>
  <c r="AI120" i="60"/>
  <c r="BB120" i="60"/>
  <c r="U120" i="60"/>
  <c r="AM120" i="60"/>
  <c r="L120" i="60"/>
  <c r="AK120" i="60"/>
  <c r="AE120" i="60"/>
  <c r="AT120" i="60"/>
  <c r="BD120" i="60"/>
  <c r="G120" i="60"/>
  <c r="B311" i="52"/>
  <c r="A248" i="52"/>
  <c r="C247" i="52"/>
  <c r="W397" i="58"/>
  <c r="U398" i="58"/>
  <c r="U185" i="58"/>
  <c r="W182" i="58"/>
  <c r="H252" i="58"/>
  <c r="I252" i="58"/>
  <c r="H324" i="58"/>
  <c r="I324" i="58"/>
  <c r="B309" i="52"/>
  <c r="B380" i="52"/>
  <c r="B452" i="52" s="1"/>
  <c r="B524" i="52" s="1"/>
  <c r="B596" i="52" s="1"/>
  <c r="B668" i="52" s="1"/>
  <c r="B740" i="52" s="1"/>
  <c r="G243" i="52"/>
  <c r="H396" i="58"/>
  <c r="I396" i="58"/>
  <c r="W325" i="58"/>
  <c r="U326" i="58"/>
  <c r="F296" i="38"/>
  <c r="G295" i="38"/>
  <c r="H295" i="38" s="1"/>
  <c r="W107" i="58"/>
  <c r="U110" i="58"/>
  <c r="U254" i="58"/>
  <c r="W253" i="58"/>
  <c r="U111" i="58" l="1"/>
  <c r="W110" i="58"/>
  <c r="W185" i="58"/>
  <c r="U186" i="58"/>
  <c r="U257" i="58"/>
  <c r="W254" i="58"/>
  <c r="F297" i="38"/>
  <c r="G296" i="38"/>
  <c r="H296" i="38" s="1"/>
  <c r="B310" i="52"/>
  <c r="B381" i="52"/>
  <c r="B453" i="52" s="1"/>
  <c r="B525" i="52" s="1"/>
  <c r="B597" i="52" s="1"/>
  <c r="B669" i="52" s="1"/>
  <c r="B741" i="52" s="1"/>
  <c r="H243" i="52"/>
  <c r="K242" i="52"/>
  <c r="K244" i="52" s="1"/>
  <c r="U401" i="58"/>
  <c r="W398" i="58"/>
  <c r="A249" i="52"/>
  <c r="C248" i="52"/>
  <c r="W326" i="58"/>
  <c r="U329" i="58"/>
  <c r="B383" i="52"/>
  <c r="B455" i="52" s="1"/>
  <c r="B527" i="52" s="1"/>
  <c r="B599" i="52" s="1"/>
  <c r="B671" i="52" s="1"/>
  <c r="B743" i="52" s="1"/>
  <c r="J243" i="52"/>
  <c r="O248" i="52" l="1"/>
  <c r="B312" i="52"/>
  <c r="W329" i="58"/>
  <c r="U330" i="58"/>
  <c r="A250" i="52"/>
  <c r="C249" i="52"/>
  <c r="B382" i="52"/>
  <c r="B454" i="52" s="1"/>
  <c r="B526" i="52" s="1"/>
  <c r="B598" i="52" s="1"/>
  <c r="B670" i="52" s="1"/>
  <c r="B742" i="52" s="1"/>
  <c r="I243" i="52"/>
  <c r="O246" i="52"/>
  <c r="U258" i="58"/>
  <c r="W257" i="58"/>
  <c r="H110" i="58"/>
  <c r="I110" i="58"/>
  <c r="U402" i="58"/>
  <c r="W401" i="58"/>
  <c r="G297" i="38"/>
  <c r="H297" i="38" s="1"/>
  <c r="F298" i="38"/>
  <c r="W186" i="58"/>
  <c r="U187" i="58"/>
  <c r="W111" i="58"/>
  <c r="U112" i="58"/>
  <c r="I185" i="58"/>
  <c r="H185" i="58"/>
  <c r="U193" i="58" l="1"/>
  <c r="W187" i="58"/>
  <c r="U259" i="58"/>
  <c r="W258" i="58"/>
  <c r="H329" i="58"/>
  <c r="I329" i="58"/>
  <c r="B384" i="52"/>
  <c r="B456" i="52" s="1"/>
  <c r="B528" i="52" s="1"/>
  <c r="B600" i="52" s="1"/>
  <c r="B672" i="52" s="1"/>
  <c r="B744" i="52" s="1"/>
  <c r="K243" i="52"/>
  <c r="H401" i="58"/>
  <c r="I401" i="58"/>
  <c r="C250" i="52"/>
  <c r="A251" i="52"/>
  <c r="K248" i="52"/>
  <c r="E248" i="52"/>
  <c r="J248" i="52"/>
  <c r="K246" i="52"/>
  <c r="K247" i="52" s="1"/>
  <c r="E246" i="52"/>
  <c r="E247" i="52" s="1"/>
  <c r="F246" i="52"/>
  <c r="F247" i="52" s="1"/>
  <c r="U118" i="58"/>
  <c r="W112" i="58"/>
  <c r="G298" i="38"/>
  <c r="H298" i="38" s="1"/>
  <c r="F299" i="38"/>
  <c r="W402" i="58"/>
  <c r="U403" i="58"/>
  <c r="H257" i="58"/>
  <c r="I257" i="58"/>
  <c r="U331" i="58"/>
  <c r="W330" i="58"/>
  <c r="W403" i="58" l="1"/>
  <c r="U409" i="58"/>
  <c r="U337" i="58"/>
  <c r="W331" i="58"/>
  <c r="A252" i="52"/>
  <c r="C251" i="52"/>
  <c r="U119" i="58"/>
  <c r="W118" i="58"/>
  <c r="W259" i="58"/>
  <c r="U265" i="58"/>
  <c r="U194" i="58"/>
  <c r="W193" i="58"/>
  <c r="F300" i="38"/>
  <c r="G299" i="38"/>
  <c r="H299" i="38" s="1"/>
  <c r="W409" i="58" l="1"/>
  <c r="U410" i="58"/>
  <c r="A253" i="52"/>
  <c r="C252" i="52"/>
  <c r="F301" i="38"/>
  <c r="G300" i="38"/>
  <c r="H300" i="38" s="1"/>
  <c r="W265" i="58"/>
  <c r="U266" i="58"/>
  <c r="U195" i="58"/>
  <c r="W194" i="58"/>
  <c r="U120" i="58"/>
  <c r="W119" i="58"/>
  <c r="U338" i="58"/>
  <c r="W337" i="58"/>
  <c r="U411" i="58" l="1"/>
  <c r="W410" i="58"/>
  <c r="W120" i="58"/>
  <c r="U125" i="58"/>
  <c r="U267" i="58"/>
  <c r="W266" i="58"/>
  <c r="F302" i="38"/>
  <c r="G301" i="38"/>
  <c r="H301" i="38" s="1"/>
  <c r="U339" i="58"/>
  <c r="W338" i="58"/>
  <c r="O252" i="52"/>
  <c r="B313" i="52"/>
  <c r="U200" i="58"/>
  <c r="W195" i="58"/>
  <c r="C253" i="52"/>
  <c r="A254" i="52"/>
  <c r="A255" i="52" l="1"/>
  <c r="C254" i="52"/>
  <c r="U201" i="58"/>
  <c r="W200" i="58"/>
  <c r="B385" i="52"/>
  <c r="B457" i="52" s="1"/>
  <c r="B529" i="52" s="1"/>
  <c r="B601" i="52" s="1"/>
  <c r="B673" i="52" s="1"/>
  <c r="B745" i="52" s="1"/>
  <c r="G246" i="52"/>
  <c r="G247" i="52" s="1"/>
  <c r="F248" i="52"/>
  <c r="B316" i="52"/>
  <c r="H252" i="52" s="1"/>
  <c r="U344" i="58"/>
  <c r="W339" i="58"/>
  <c r="U272" i="58"/>
  <c r="W267" i="58"/>
  <c r="W411" i="58"/>
  <c r="U416" i="58"/>
  <c r="K252" i="52"/>
  <c r="I252" i="52"/>
  <c r="J252" i="52"/>
  <c r="E252" i="52"/>
  <c r="G302" i="38"/>
  <c r="H302" i="38" s="1"/>
  <c r="F303" i="38"/>
  <c r="U126" i="58"/>
  <c r="W125" i="58"/>
  <c r="U417" i="58" l="1"/>
  <c r="W416" i="58"/>
  <c r="B388" i="52"/>
  <c r="B460" i="52" s="1"/>
  <c r="B532" i="52" s="1"/>
  <c r="B604" i="52" s="1"/>
  <c r="B676" i="52" s="1"/>
  <c r="B748" i="52" s="1"/>
  <c r="I248" i="52"/>
  <c r="J246" i="52"/>
  <c r="J247" i="52" s="1"/>
  <c r="O254" i="52"/>
  <c r="B314" i="52"/>
  <c r="W126" i="58"/>
  <c r="U127" i="58"/>
  <c r="W344" i="58"/>
  <c r="U345" i="58"/>
  <c r="A256" i="52"/>
  <c r="C255" i="52"/>
  <c r="G303" i="38"/>
  <c r="H303" i="38" s="1"/>
  <c r="F304" i="38"/>
  <c r="W272" i="58"/>
  <c r="U273" i="58"/>
  <c r="U202" i="58"/>
  <c r="W201" i="58"/>
  <c r="W345" i="58" l="1"/>
  <c r="U346" i="58"/>
  <c r="B386" i="52"/>
  <c r="B458" i="52" s="1"/>
  <c r="B530" i="52" s="1"/>
  <c r="B602" i="52" s="1"/>
  <c r="B674" i="52" s="1"/>
  <c r="B746" i="52" s="1"/>
  <c r="B315" i="52"/>
  <c r="F254" i="52" s="1"/>
  <c r="H246" i="52"/>
  <c r="H247" i="52" s="1"/>
  <c r="G248" i="52"/>
  <c r="F252" i="52"/>
  <c r="G254" i="52"/>
  <c r="K254" i="52"/>
  <c r="I254" i="52"/>
  <c r="J254" i="52"/>
  <c r="H254" i="52"/>
  <c r="E254" i="52"/>
  <c r="B322" i="52"/>
  <c r="U208" i="58"/>
  <c r="W202" i="58"/>
  <c r="G304" i="38"/>
  <c r="H304" i="38" s="1"/>
  <c r="F305" i="38"/>
  <c r="C256" i="52"/>
  <c r="A257" i="52"/>
  <c r="U133" i="58"/>
  <c r="W127" i="58"/>
  <c r="W417" i="58"/>
  <c r="U418" i="58"/>
  <c r="U274" i="58"/>
  <c r="W273" i="58"/>
  <c r="O253" i="52" l="1"/>
  <c r="E253" i="52" s="1"/>
  <c r="O255" i="52"/>
  <c r="E255" i="52" s="1"/>
  <c r="H253" i="52"/>
  <c r="U280" i="58"/>
  <c r="W274" i="58"/>
  <c r="B326" i="52"/>
  <c r="O256" i="52" s="1"/>
  <c r="F306" i="38"/>
  <c r="G305" i="38"/>
  <c r="H305" i="38" s="1"/>
  <c r="U213" i="58"/>
  <c r="W208" i="58"/>
  <c r="U352" i="58"/>
  <c r="W346" i="58"/>
  <c r="F255" i="52"/>
  <c r="W133" i="58"/>
  <c r="U139" i="58"/>
  <c r="U424" i="58"/>
  <c r="W418" i="58"/>
  <c r="C257" i="52"/>
  <c r="A258" i="52"/>
  <c r="C258" i="52" s="1"/>
  <c r="B394" i="52"/>
  <c r="B466" i="52" s="1"/>
  <c r="B538" i="52" s="1"/>
  <c r="B610" i="52" s="1"/>
  <c r="B682" i="52" s="1"/>
  <c r="B754" i="52" s="1"/>
  <c r="O231" i="52"/>
  <c r="B387" i="52"/>
  <c r="B459" i="52" s="1"/>
  <c r="B531" i="52" s="1"/>
  <c r="B603" i="52" s="1"/>
  <c r="B675" i="52" s="1"/>
  <c r="B747" i="52" s="1"/>
  <c r="I246" i="52"/>
  <c r="I247" i="52" s="1"/>
  <c r="H248" i="52"/>
  <c r="G252" i="52"/>
  <c r="I255" i="52" l="1"/>
  <c r="K253" i="52"/>
  <c r="H255" i="52"/>
  <c r="J253" i="52"/>
  <c r="G255" i="52"/>
  <c r="F253" i="52"/>
  <c r="G253" i="52"/>
  <c r="I253" i="52"/>
  <c r="U429" i="58"/>
  <c r="W424" i="58"/>
  <c r="G306" i="38"/>
  <c r="H306" i="38" s="1"/>
  <c r="F307" i="38"/>
  <c r="U285" i="58"/>
  <c r="W280" i="58"/>
  <c r="B331" i="52"/>
  <c r="J256" i="52" s="1"/>
  <c r="W139" i="58"/>
  <c r="U140" i="58"/>
  <c r="U214" i="58"/>
  <c r="W213" i="58"/>
  <c r="E256" i="52"/>
  <c r="O257" i="52"/>
  <c r="B327" i="52"/>
  <c r="F256" i="52" s="1"/>
  <c r="B398" i="52"/>
  <c r="B470" i="52" s="1"/>
  <c r="B542" i="52" s="1"/>
  <c r="B614" i="52" s="1"/>
  <c r="B686" i="52" s="1"/>
  <c r="B758" i="52" s="1"/>
  <c r="U357" i="58"/>
  <c r="W352" i="58"/>
  <c r="U141" i="58" l="1"/>
  <c r="W140" i="58"/>
  <c r="I257" i="52"/>
  <c r="E257" i="52"/>
  <c r="W357" i="58"/>
  <c r="U358" i="58"/>
  <c r="B328" i="52"/>
  <c r="B399" i="52"/>
  <c r="B471" i="52" s="1"/>
  <c r="B543" i="52" s="1"/>
  <c r="B615" i="52" s="1"/>
  <c r="B687" i="52" s="1"/>
  <c r="B759" i="52" s="1"/>
  <c r="J255" i="52"/>
  <c r="U286" i="58"/>
  <c r="W285" i="58"/>
  <c r="U430" i="58"/>
  <c r="W429" i="58"/>
  <c r="W214" i="58"/>
  <c r="U215" i="58"/>
  <c r="B403" i="52"/>
  <c r="B475" i="52" s="1"/>
  <c r="B547" i="52" s="1"/>
  <c r="B619" i="52" s="1"/>
  <c r="B691" i="52" s="1"/>
  <c r="B763" i="52" s="1"/>
  <c r="B332" i="52"/>
  <c r="G307" i="38"/>
  <c r="H307" i="38" s="1"/>
  <c r="F308" i="38"/>
  <c r="G308" i="38" l="1"/>
  <c r="H308" i="38" s="1"/>
  <c r="F309" i="38"/>
  <c r="B333" i="52"/>
  <c r="B404" i="52"/>
  <c r="B476" i="52" s="1"/>
  <c r="B548" i="52" s="1"/>
  <c r="B620" i="52" s="1"/>
  <c r="B692" i="52" s="1"/>
  <c r="B764" i="52" s="1"/>
  <c r="K256" i="52"/>
  <c r="J257" i="52"/>
  <c r="U431" i="58"/>
  <c r="W430" i="58"/>
  <c r="W215" i="58"/>
  <c r="U219" i="58"/>
  <c r="B329" i="52"/>
  <c r="B400" i="52"/>
  <c r="B472" i="52" s="1"/>
  <c r="B544" i="52" s="1"/>
  <c r="B616" i="52" s="1"/>
  <c r="B688" i="52" s="1"/>
  <c r="B760" i="52" s="1"/>
  <c r="K255" i="52"/>
  <c r="G256" i="52"/>
  <c r="W141" i="58"/>
  <c r="U147" i="58"/>
  <c r="W286" i="58"/>
  <c r="U287" i="58"/>
  <c r="U359" i="58"/>
  <c r="W358" i="58"/>
  <c r="F257" i="52"/>
  <c r="B330" i="52" l="1"/>
  <c r="B401" i="52"/>
  <c r="B473" i="52" s="1"/>
  <c r="B545" i="52" s="1"/>
  <c r="B617" i="52" s="1"/>
  <c r="B689" i="52" s="1"/>
  <c r="B761" i="52" s="1"/>
  <c r="H256" i="52"/>
  <c r="G257" i="52"/>
  <c r="U363" i="58"/>
  <c r="W359" i="58"/>
  <c r="W287" i="58"/>
  <c r="U291" i="58"/>
  <c r="W147" i="58"/>
  <c r="U148" i="58"/>
  <c r="F310" i="38"/>
  <c r="G309" i="38"/>
  <c r="H309" i="38" s="1"/>
  <c r="W431" i="58"/>
  <c r="U435" i="58"/>
  <c r="B334" i="52"/>
  <c r="O232" i="52" s="1"/>
  <c r="B405" i="52"/>
  <c r="B477" i="52" s="1"/>
  <c r="B549" i="52" s="1"/>
  <c r="B621" i="52" s="1"/>
  <c r="B693" i="52" s="1"/>
  <c r="B765" i="52" s="1"/>
  <c r="K257" i="52"/>
  <c r="W219" i="58"/>
  <c r="U220" i="58"/>
  <c r="H232" i="52" l="1"/>
  <c r="E232" i="52"/>
  <c r="I232" i="52"/>
  <c r="G232" i="52"/>
  <c r="J232" i="52"/>
  <c r="K232" i="52"/>
  <c r="F232" i="52"/>
  <c r="U436" i="58"/>
  <c r="W435" i="58"/>
  <c r="F311" i="38"/>
  <c r="G310" i="38"/>
  <c r="H310" i="38" s="1"/>
  <c r="U149" i="58"/>
  <c r="W149" i="58" s="1"/>
  <c r="W148" i="58"/>
  <c r="U221" i="58"/>
  <c r="W221" i="58" s="1"/>
  <c r="W220" i="58"/>
  <c r="B406" i="52"/>
  <c r="B478" i="52" s="1"/>
  <c r="B550" i="52" s="1"/>
  <c r="B622" i="52" s="1"/>
  <c r="B694" i="52" s="1"/>
  <c r="B766" i="52" s="1"/>
  <c r="O238" i="52"/>
  <c r="O237" i="52"/>
  <c r="O239" i="52"/>
  <c r="O236" i="52"/>
  <c r="O244" i="52"/>
  <c r="O245" i="52"/>
  <c r="O247" i="52"/>
  <c r="O251" i="52"/>
  <c r="O249" i="52"/>
  <c r="O250" i="52"/>
  <c r="U364" i="58"/>
  <c r="W363" i="58"/>
  <c r="B402" i="52"/>
  <c r="B474" i="52" s="1"/>
  <c r="B546" i="52" s="1"/>
  <c r="B618" i="52" s="1"/>
  <c r="B690" i="52" s="1"/>
  <c r="B762" i="52" s="1"/>
  <c r="I256" i="52"/>
  <c r="H257" i="52"/>
  <c r="O258" i="52"/>
  <c r="W291" i="58"/>
  <c r="U292" i="58"/>
  <c r="U293" i="58" l="1"/>
  <c r="W293" i="58" s="1"/>
  <c r="W292" i="58"/>
  <c r="I236" i="52"/>
  <c r="I238" i="52" s="1"/>
  <c r="I239" i="52" s="1"/>
  <c r="F236" i="52"/>
  <c r="F238" i="52" s="1"/>
  <c r="F239" i="52" s="1"/>
  <c r="H236" i="52"/>
  <c r="H238" i="52" s="1"/>
  <c r="H239" i="52" s="1"/>
  <c r="E236" i="52"/>
  <c r="E238" i="52" s="1"/>
  <c r="E239" i="52" s="1"/>
  <c r="J236" i="52"/>
  <c r="J238" i="52" s="1"/>
  <c r="J239" i="52" s="1"/>
  <c r="G236" i="52"/>
  <c r="G238" i="52" s="1"/>
  <c r="G239" i="52" s="1"/>
  <c r="K236" i="52"/>
  <c r="K238" i="52" s="1"/>
  <c r="K239" i="52" s="1"/>
  <c r="G311" i="38"/>
  <c r="H311" i="38" s="1"/>
  <c r="F312" i="38"/>
  <c r="H258" i="52"/>
  <c r="I258" i="52"/>
  <c r="F258" i="52"/>
  <c r="J258" i="52"/>
  <c r="G258" i="52"/>
  <c r="K258" i="52"/>
  <c r="E258" i="52"/>
  <c r="U365" i="58"/>
  <c r="W365" i="58" s="1"/>
  <c r="W364" i="58"/>
  <c r="I237" i="52"/>
  <c r="G237" i="52"/>
  <c r="F237" i="52"/>
  <c r="J237" i="52"/>
  <c r="K237" i="52"/>
  <c r="H237" i="52"/>
  <c r="E237" i="52"/>
  <c r="U437" i="58"/>
  <c r="W437" i="58" s="1"/>
  <c r="W436" i="58"/>
  <c r="G312" i="38" l="1"/>
  <c r="H312" i="38" s="1"/>
  <c r="F313" i="38"/>
  <c r="G313" i="38" l="1"/>
  <c r="H313" i="38" s="1"/>
  <c r="F314" i="38"/>
  <c r="G314" i="38" l="1"/>
  <c r="H314" i="38" s="1"/>
  <c r="F315" i="38"/>
  <c r="F316" i="38" l="1"/>
  <c r="G315" i="38"/>
  <c r="H315" i="38" s="1"/>
  <c r="F317" i="38" l="1"/>
  <c r="G316" i="38"/>
  <c r="H316" i="38" s="1"/>
  <c r="F318" i="38" l="1"/>
  <c r="G317" i="38"/>
  <c r="H317" i="38" s="1"/>
  <c r="G318" i="38" l="1"/>
  <c r="H318" i="38" s="1"/>
  <c r="F319" i="38"/>
  <c r="F320" i="38" l="1"/>
  <c r="G319" i="38"/>
  <c r="H319" i="38" s="1"/>
  <c r="G320" i="38" l="1"/>
  <c r="H320" i="38" s="1"/>
  <c r="F321" i="38"/>
  <c r="F322" i="38" l="1"/>
  <c r="G321" i="38"/>
  <c r="H321" i="38" s="1"/>
  <c r="G322" i="38" l="1"/>
  <c r="H322" i="38" s="1"/>
  <c r="F323" i="38"/>
  <c r="F324" i="38" l="1"/>
  <c r="G323" i="38"/>
  <c r="H323" i="38" s="1"/>
  <c r="F325" i="38" l="1"/>
  <c r="G324" i="38"/>
  <c r="H324" i="38" s="1"/>
  <c r="F326" i="38" l="1"/>
  <c r="G325" i="38"/>
  <c r="H325" i="38" s="1"/>
  <c r="G326" i="38" l="1"/>
  <c r="H326" i="38" s="1"/>
  <c r="F327" i="38"/>
  <c r="F328" i="38" l="1"/>
  <c r="G327" i="38"/>
  <c r="H327" i="38" s="1"/>
  <c r="G328" i="38" l="1"/>
  <c r="H328" i="38" s="1"/>
  <c r="F329" i="38"/>
  <c r="G329" i="38" l="1"/>
  <c r="H329" i="38" s="1"/>
  <c r="F330" i="38"/>
  <c r="G330" i="38" l="1"/>
  <c r="H330" i="38" s="1"/>
  <c r="F331" i="38"/>
  <c r="F332" i="38" l="1"/>
  <c r="G331" i="38"/>
  <c r="H331" i="38" s="1"/>
  <c r="G332" i="38" l="1"/>
  <c r="H332" i="38" s="1"/>
  <c r="F333" i="38"/>
  <c r="G333" i="38" l="1"/>
  <c r="H333" i="38" s="1"/>
  <c r="F334" i="38"/>
  <c r="G334" i="38" l="1"/>
  <c r="H334" i="38" s="1"/>
  <c r="F335" i="38"/>
  <c r="F336" i="38" l="1"/>
  <c r="G335" i="38"/>
  <c r="H335" i="38" s="1"/>
  <c r="G336" i="38" l="1"/>
  <c r="H336" i="38" s="1"/>
  <c r="F337" i="38"/>
  <c r="G337" i="38" l="1"/>
  <c r="H337" i="38" s="1"/>
  <c r="F338" i="38"/>
  <c r="G338" i="38" l="1"/>
  <c r="H338" i="38" s="1"/>
  <c r="F339" i="38"/>
  <c r="F340" i="38" l="1"/>
  <c r="G339" i="38"/>
  <c r="H339" i="38" s="1"/>
  <c r="G340" i="38" l="1"/>
  <c r="H340" i="38" s="1"/>
  <c r="F341" i="38"/>
  <c r="F342" i="38" l="1"/>
  <c r="G341" i="38"/>
  <c r="H341" i="38" s="1"/>
  <c r="G342" i="38" l="1"/>
  <c r="H342" i="38" s="1"/>
  <c r="F343" i="38"/>
  <c r="F344" i="38" l="1"/>
  <c r="G343" i="38"/>
  <c r="H343" i="38" s="1"/>
  <c r="G344" i="38" l="1"/>
  <c r="H344" i="38" s="1"/>
  <c r="F345" i="38"/>
  <c r="F346" i="38" l="1"/>
  <c r="G345" i="38"/>
  <c r="H345" i="38" s="1"/>
  <c r="G346" i="38" l="1"/>
  <c r="H346" i="38" s="1"/>
  <c r="F347" i="38"/>
  <c r="F348" i="38" l="1"/>
  <c r="G347" i="38"/>
  <c r="H347" i="38" s="1"/>
  <c r="F349" i="38" l="1"/>
  <c r="G348" i="38"/>
  <c r="H348" i="38" s="1"/>
  <c r="F350" i="38" l="1"/>
  <c r="G349" i="38"/>
  <c r="H349" i="38" s="1"/>
  <c r="I348" i="38" s="1"/>
  <c r="I349" i="38" l="1"/>
  <c r="I350" i="38"/>
  <c r="I347" i="38"/>
  <c r="I289" i="38"/>
  <c r="I290" i="38"/>
  <c r="I291" i="38"/>
  <c r="I292" i="38"/>
  <c r="I294" i="38"/>
  <c r="I293" i="38"/>
  <c r="I296" i="38"/>
  <c r="I295" i="38"/>
  <c r="I297" i="38"/>
  <c r="I300" i="38"/>
  <c r="I298" i="38"/>
  <c r="I299" i="38"/>
  <c r="I302" i="38"/>
  <c r="I301" i="38"/>
  <c r="I305" i="38"/>
  <c r="I303" i="38"/>
  <c r="I307" i="38"/>
  <c r="I309" i="38"/>
  <c r="I304" i="38"/>
  <c r="I308" i="38"/>
  <c r="I306" i="38"/>
  <c r="I311" i="38"/>
  <c r="I313" i="38"/>
  <c r="I310" i="38"/>
  <c r="I312" i="38"/>
  <c r="I315" i="38"/>
  <c r="I314" i="38"/>
  <c r="I317" i="38"/>
  <c r="I316" i="38"/>
  <c r="I318" i="38"/>
  <c r="I321" i="38"/>
  <c r="I319" i="38"/>
  <c r="I320" i="38"/>
  <c r="I322" i="38"/>
  <c r="I324" i="38"/>
  <c r="I323" i="38"/>
  <c r="I325" i="38"/>
  <c r="I327" i="38"/>
  <c r="I326" i="38"/>
  <c r="I328" i="38"/>
  <c r="I329" i="38"/>
  <c r="I330" i="38"/>
  <c r="I332" i="38"/>
  <c r="I331" i="38"/>
  <c r="I333" i="38"/>
  <c r="I334" i="38"/>
  <c r="I336" i="38"/>
  <c r="I335" i="38"/>
  <c r="I337" i="38"/>
  <c r="I338" i="38"/>
  <c r="I341" i="38"/>
  <c r="I339" i="38"/>
  <c r="I340" i="38"/>
  <c r="I342" i="38"/>
  <c r="I345" i="38"/>
  <c r="I343" i="38"/>
  <c r="I344" i="38"/>
  <c r="I34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Heller Christian</author>
  </authors>
  <commentList>
    <comment ref="Q541" authorId="0" shapeId="0" xr:uid="{00000000-0006-0000-1200-000001000000}">
      <text>
        <r>
          <rPr>
            <sz val="9"/>
            <color indexed="81"/>
            <rFont val="Segoe UI"/>
            <family val="2"/>
          </rPr>
          <t>CNTR_PFCSourceStreams</t>
        </r>
        <r>
          <rPr>
            <b/>
            <sz val="9"/>
            <color indexed="81"/>
            <rFont val="Segoe U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Fallmann Hubert</author>
  </authors>
  <commentList>
    <comment ref="B70" authorId="0" shapeId="0" xr:uid="{DF10D7E5-727B-4F6E-8671-708CA2377750}">
      <text>
        <r>
          <rPr>
            <b/>
            <sz val="8"/>
            <color indexed="81"/>
            <rFont val="Tahoma"/>
            <family val="2"/>
          </rPr>
          <t>Final link to be added as soon as available in the OJ.
JA SAM STAVILA ZADNJU VAŽEĆU VERZIJU</t>
        </r>
      </text>
    </comment>
    <comment ref="C70" authorId="0" shapeId="0" xr:uid="{68607EC1-C3D6-400C-B9AE-2989F0419E53}">
      <text>
        <r>
          <rPr>
            <b/>
            <sz val="8"/>
            <color indexed="81"/>
            <rFont val="Tahoma"/>
            <family val="2"/>
          </rPr>
          <t>Final link to be added as soon as available in the OJ.</t>
        </r>
      </text>
    </comment>
    <comment ref="B81" authorId="0" shapeId="0" xr:uid="{1C44E29F-570E-4CAF-BCDC-225712D1627D}">
      <text>
        <r>
          <rPr>
            <b/>
            <sz val="8"/>
            <color indexed="81"/>
            <rFont val="Tahoma"/>
            <family val="2"/>
          </rPr>
          <t>Final link to be added as soon as available.</t>
        </r>
      </text>
    </comment>
    <comment ref="C81" authorId="0" shapeId="0" xr:uid="{06D5F26D-8CB9-4BBA-A950-719CDC78DCB1}">
      <text>
        <r>
          <rPr>
            <b/>
            <sz val="8"/>
            <color indexed="81"/>
            <rFont val="Tahoma"/>
            <family val="2"/>
          </rPr>
          <t>Final link to be added as soon as available.</t>
        </r>
      </text>
    </comment>
  </commentList>
</comments>
</file>

<file path=xl/sharedStrings.xml><?xml version="1.0" encoding="utf-8"?>
<sst xmlns="http://schemas.openxmlformats.org/spreadsheetml/2006/main" count="6273" uniqueCount="3186">
  <si>
    <t>Please also provide the capacity of each Annex I activity relevant at your installation.</t>
  </si>
  <si>
    <t>Please note that ‘capacity’ in this context means:</t>
  </si>
  <si>
    <t>ADD_ActivitiesExcluded</t>
  </si>
  <si>
    <t>ADD_Laboratories</t>
  </si>
  <si>
    <t>ADD_InformationSources</t>
  </si>
  <si>
    <t>ADD_Procedure</t>
  </si>
  <si>
    <t>ADD_CompleteMeasurementPoint</t>
  </si>
  <si>
    <t>ADD_MeasurementInstrument</t>
  </si>
  <si>
    <t>Click "+" to add more emissions sources</t>
  </si>
  <si>
    <t>Click "+" to add more emission points</t>
  </si>
  <si>
    <t>Click "+" to add more measurement points</t>
  </si>
  <si>
    <t>Click "+" to add more source streams</t>
  </si>
  <si>
    <t>Click "+" to add more information sources</t>
  </si>
  <si>
    <t>Click "+" to add more procedures</t>
  </si>
  <si>
    <t>Activity Data:</t>
  </si>
  <si>
    <t>Note: this section is to be completed where transfer of inherent CO2 as part of a fuel in accordance with Article 48 of the MRR or transfer of CO2 in accordance with Article 49 of the MRR are carried out.</t>
  </si>
  <si>
    <t>Furthermore this sheet is relevant for information to be provided where activities of CO2 capture, transport in pipelines or geological storage of CO2 as covered by Annex I of the EU ETS Directive are carried out.</t>
  </si>
  <si>
    <t>Information regarding the measurement points and measuring instruments are to be provided in sheet F_MeasurementBasedApproaches.</t>
  </si>
  <si>
    <t>This should cover in particular the amounts of CO2 to be added due to receiving transferred CO2, or for subtracting CO2 due to transfer out of the installation, as appropriate. Please make sure that this calculation is in line with Articles 48 and 49 of the MRR.</t>
  </si>
  <si>
    <t>If the description is too complex, e.g. complex formulas are applied or a diagram is needed for facilitating the description, you may provide the description in a separate document using a file format acceptable for the CA. In this case please reference this file here, by using the file name and date.</t>
  </si>
  <si>
    <t>Receiving inherent CO2</t>
  </si>
  <si>
    <t>Exporting inherent CO2 to ETS installation</t>
  </si>
  <si>
    <t>Exporting inherent CO2 to non-ETS consumer</t>
  </si>
  <si>
    <t>Receiving transferred CO2</t>
  </si>
  <si>
    <t>Exporting transferred CO2</t>
  </si>
  <si>
    <t>Use of own instruments</t>
  </si>
  <si>
    <t>use of other installation's instruments</t>
  </si>
  <si>
    <t>EUconst_CO2TransferTypes</t>
  </si>
  <si>
    <t>EUconst_TransCO2Approach</t>
  </si>
  <si>
    <t>TR1</t>
  </si>
  <si>
    <t>TR2</t>
  </si>
  <si>
    <t>TR3</t>
  </si>
  <si>
    <t>TR4</t>
  </si>
  <si>
    <t>TR5</t>
  </si>
  <si>
    <t>ADD_TransferCO2Installations</t>
  </si>
  <si>
    <t>Transfer Ref.</t>
  </si>
  <si>
    <t>Unique ID of Installation</t>
  </si>
  <si>
    <t>Type of transfer</t>
  </si>
  <si>
    <t>Measurement approach</t>
  </si>
  <si>
    <t>Use both partners' instruments</t>
  </si>
  <si>
    <t>Click "+" to add more installations</t>
  </si>
  <si>
    <t>Please provide details of the receiving and transferring installations</t>
  </si>
  <si>
    <t>Please give here for each installation (or other entity) from which you receive or to which you transfer inherent or transferred CO2 the following information:</t>
  </si>
  <si>
    <t>Unique ID</t>
  </si>
  <si>
    <t>Installation name</t>
  </si>
  <si>
    <t>Give here the name of the installation or non-ETS entity, from which or to which CO2 is transferred. To the extent feasible use the same name as the competent authority and the Registry use.</t>
  </si>
  <si>
    <t>Name of the operator of that installation or non-ETS entity.</t>
  </si>
  <si>
    <t>For EU ETS installations, give the unique ID of the installation as used by the Registry system. In case of doubt contact the competent authority for the correct format of the ID.</t>
  </si>
  <si>
    <t>Note: Details about the continuous measurement approach, the measurement points and measuring instruments have to be entered in sheet F_MeasurementBasedApproaches.</t>
  </si>
  <si>
    <t>Information relevant for installations for the geological storage of CO2</t>
  </si>
  <si>
    <t>Information relevant for pipeline systems used for transport of CO2</t>
  </si>
  <si>
    <t>Please indicate the monitoring approach selected for your transport network:</t>
  </si>
  <si>
    <t>Method A</t>
  </si>
  <si>
    <t>Method B</t>
  </si>
  <si>
    <t>Where applicable, please give a reference to the uncertainty analysis:</t>
  </si>
  <si>
    <t>Reference to the device</t>
  </si>
  <si>
    <t>Reference</t>
  </si>
  <si>
    <t>ND1</t>
  </si>
  <si>
    <t>ND2</t>
  </si>
  <si>
    <t>ND3</t>
  </si>
  <si>
    <t>ND4</t>
  </si>
  <si>
    <t>ND5</t>
  </si>
  <si>
    <t>ND6</t>
  </si>
  <si>
    <t>ND7</t>
  </si>
  <si>
    <t>ND8</t>
  </si>
  <si>
    <t>ND9</t>
  </si>
  <si>
    <t>ND10</t>
  </si>
  <si>
    <t>ADD_PipelineDevice</t>
  </si>
  <si>
    <t>Click "+" to add more measurement devices</t>
  </si>
  <si>
    <t>Reference to more detailed description, if relevant:</t>
  </si>
  <si>
    <t>If necessary, you may provide the list of point (c) and a more detailed description in a separate document using a file format acceptable for the CA. In this case please reference this file here, by using the file name and date.</t>
  </si>
  <si>
    <t>Natural gas (passed through the installation to external consumer)</t>
  </si>
  <si>
    <t>If Method B is applied for pipeline systems, please provide here the description of the procedure used for validating the result of method B with method A at least annually:</t>
  </si>
  <si>
    <t>If method B is applied, provide here a description of the procedure used for determining fugitive emissions:</t>
  </si>
  <si>
    <t>If method B is applied, provide here a description of the procedure used for determining vented emissions:</t>
  </si>
  <si>
    <t xml:space="preserve">Note: In case of the geological storage of CO2, emissions from the storage complex as well as release of CO2 to the water column have to be monitored only where a leakage is detected. Where no leakage is detected, the monitoring plan may have no particular provisions for monitoring. </t>
  </si>
  <si>
    <t>Therefore it is of utmost importance that a procedure is in place for immediate reaction if a leakage is detected. In such case the monitoring plan must be updated without undue delay.</t>
  </si>
  <si>
    <t>Please provide details about the procedure used for regular evaluation of the monitoring plan's appropriateness. For this purpose, please use point 19(c) in sheet K_ManagementControl.</t>
  </si>
  <si>
    <t>Please provide here a description of the methodology and procedure used to determine any fugitive or vented emissions, including from sites where enhanced hydrocarbon recovery is carried out. If measurement based methods in Accordance with Articles 41 to 46 are not applied, a justification regarding unreasonable costs must be enclosed.</t>
  </si>
  <si>
    <t>Provide here a description of the procedure used to determine the uncertainty of emissions from leakages, if applicable, for the purpose of correcting the emissions figure in accordance with subsection B.3 of section 23 of Annex IV of the MRR.</t>
  </si>
  <si>
    <t>Click "+" to add more monitoring plan versions</t>
  </si>
  <si>
    <t>b.
Guide-lines</t>
  </si>
  <si>
    <t>The monitoring plan shall consist of a detailed, complete and transparent documentation of the monitoring methodology of a specific installation [or aircraft operator] and shall contain at least the elements laid down in Annex I.</t>
  </si>
  <si>
    <t>Furthermore, Article 74(1) states:</t>
  </si>
  <si>
    <t>Member States may require the operator and aircraft operator to use electronic templates or specific file formats for submission of monitoring plans and changes to the monitoring plan, as well as for submission of annual emissions reports, tonne-kilometre data reports, verification reports and improvement reports. 
Those templates or file format specifications established by the Member States shall, at least, contain the information contained in electronic templates or file format specifications published by the Commission.</t>
  </si>
  <si>
    <t xml:space="preserve">Furthermore the MRR (Article 13) allows the Member States to develop simplified and standardised monitoring plans for "simple" installations. </t>
  </si>
  <si>
    <t>According to the Commission's guidance document No. 1 ("General guidance for installations"), such standardised templates should be provided by adding standard texts where appropriate in this template here.</t>
  </si>
  <si>
    <t>All Commission guidance documents on the Monitoring and Reporting Regulation can be found at:</t>
  </si>
  <si>
    <t>Read carefully the instructions below for filling this template.</t>
  </si>
  <si>
    <t>Identify the Competent Authority (CA) responsible for your installation in the Member State where the installation is situated (there may be more than one CA per Member State). Note that "Member State" here means all States which are participating in the EU ETS, not only EU Member States.</t>
  </si>
  <si>
    <t>Check the CA's webpage or directly contact the CA in order to find out if you have the correct version of the template. The template version (in particular the reference file name) is clearly indicated on the cover page of this file.</t>
  </si>
  <si>
    <r>
      <t xml:space="preserve">Confidentiality statement- </t>
    </r>
    <r>
      <rPr>
        <sz val="10"/>
        <color indexed="62"/>
        <rFont val="Arial"/>
        <family val="2"/>
      </rPr>
      <t>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CA know. You should be aware that under the provisions Directive 2003/4/EC, the CA may be obliged to disclose information even where the applicant requests that it is kept confidential.</t>
    </r>
  </si>
  <si>
    <t>This template has been developed to accommodate the minimum content of a monitoring plan required by the MRR. Operators should therefore refer to the MRR and additional Member State requirements (if any) when completing.</t>
  </si>
  <si>
    <t>LC15</t>
  </si>
  <si>
    <t>LC01</t>
  </si>
  <si>
    <t>LC02</t>
  </si>
  <si>
    <t>QAL procedures</t>
  </si>
  <si>
    <t>EN 14181</t>
  </si>
  <si>
    <t>CO2 concentration</t>
  </si>
  <si>
    <t>ISO 12039</t>
  </si>
  <si>
    <t>This list will be available as a drop-down below in section 10 for referencing the analytical methods to the relevant measurement points.</t>
  </si>
  <si>
    <t>cond. Format?</t>
  </si>
  <si>
    <t>Please select here if this measurement point is an emission/measurement point during typical operation or non-typical operation (during restrictive and transition phases, including breakdown periods or commissioning phases).</t>
  </si>
  <si>
    <t>The information in the green fields is taken automatically from point 6(d) in sheet C_InstallationDescription.</t>
  </si>
  <si>
    <t>Relevant sections: 6 (except e), 9, 10, 11, 13</t>
  </si>
  <si>
    <t>Relevant sections: 6 (except d), 7, 14, 15, 16</t>
  </si>
  <si>
    <t>Relevant sections: 6 (except e), 9, 10, 11, 17, 18, 19</t>
  </si>
  <si>
    <t>Please ensure you have completed the rest of this sheet, the relevant sections for each approach selected above, before you continue to sheet "K_ManagementControl" (sections 20 to 25), which is mandatory for all installations.</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</si>
  <si>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EU ETS installation) to ensure that correct data is reported to the competent authority.</t>
  </si>
  <si>
    <t>If your installation is eligible for such simplified and/or standardised monitoring plan in accordance with the requirements laid down in guidance document 1, please check with your competent authority or its website whether your Member State provides such simplified templates.</t>
  </si>
  <si>
    <t>This monitoring plan must be submitted to your competent authority at the following address:</t>
  </si>
  <si>
    <t>Some Member States may require you to use an alternative system, such as internet-based form instead of a spreadsheet. Check your Member State requirements. In this case the CA will provide further information to you.</t>
  </si>
  <si>
    <t>You must notify any proposals for significant modifications to the monitoring plan to the CA without undue delay. Any significant change in your monitoring methodology shall be subject to approval by the CA, as set in Article 14 and 15 of the MRR. Where you can assume reasonably (in accordance with Article 15) that necessary updates of the monitoring plan are not significant, you may notify the CA of those updates jointly once per year in accordance with the deadline specified in that Article (subject to competent authority agreement).</t>
  </si>
  <si>
    <t>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In principle the option "Precision as displayed" of MS Excel should be deactivated. For more details, consult MS Excel's "Help" function on this topic.</t>
  </si>
  <si>
    <t>In many cases in this template you are required to fill in descriptions of the installation, its functioning, and specific methods which you apply for monitoring. In such situations text fields are provided for your input, which may be sometimes insufficient for the information you want to enter.</t>
  </si>
  <si>
    <t>The competent authority may restrict the acceptable file formats. Please ensure that you use only standard office file types such as .doc, .xls, .pdf. For further acceptable file types contact your competent authority or its website.</t>
  </si>
  <si>
    <t>Please note that monitoring of the emissions of your installation must always be carried out in accordance with the latest approved version of the monitoring plan, except in cases where an update of the MP has already been submitted to the CA and/or is pending approval. In accordance with Article 16(1), in such situations the monitoring must be carried out in parallel using the latest approved as well as the latest MP submitted for approval.</t>
  </si>
  <si>
    <t>AddEmissionPoint</t>
  </si>
  <si>
    <t>ADD_CompleteAluSourceStream</t>
  </si>
  <si>
    <t># of lines</t>
  </si>
  <si>
    <t>D</t>
  </si>
  <si>
    <t>AddMeasuringInstrSheetD</t>
  </si>
  <si>
    <t>AddMeasuringInstrSheetF</t>
  </si>
  <si>
    <t>E</t>
  </si>
  <si>
    <t>R</t>
  </si>
  <si>
    <t>S</t>
  </si>
  <si>
    <t>T</t>
  </si>
  <si>
    <t>V</t>
  </si>
  <si>
    <t>RefColumn</t>
  </si>
  <si>
    <t>ColumnStart</t>
  </si>
  <si>
    <t>Column</t>
  </si>
  <si>
    <t>ColumnEnd</t>
  </si>
  <si>
    <t>Further macros attached</t>
  </si>
  <si>
    <t>HelpAreaColumn</t>
  </si>
  <si>
    <t>ID</t>
  </si>
  <si>
    <t>W</t>
  </si>
  <si>
    <t>Anchor name</t>
  </si>
  <si>
    <t>AddEmissionSource</t>
  </si>
  <si>
    <t>AddMeasurementPoint</t>
  </si>
  <si>
    <t>AddInformationSources</t>
  </si>
  <si>
    <t>AddLaboratories</t>
  </si>
  <si>
    <t>AddMPVersion</t>
  </si>
  <si>
    <t>AddActivitiesExcluded</t>
  </si>
  <si>
    <t>AddAluSourceStream</t>
  </si>
  <si>
    <t>AddSourceStream</t>
  </si>
  <si>
    <t>AddTransferCO2Installations</t>
  </si>
  <si>
    <t>AddPipelineDevices</t>
  </si>
  <si>
    <t>EFUnits</t>
  </si>
  <si>
    <t>NCVUnits</t>
  </si>
  <si>
    <t>PctUnits</t>
  </si>
  <si>
    <t>GJ/t</t>
  </si>
  <si>
    <t>GJ/1000Nm³</t>
  </si>
  <si>
    <t>tCO2/TJ</t>
  </si>
  <si>
    <t>tCO2/t</t>
  </si>
  <si>
    <t>tCO2/1000Nm³</t>
  </si>
  <si>
    <t>MS are free to use this sheet</t>
  </si>
  <si>
    <t>Please be aware that these parameters are used by the macros. Do NOT make any changes to this page!</t>
  </si>
  <si>
    <t>This is the final version of the monitoring plan template for installations, as endorsed by the Climate Change Committee in its meeting 7 June 2012.</t>
  </si>
  <si>
    <t xml:space="preserve">This monitoring plan template represents the views of the Commission services at the time of publication. </t>
  </si>
  <si>
    <t xml:space="preserve">This file constitutes the said template for monitoring plans of installations developed by the Commission services and includes the requirements defined in Annex I as well as further requirements to assist the operator in demonstrating compliance with the MRR. Under certain conditions as described below, it may have been amended to a limited extent by a Member State's competent authority. </t>
  </si>
  <si>
    <t>Directive 2003/87/EC (the "ETS Directive") requires operators of installations which are included in the Union Emission Trading Scheme (the EU ETS) to hold a valid GHG emission permit issued by the relevant Competent Authority and to monitor and report their emissions, and have the reports verified by an independent and accredited verifier.</t>
  </si>
  <si>
    <t>Please list here all source streams (fuels, materials, products,…) which are to be monitored at your installation using calculation based approaches (i.e. standard methodology or mass balance). For definition of the term "source stream" please see guidance document No. 1 ("General guidance for installations"). For definition of source streams for PFC, please see point 14(c) in sheet "I_PFC".</t>
  </si>
  <si>
    <t>Grid reference (map co-ordinates) of site main entrance (optional):</t>
  </si>
  <si>
    <t>This list will be available as a drop-down in sheet E_SourceStreams (table (g) to reference the information sources to the relevant calculation factors of each source stream.</t>
  </si>
  <si>
    <t>National GHG Inventory, annually updated (see http:/Dummy.address.test). Most recent value published in 2011 is used.</t>
  </si>
  <si>
    <t>Solid fuels: ANA 1-1/UBA; Liquid fuels: ANA 1-2/UBA;  Comparison by external (accredited) laboratory: ANA 1-3/ext</t>
  </si>
  <si>
    <t>You may use the maximum permissible errors specified for the measuring instrument in service, or where lower, the uncertainty obtained by calibration, multiplied by a conservative adjustment factor for taking into account the effect of uncertainty in service, provided that measuring instruments are installed in an environment appropriate for their use specifications, or</t>
  </si>
  <si>
    <t>These are methods based on empirical correlations as determined at least once per year in accordance with the requirements applicable for laboratory analyses. However, these analyses are only carried out once per year, therefore this tier is considered a lower level than full analyses. The proxy correlations may be based on:</t>
  </si>
  <si>
    <t xml:space="preserve">Your description should include the type of instrument(s) used, whether measurements are carried out under wet or dry conditions; the formulae for applying correction factors (p, T, O2 and H2O). Where EN 14181 is applied, the calibration factors required for QAL2 procedures should be given. If flue gas volume is calculated, please describe briefly the method for determination of the flue gas volume. </t>
  </si>
  <si>
    <t>Please describe how annual emissions are determined based on concentration and flue gas flow data, taking into account the frequency of determination of concentration and flue gas flow. Include also how data is substituted where no valid hour of data can be determined.</t>
  </si>
  <si>
    <t>Justification if required tier is not applied:</t>
  </si>
  <si>
    <t>If the tier required pursuant to Article 41 is not applied for this measurement point, please give a justification here.</t>
  </si>
  <si>
    <t>All instruments used must be clearly identifiable using a unique ID (such as the serial number of the instrument). However, exchange of instruments (e.g. necessary as consequence of a damage) will not constitute a significant change of the monitoring plan within the meaning of Article 15(3). The unique identification should therefore be documented separately from the monitoring plan. Please make sure that you establish an appropriate written procedure for this purpose.</t>
  </si>
  <si>
    <t>Production or processing of ferrous metals (including ferro-alloys) where combustion units with a total rated thermal input exceeding 20 MW are operated. Processing includes, inter alia, rolling mills, re-heaters, annealing furnaces, smitheries, foundries, coating and pickling</t>
  </si>
  <si>
    <t>Management and procedures for measurement based approaches</t>
  </si>
  <si>
    <t>Management and procedures for monitoring N2O emissions</t>
  </si>
  <si>
    <t>The CA may contact you to discuss modifications to your monitoring plan to ensure the accurate and verifiable monitoring and reporting of annual emissions, according to the general and specific requirements of the MRR. Notwithstanding Article 16(1) of the MRR, upon notification of approval from the CA you will use the latest approved version of the monitoring plan as the methodology to determine annual emissions and implement your data acquisition and handling activities and control activities. It will serve also as a reference for verification of your annual emissions report.</t>
  </si>
  <si>
    <t>a conservative estimate shows that emissions for the next 5 years will be less than 25 000 tonnes CO2(e) per year, where the verified emissions are not available or inappropriate.</t>
  </si>
  <si>
    <t>Fall-back approach (Article 22):</t>
  </si>
  <si>
    <t>Please also select the Annex I activities, the emission sources and the GHGs emitted from the drop-down lists (relating to data entered in section 5(c) above). If more than one activity or emission source in concerned, please enter e.g. "A1, A2".</t>
  </si>
  <si>
    <t>For allowing the competent authority to fully understand the functioning of your installation, please select from the respective drop-down lists the Annex I activities, the emission sources and the emission points, which correspond which each source stream. If more than one activity or emission source in concerned, please enter e.g. "A1, A2".</t>
  </si>
  <si>
    <t>Click "+" to add more activities excluded from EU ETS</t>
  </si>
  <si>
    <t>All details on source streams (determination of activity data, determination of calculation factors) are outlined in other sections of this monitoring plan.</t>
  </si>
  <si>
    <t>In case of gas flow meters please refer to Nm³/h if the p/T compensation is implemented into the instrument and relate to m³ in operating state if the p/T compensation is done by a separate instrument. In the latter case please also list those separate instruments.</t>
  </si>
  <si>
    <t>Where online gas chromatographs or extractive or non-extractive gas analysers are used, the requirements of Article 32 shall be met.</t>
  </si>
  <si>
    <t>Activity data tier level required:</t>
  </si>
  <si>
    <t>In general, this value should be the result of an uncertainty assessment (see section 7(c)). However, Articles 28(2), (3) and 29(2) allow to apply several simplifications:</t>
  </si>
  <si>
    <t>In this case the requirements of Article 32 to 35 on analyses are fully applicable.</t>
  </si>
  <si>
    <t>Where a default value is used, please enter the value, the unit and the literature source by reference to table 7(d) on the previous sheet. The value should reflect the constant value at the time of notification of the monitoring plan.</t>
  </si>
  <si>
    <t>The measurement frequency should indicate the frequency of data points produced by the instrument before the data is aggregated to give hourly averages or averages of shorter periods.</t>
  </si>
  <si>
    <t>Laboratories and methods used for application of continuous measurement methods:</t>
  </si>
  <si>
    <t xml:space="preserve">In general, this value should be the result of an uncertainty assessment (see section 7(c)). </t>
  </si>
  <si>
    <t>In order to describe the applied approaches in full, the following information has to be provided. Please provide references to the appropriate written procedures. The procedures are to be outlined in section 11 below in this sheet.</t>
  </si>
  <si>
    <t>You must be able to demonstrate that the overall uncertainty for the annual level of greenhouse gas emissions for the whole installation does not exceed 7.5% for category A, 5.0% for category B and 2.5 % for category C installations. Note: Your competent authority may request full details of your justification to demonstrate that application of a tiered calculation based method or measurement approach is technically not feasible or would lead to unreasonable costs.</t>
  </si>
  <si>
    <t>Note: this section is to be completed for determination of N2O emissions from specified production activities at an installation. N2O emissions from combustion of fuels are not covered.  Please make sure that the information on your measurement system is entered in sheet F_MeasurementBasedApproaches as appropriate.</t>
  </si>
  <si>
    <t>Please provide any relevant comments below. Explanations may in particular be required for how the calculation factors are determined, which measuring instruments and process control equipment are used for determining the activity data, etc.</t>
  </si>
  <si>
    <t>Select here from the drop-down list whether it is a transfer from or to an installation or non-ETS entity, and whether this deals with inherent CO2 (Article 48) or transferred CO2 (Article 49) as defined by the MRR.</t>
  </si>
  <si>
    <t>According to Article 48(3), you can determine transferred or inherent CO2 either by your own instruments, or using the measurement by the other installation, or you can use both and determine the result as the average of the measurements. Please indicate here, which of these approaches are used.</t>
  </si>
  <si>
    <t>In accordance with section 22.B of Annex IV of the MRR, you may choose either of two methods. Method A involves a measurement based mass balance of all CO2 emitted, entering and leaving the network, while Method B is based on determining fugitive and vented emissions, as well as leakages and installation based emissions.</t>
  </si>
  <si>
    <t>This procedure should identify how the monitoring and reporting responsibilities for the roles identified above are assigned and how training and reviews are undertaken and how duties are segregated such that all relevant data is confirmed by a person not involved with the recording and collection of the data.</t>
  </si>
  <si>
    <t>The brief description should identify that the review and validation process includes a check on whether data is complete, comparisons with data over previous years, comparison of fuel consumption reported with purchase records and factor obtained for fuel suppliers with international reference factors, if applicable, and criteria for rejecting data.</t>
  </si>
  <si>
    <t>The brief description should identify the process of document retention, specifically in relation to the data and information stipulated in Annex IX of the MRR and to how the data is stored such that information is made readily available upon request of the competent authority or verifier.</t>
  </si>
  <si>
    <t xml:space="preserve">The determination of the amount of relevant carbonates in each relevant input material shall be carried out according Articles 32 to 35. Stoichiometric ratios as listed in section 2 of Annex VI shall be used to convert composition data into emission factors. </t>
  </si>
  <si>
    <t>The operator shall use installation-specific emission factors for CF4 and C2F6
established through continuous or intermittent field measurements. For the determination of
those emission factors the operator shall use the most recent version of the guidance
mentioned under Tier 3 of section 4.4.2.4 of the 2006 IPCC Guidelines. The operator shall
determine each emission factor with a maximum uncertainty of ±15%.</t>
  </si>
  <si>
    <t>For each measurement point, please also enter an estimate for the respective annual emissions. This information is required for determining the applicable tier.</t>
  </si>
  <si>
    <t>Please list and describe here all measurements points at which GHGs are measured by continuous emission measuring systems (CEMS). This includes measurement points in pipeline systems used for the transfer of CO2 with the aim of geological storage of CO2.</t>
  </si>
  <si>
    <t>NCV and EF analysis of source stream "heavy fuel oil" from August 2011</t>
  </si>
  <si>
    <t>Where a tier 2 emission factor is applied, please provide details about the written procedure setting out the schedule for repetitions of the measurements to be carried out in accordance with Section 8 of Annex IV of the MRR (emission factors and collection efficiency).</t>
  </si>
  <si>
    <t>The brief description should outline what appropriate actions are undertaken if data flow activities and control activities are found not to function effectively. The procedure should outline how the validity of the outputs is assessed, the process of determining the cause of the error and of correcting it.</t>
  </si>
  <si>
    <t xml:space="preserve">Detailed instructions for data entries in this tool can be found at  the first  occurrence of this entry section. </t>
  </si>
  <si>
    <t xml:space="preserve">The operator shall apply technology-specific emission factors from Table 2 of section 8 of Annex IV
</t>
  </si>
  <si>
    <t>The operator shall use technology-specific emission factors from Table 1 of section 8 of Annex IV.</t>
  </si>
  <si>
    <t>Installations with low emissions (section 5(e)) are not required to include the stocks determination in their uncertainty assessment (Article 47(5)).</t>
  </si>
  <si>
    <t>The Monitoring and Reporting Regulation (Commission Regulation (EU) No 601/2012 of 21 June 2012, hereinafter the "MRR"), defines further requirements for monitoring and reporting. The MRR can be downloaded from:</t>
  </si>
  <si>
    <t>http://eur-lex.europa.eu/LexUriServ/LexUriServ.do?uri=OJ:L:2012:181:0030:0104:EN:PDF</t>
  </si>
  <si>
    <t>Note in some cases this may be specifically requested by the competent authority as mandatory.</t>
  </si>
  <si>
    <t>Please provide the following technical details for each activity pursuant to Annex I of the EU ETS Directive carried out at your installation.</t>
  </si>
  <si>
    <t>The list entered here will be available as a drop-down list in the tables below where a reference to the activity is required for the installation description.</t>
  </si>
  <si>
    <t>A01</t>
  </si>
  <si>
    <t>A02</t>
  </si>
  <si>
    <t>Installation category in accordance with Article 19</t>
  </si>
  <si>
    <t>the average verified annual emissions of the installation during the previous trading period were less than 25 000 tonnes CO2(e) per year, or</t>
  </si>
  <si>
    <t>If your installation is an installation with low emissions as defined by Article 47, several simplifications for the monitoring plan apply.</t>
  </si>
  <si>
    <t xml:space="preserve">According to that Article, the operator may submit a simplified monitoring plan for an installation where no nitrous oxide emitting activities are carried out and it can be demonstrated that: </t>
  </si>
  <si>
    <t>Relevant sections: 6 (except d), 7, 8</t>
  </si>
  <si>
    <t>Relevant sections: 12</t>
  </si>
  <si>
    <t>EUConst_RelSectionCalc</t>
  </si>
  <si>
    <t>EUConst_RelSectionMeasure</t>
  </si>
  <si>
    <t>EUConst_RelSectionFallback</t>
  </si>
  <si>
    <t>EUConst_RelSectionN2O</t>
  </si>
  <si>
    <t>EUConst_RelSectionPFC</t>
  </si>
  <si>
    <t>EUConst_RelSectionCCS</t>
  </si>
  <si>
    <t>Monitoring of N2O emissions:</t>
  </si>
  <si>
    <t>Monitoring of PFC emissions:</t>
  </si>
  <si>
    <t>Monitoring of transferred/inherent CO2 and CCS:</t>
  </si>
  <si>
    <t>Annex I requires that monitoring plans include a description of the installation and activities to be carried out and monitored, including a list of emission sources and source streams.  The information you provide in this template should relate to the Annex I activity(ies) comprised in the installation in question, and should relate to a single installation. Include in this section any activities carried out at your installation and exclude related activities carried out by other operators.</t>
  </si>
  <si>
    <t>Coal fired boiler (combustion of fuels)</t>
  </si>
  <si>
    <t>Coal fired boiler (decomposition of limestone for flue gas scrubbing)</t>
  </si>
  <si>
    <t>S01</t>
  </si>
  <si>
    <t>S02</t>
  </si>
  <si>
    <t>S03</t>
  </si>
  <si>
    <t>Cement clinker kiln (decarbonatisation of raw meal, combustion of fuels)</t>
  </si>
  <si>
    <t>Stack 2 (cement kiln)</t>
  </si>
  <si>
    <t>S102, S03</t>
  </si>
  <si>
    <t>Relevant sections: 6 (except e), 9, 10, 11</t>
  </si>
  <si>
    <t>Pursuant to Article 41(1) a lower tier requirement may be allowed for each emission source which emits less than 5 000 tonnes of CO2(e) per year, or which contributes less than 10% of the total annual emissions of the installation, whichever is higher in terms of absolute emissions ("minor" emission source).</t>
  </si>
  <si>
    <t>In order to allow this template to automatically propose emission source categories, it is necessary to define first any emission sources for which measurement based methods are applied.</t>
  </si>
  <si>
    <t>EP01</t>
  </si>
  <si>
    <t>EP02</t>
  </si>
  <si>
    <t>M01</t>
  </si>
  <si>
    <t>Stack of coal fired boiler, measurement platform A</t>
  </si>
  <si>
    <t xml:space="preserve">Those estimated emissions are also relevant to categorise the calculated-based source streams under point (f) below, if calculation based approaches are applied. </t>
  </si>
  <si>
    <t>F01</t>
  </si>
  <si>
    <t>F02</t>
  </si>
  <si>
    <t>Raw meal</t>
  </si>
  <si>
    <t>Cement clinker: Kiln input based (Method A)</t>
  </si>
  <si>
    <t>A1: Production of cement clinker</t>
  </si>
  <si>
    <t>S1: Cement clinker kiln (decarbonatisation of raw meal, combustion of fuels)</t>
  </si>
  <si>
    <t>EP2: Stack 2 (cement kiln)</t>
  </si>
  <si>
    <t>Data for the source stream references and the source stream full name (source stream name and source stream type) will be taken from point (d) above automatically.</t>
  </si>
  <si>
    <t>In case of source streams going out of a mass balance, the emissions must be entered as negative values.</t>
  </si>
  <si>
    <t>Background: Pursuant to Article 19(3) you can categorise each source stream as "major", "minor" or "de-minimis".</t>
  </si>
  <si>
    <t>Please enter for each source stream (calculation-based method, including PFC)  the estimated emissions, and select an appropriate source stream category.</t>
  </si>
  <si>
    <t>To help you selecting an appropriate category, the possible category will be displayed automatically for each source stream in the green field.</t>
  </si>
  <si>
    <t>Installation parts and activities not included in the EU ETS, if relevant:</t>
  </si>
  <si>
    <t>Please provide details for any installation parts or activities not included in the EU ETS where fuel or materials used by these activities are accounted for by measurement devices that also supply Annex I activities.</t>
  </si>
  <si>
    <t>Stack of connected installation (Heating of adjacent hospital)</t>
  </si>
  <si>
    <t>S011</t>
  </si>
  <si>
    <t>several boilers (&lt; 3MWth each)</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</si>
  <si>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</si>
  <si>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</si>
  <si>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</si>
  <si>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</si>
  <si>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</si>
  <si>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</si>
  <si>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L. Member State specific content</t>
  </si>
  <si>
    <t>Please enter data in this section</t>
  </si>
  <si>
    <t>CNTR_CheckPFC</t>
  </si>
  <si>
    <t>If the description is too complex, e.g. complex formulas are applied, you may provide the description in a separate document using a file format acceptable for the CA. In this case please reference this file here, by using the file name and date.</t>
  </si>
  <si>
    <t>Further procedure added by the operator</t>
  </si>
  <si>
    <t>Make grey?</t>
  </si>
  <si>
    <t>In particular, the list of measuring instruments is required for the monitoring of activity data, the list of information sources is required for default values for calculation factors in accordance with Article 31, and the analytical methods will be referenced in case analyses are required for calculation factors.</t>
  </si>
  <si>
    <t>Specification and location of measurement systems for determining the activity data for source streams:</t>
  </si>
  <si>
    <t>For each measuring instrument please enter the specified uncertainty, including the range this uncertainty is related to, as given in the manufacturer's specification. In some cases an uncertainty may be specified for two different ranges. In that case please enter both of them.</t>
  </si>
  <si>
    <t>A description should be provided for all measurement devices which are relevant for emissions monitoring, including sub-meters and meters used to deduct quantities which are used outside the installation boundaries. Measurement devices used for continuous emissions measurement (CEMS) are to be specified in sheet F_MeasurementBasedApproaches, section 9.c.</t>
  </si>
  <si>
    <t>"Type of measuring instrument": Please select the appropriate type from the drop-down list, or enter a more appropriate type.</t>
  </si>
  <si>
    <t>The list of instruments entered here will be available as a drop-down list for each source stream in sheet E_SourceStreams (point b), where the relevant measuring instruments used are to be referenced.</t>
  </si>
  <si>
    <t>This procedure is only relevant where the operator uses measuring instruments under his own control.</t>
  </si>
  <si>
    <t>MI01</t>
  </si>
  <si>
    <t>MI02</t>
  </si>
  <si>
    <t>Kg</t>
  </si>
  <si>
    <t>WB-342</t>
  </si>
  <si>
    <t>IS01</t>
  </si>
  <si>
    <t>IS02</t>
  </si>
  <si>
    <t>IS03</t>
  </si>
  <si>
    <t>Handbook of Chemistry and Physics, 92nd ed., http://www.hbcpnetbase.com/</t>
  </si>
  <si>
    <t>Laboratories and methods used for analyses for calculation factors:</t>
  </si>
  <si>
    <t>Please list the methods to be used for analysing fuels and materials for the determination of all calculation factors where applicable due to the selected tier. Where the laboratory is not accredited according to EN ISO/IEC 17025, you have to provide evidence that the laboratory is technically competent in accordance with Article 34. For this purpose please provide reference to an attached document.</t>
  </si>
  <si>
    <t>This list will be available as a drop-down in sheet E_SourceStreams (table (g)) to reference the analytical methods to the relevant calculation factors of each source stream.</t>
  </si>
  <si>
    <t>Lab_competence.pdf, 2/3/2012</t>
  </si>
  <si>
    <t>L01</t>
  </si>
  <si>
    <t>L02</t>
  </si>
  <si>
    <r>
      <t>Where applicable, please provide details of the written procedure which describe the quantification methodologies for emissions or CO</t>
    </r>
    <r>
      <rPr>
        <b/>
        <vertAlign val="subscript"/>
        <sz val="10"/>
        <rFont val="Arial"/>
        <family val="2"/>
      </rPr>
      <t>2</t>
    </r>
    <r>
      <rPr>
        <b/>
        <sz val="10"/>
        <rFont val="Arial"/>
        <family val="2"/>
      </rPr>
      <t xml:space="preserve"> released to the water column from potential leakages as well as the applied and possibly adapted quantification methodologies for actual emissions or CO</t>
    </r>
    <r>
      <rPr>
        <b/>
        <vertAlign val="subscript"/>
        <sz val="10"/>
        <rFont val="Arial"/>
        <family val="2"/>
      </rPr>
      <t>2</t>
    </r>
    <r>
      <rPr>
        <b/>
        <sz val="10"/>
        <rFont val="Arial"/>
        <family val="2"/>
      </rPr>
      <t xml:space="preserve"> released to the water column from leakages, as specified in section 23 of Annex IV.</t>
    </r>
  </si>
  <si>
    <t>Please provide details about the written procedure detailing the calculation method used to determine N2O emissions from periodic, unabated sources in nitric acid, adipic acid, caprolactam, glyoxal and glyoxylic acid production.</t>
  </si>
  <si>
    <t>Management &amp; Procedures</t>
  </si>
  <si>
    <t>I. PFC emissions</t>
  </si>
  <si>
    <t>I. Determination of PFC emissions from production of primary aluminium</t>
  </si>
  <si>
    <r>
      <t xml:space="preserve">Please provide the reference to the documented results of a risk assessment that demonstrates that the control activities and procedures are commensurate with the risks identified in accordance with Article 12(1)(b) of the MRR.  (Note: The requirement to </t>
    </r>
    <r>
      <rPr>
        <b/>
        <u/>
        <sz val="10"/>
        <rFont val="Arial"/>
        <family val="2"/>
      </rPr>
      <t>submit</t>
    </r>
    <r>
      <rPr>
        <b/>
        <sz val="10"/>
        <rFont val="Arial"/>
        <family val="2"/>
      </rPr>
      <t xml:space="preserve"> the risk assessment to the CA does not apply to installations with low emissions, in accordance with Article 47(3) of the MRR)</t>
    </r>
  </si>
  <si>
    <t>Please provide details about the procedure used to ensure regular reviews are carried out to identify any planned or effective changes to the capacity, activity level and operation of the installation that have an impact on the installation's allocation.</t>
  </si>
  <si>
    <t>± 7,5%</t>
  </si>
  <si>
    <t>± 5,0%</t>
  </si>
  <si>
    <t>± 2,5%</t>
  </si>
  <si>
    <t>± 1,5%</t>
  </si>
  <si>
    <t>± 17,5%</t>
  </si>
  <si>
    <t>± 12,5%</t>
  </si>
  <si>
    <t>± 15,0%</t>
  </si>
  <si>
    <t>Commercial standard fuels</t>
  </si>
  <si>
    <t>Other gaseous &amp; liquid fuels</t>
  </si>
  <si>
    <t>Solid fuels</t>
  </si>
  <si>
    <t>Flares</t>
  </si>
  <si>
    <t>Scrubbing (carbonate)</t>
  </si>
  <si>
    <t>Scrubbing (gypsum)</t>
  </si>
  <si>
    <t>Catalytic cracker regeneration</t>
  </si>
  <si>
    <t>Hydrogen production</t>
  </si>
  <si>
    <t>Mass balance</t>
  </si>
  <si>
    <t>Fuel as process input</t>
  </si>
  <si>
    <t>Metal ore roasting &amp; sintering</t>
  </si>
  <si>
    <t>Carbonate input</t>
  </si>
  <si>
    <t>Production of iron &amp; steel</t>
  </si>
  <si>
    <t>Production or processing of ferrous and non-ferrous metals, including secondary aluminium</t>
  </si>
  <si>
    <t>Process emissions</t>
  </si>
  <si>
    <t>Primary aluminium production</t>
  </si>
  <si>
    <t>PFC emissions (slope method)</t>
  </si>
  <si>
    <t>PFC emissions (overvoltage method)</t>
  </si>
  <si>
    <t>CKD</t>
  </si>
  <si>
    <t>Non-carbonate carbon</t>
  </si>
  <si>
    <t>Highest</t>
  </si>
  <si>
    <t>Navigation area:</t>
  </si>
  <si>
    <t>Table of contents</t>
  </si>
  <si>
    <t>Previous sheet</t>
  </si>
  <si>
    <t>Next sheet</t>
  </si>
  <si>
    <t>Top of sheet</t>
  </si>
  <si>
    <t>End of sheet</t>
  </si>
  <si>
    <t>E.
Source streams</t>
  </si>
  <si>
    <t>MM1</t>
  </si>
  <si>
    <t>MM2</t>
  </si>
  <si>
    <t>MM3</t>
  </si>
  <si>
    <t>MM4</t>
  </si>
  <si>
    <t>MM5</t>
  </si>
  <si>
    <t>Please provide details about the written procedure which describes the method and parameters used to determine the quantity of materials used in the production process and the maximum quantity of material used at full capacity.</t>
  </si>
  <si>
    <t>(k)</t>
  </si>
  <si>
    <t>Please provide details about the written procedure which describes the method and parameters used to determine the quantity of product produced as an hourly load expressed as nitric acid (100%), adipic acid (100%), glyoxal and glyoxylic acid and caprolactam per hour.</t>
  </si>
  <si>
    <t>(l)</t>
  </si>
  <si>
    <t>(m)</t>
  </si>
  <si>
    <t>(n)</t>
  </si>
  <si>
    <t>Organisation name (if different from the operator):</t>
  </si>
  <si>
    <t>Source stream type</t>
  </si>
  <si>
    <t>Source stream type:</t>
  </si>
  <si>
    <t>IS1</t>
  </si>
  <si>
    <t>IS2</t>
  </si>
  <si>
    <t>IS3</t>
  </si>
  <si>
    <t>IS4</t>
  </si>
  <si>
    <t>IS5</t>
  </si>
  <si>
    <t>IS6</t>
  </si>
  <si>
    <t>IS7</t>
  </si>
  <si>
    <t>IS8</t>
  </si>
  <si>
    <t>IS9</t>
  </si>
  <si>
    <t>IS10</t>
  </si>
  <si>
    <t>IS11</t>
  </si>
  <si>
    <t>IS12</t>
  </si>
  <si>
    <t>IS13</t>
  </si>
  <si>
    <t>IS14</t>
  </si>
  <si>
    <t>IS15</t>
  </si>
  <si>
    <t>The drop-down list for selection of the Source stream type is based upon the activities selected in section 5(c) above. The entry there is required for determining the applicable minimum tier in sheet "E_SourceStreams".</t>
  </si>
  <si>
    <t>Note that in accordance with Article 47(3), installation with low emissions do not have to submit this document to the CA.</t>
  </si>
  <si>
    <t>For showing/hiding examples, press the "Examples" button in the navigation area.</t>
  </si>
  <si>
    <t>Article 41: The minimum tier displayed below shall apply.
Only where you can demonstrate to the satisfaction of the competent authority that application of the tier required is technically not feasible or incurs unreasonable costs, and application of a calculation methodology using the tier levels required by Article 26 is technically not feasible or incurs unreasonable costs, a next lower tier may be used, with a minimum of tier 1.</t>
  </si>
  <si>
    <t>Article 41: One tier lower than the tier displayed below shall apply as a minimum.
Only where you can demonstrate to the satisfaction of the competent authority that application of the tier required is technically not feasible or incurs unreasonable costs, and application of a calculation methodology using the tier levels required by Article 26 is technically not feasible or incurs unreasonable costs, a next lower tier may be used, with a minimum of tier 1.</t>
  </si>
  <si>
    <t>G. Fall-back approaches</t>
  </si>
  <si>
    <t>H. N2O emissions</t>
  </si>
  <si>
    <t>In accordance with Article 21, emissions may be determined using either a calculation based methodology ("calculation") or measurement based methodology ("measurement") except where the use of a specific methodology is mandatory according to the provisions of the MRR.</t>
  </si>
  <si>
    <t>has entry?</t>
  </si>
  <si>
    <t>default value?</t>
  </si>
  <si>
    <t>default value or lab</t>
  </si>
  <si>
    <t>The procedures below should cover the elements of a sampling plan as required by Article 33.  A copy of the procedure should be submitted to the competent authority with the monitoring plan.</t>
  </si>
  <si>
    <t>The source streams may be named like e.g. "natural gas", "heavy fuel oil", "cement raw meal",..</t>
  </si>
  <si>
    <t>EUconst_ERR_CheckEstimatedEmissions</t>
  </si>
  <si>
    <t>Number</t>
  </si>
  <si>
    <t>TEXT (Language Version)</t>
  </si>
  <si>
    <t>MP P3 Aircraft</t>
  </si>
  <si>
    <t>MP P3 TKM</t>
  </si>
  <si>
    <t>Use by Competent Authority only</t>
  </si>
  <si>
    <t>Euconst_VersionTracking</t>
  </si>
  <si>
    <t>EN 15440:2011 - some deviations regarding sample size and treatment. See procedure ANA-1234/UBA</t>
  </si>
  <si>
    <t>EN 15104:2011. See procedure ANA-1233/UBA</t>
  </si>
  <si>
    <t>Click "+" to add more methods &amp; laboratories</t>
  </si>
  <si>
    <t>You may then either give here references to individual "sub-procedures", or you may provide details of each relevant procedure separately. For the latter, please use the "add procedure" button at the end of this sheet. However, please ensure that clear reference to the appropriate (sub-)procedure can be given in section 8, table g.</t>
  </si>
  <si>
    <t>Analysis of NCV of solid and liquid fuels.</t>
  </si>
  <si>
    <t>Bomb calorimeter method is used. Appropriate amount of sample is based on experience from earlier measurements of similar materials.
Samples are used in dry state (dried at 120°C for at least 6h). NCV is corrected for moisture content by calculation.</t>
  </si>
  <si>
    <t>Solid fuels: as in standard. Liquid fuels: Only slightly adapted from standard; samples are not dried.</t>
  </si>
  <si>
    <t>Company's Laboratory - Head of department. Deputy: HSEQ manager.</t>
  </si>
  <si>
    <t xml:space="preserve">Hardcopy: Laboratory Office, shelf 27/9, Folder identified “ETS 01-ANA-yyyy” (where yyyy is the current year).
Electronically: “P:\ETS_MRV\labs\ETS_01-ANA-yyyy.xls”
</t>
  </si>
  <si>
    <t>Internal log of the lab (MS Access database): sample numbers and origin/name of sample are tracked together with the results.</t>
  </si>
  <si>
    <t>EN 14918:2009 with modifications for using also for non-biomass and liquid fuels.</t>
  </si>
  <si>
    <t>Where a number of procedures are used for a similar purpose but for different source streams or parameters, please provide details of an overarching procedure which covers the common elements and quality assurance of the applied methods.</t>
  </si>
  <si>
    <t>Description of the procedure used to keep track of instruments installed in the installation used for determining activity data.</t>
  </si>
  <si>
    <t>MI03</t>
  </si>
  <si>
    <t>Example data:</t>
  </si>
  <si>
    <t>Uncertainty shall not be more than ± 2.5%</t>
  </si>
  <si>
    <t>Uncertainty shall not be more than ± 5.0%</t>
  </si>
  <si>
    <t>Please note that the guiding text is only displayed for the first measurement point.</t>
  </si>
  <si>
    <t>If you want to display data for further measurement points, please click on the "+" signs at the left (data grouping function).</t>
  </si>
  <si>
    <t>For adding further measurement points, please go to section 6.d in sheet C_InstallationDescription, and use the macro there.</t>
  </si>
  <si>
    <t>The example is integrated in the first measurement point.</t>
  </si>
  <si>
    <t>EUconst_CEMSType</t>
  </si>
  <si>
    <t>MM2: Flow</t>
  </si>
  <si>
    <t>MM1: CO2</t>
  </si>
  <si>
    <t>Tier def.</t>
  </si>
  <si>
    <t>xxx</t>
  </si>
  <si>
    <t>LC1</t>
  </si>
  <si>
    <t>LC2</t>
  </si>
  <si>
    <t>LC3</t>
  </si>
  <si>
    <t>LC4</t>
  </si>
  <si>
    <t>LC5</t>
  </si>
  <si>
    <t>LC6</t>
  </si>
  <si>
    <t>LC7</t>
  </si>
  <si>
    <t>LC8</t>
  </si>
  <si>
    <t>LC9</t>
  </si>
  <si>
    <t>LC10</t>
  </si>
  <si>
    <t>LC11</t>
  </si>
  <si>
    <t>LC12</t>
  </si>
  <si>
    <t>LC13</t>
  </si>
  <si>
    <t>LC14</t>
  </si>
  <si>
    <t>EUconst_FurtherGuidancePoint1</t>
  </si>
  <si>
    <t>If your competent authority requires you to hand in a signed paper copy of the monitoring plan, please use the space below for signature:</t>
  </si>
  <si>
    <t>Date</t>
  </si>
  <si>
    <t>Name and Signature of 
legally responsible person</t>
  </si>
  <si>
    <t>Who can we contact about your monitoring plan?</t>
  </si>
  <si>
    <t>Please list any abbreviations, acronyms or definitions that you have used in completing this monitoring plan.</t>
  </si>
  <si>
    <t>Abbreviation</t>
  </si>
  <si>
    <t>Definition</t>
  </si>
  <si>
    <t>Additional information</t>
  </si>
  <si>
    <t>Please provide details about the written procedures in accordance with Article 44 of the MRR.</t>
  </si>
  <si>
    <t>Where a number of procedures are used for a similar purpose but for different emission sources or measurement points, please provide details of an overarching procedure which covers the common elements and quality assurance of the applied methods.</t>
  </si>
  <si>
    <t>You may then either give here references to individual "sub-procedures", or you may provide details of each relevant procedure separately. For the latter, please use the "add procedure" button at the end of this sheet. However, please ensure that clear reference to the appropriate (sub-)procedure can be given.</t>
  </si>
  <si>
    <t>Please provide details about the written procedures which describe the methods used for determining the valid hours (or shorter reference periods) for each parameter and for substitution of missing data.</t>
  </si>
  <si>
    <t>If you want to display data for further source streams, please click on the "+" signs at the left (data grouping function).</t>
  </si>
  <si>
    <t>For adding further source streams, please go to section 6.e in sheet C_InstallationDescription, and use the macro there.</t>
  </si>
  <si>
    <t>The example is integrated in the first source stream.</t>
  </si>
  <si>
    <t>The following categories of tiers are used for your guidance (in accordance with guidance document 1):</t>
  </si>
  <si>
    <t>Depending on the tier selected (default values or laboratory analysis), you are required to enter the following information for each calculation factor as applicable:</t>
  </si>
  <si>
    <t>Please provide any relevant comments below. Explanations may in particular be required for e.g. the biomass estimation method, the proxy method (correlation), etc.</t>
  </si>
  <si>
    <t>List of information sources for default values of calculation factors:</t>
  </si>
  <si>
    <t xml:space="preserve">Please list all relevant information sources, from which you derive default values for calculation factors according to Article 31. </t>
  </si>
  <si>
    <t>These are usually static sources such as e.g. National Inventory, IPCC, MRR Annex VI, Handbook of Chemistry &amp; Physics...).</t>
  </si>
  <si>
    <t>Only where the default values change on an annual basis, the operator shall specify the authoritative applicable source of that value by means of a dynamic source, such as the CA's Website.</t>
  </si>
  <si>
    <t>L6</t>
  </si>
  <si>
    <t>L7</t>
  </si>
  <si>
    <t>L8</t>
  </si>
  <si>
    <t>L9</t>
  </si>
  <si>
    <t>L10</t>
  </si>
  <si>
    <t>L11</t>
  </si>
  <si>
    <t>L12</t>
  </si>
  <si>
    <t>L13</t>
  </si>
  <si>
    <t>L14</t>
  </si>
  <si>
    <t>L15</t>
  </si>
  <si>
    <r>
      <t>Brief description</t>
    </r>
    <r>
      <rPr>
        <sz val="8"/>
        <rFont val="Arial"/>
        <family val="2"/>
      </rPr>
      <t xml:space="preserve"> of procedure    </t>
    </r>
  </si>
  <si>
    <t>end</t>
  </si>
  <si>
    <t>Check source stream category</t>
  </si>
  <si>
    <t>auto</t>
  </si>
  <si>
    <t>manual</t>
  </si>
  <si>
    <t>Trade partner</t>
  </si>
  <si>
    <t>Description of the written procedures for analyses:</t>
  </si>
  <si>
    <t>Description of the procedure for the sampling plans for the analyses:</t>
  </si>
  <si>
    <t>Description of the procedure to be used to revise the appropriateness of the sampling plan:</t>
  </si>
  <si>
    <t>Description of the procedure to be used to estimate stocks at the beginning/end of the reporting year (if applicable):</t>
  </si>
  <si>
    <t>Emission sources</t>
  </si>
  <si>
    <t>Source streams (fuels/materials)</t>
  </si>
  <si>
    <t xml:space="preserve">For further guidance please consult points (b), (c) and (e) above. </t>
  </si>
  <si>
    <t>MW(th)</t>
  </si>
  <si>
    <t>Capacity units</t>
  </si>
  <si>
    <t>For further guidance please consult Articles 28 and 29 of the MRR and section 5.3 of Guidance Document 1.</t>
  </si>
  <si>
    <t>Please choose "operator" if the measurement instrument is under your own control and "Trade partner" if it is outside your own control.</t>
  </si>
  <si>
    <t>ETS personnel management</t>
  </si>
  <si>
    <t>HSEQ deputy head of unit</t>
  </si>
  <si>
    <t xml:space="preserve">Hardcopy: HSEQ Office, shelf 27/9, Folder identified “ETS 01-P”. Electronically: “P:\ETS_MRV\manag\ETS_01-P.xls”
</t>
  </si>
  <si>
    <t>N.A. (Normal network drives)</t>
  </si>
  <si>
    <t xml:space="preserve">• Responsible person maintains a list of personnel involved in ETS data management
</t>
  </si>
  <si>
    <t>• Responsible person manages internal and external training according to identified needs.</t>
  </si>
  <si>
    <t xml:space="preserve">• Responsible person holds at least one meeting per year with each involved person, at least 4 meetings with key staff as defined in the annex of the procedure; Aim: Identification of training needs </t>
  </si>
  <si>
    <t>N.A.</t>
  </si>
  <si>
    <t>Carbonate input material [t]</t>
  </si>
  <si>
    <t>Oxide output [t]</t>
  </si>
  <si>
    <t>Emission source ref</t>
  </si>
  <si>
    <t>Emission points</t>
  </si>
  <si>
    <t>If the data flow (and audit trail) is complete, all responsibilities should be found in descriptions of procedures and no further persons need to be added.</t>
  </si>
  <si>
    <t>K.
Management Control</t>
  </si>
  <si>
    <t>Note: this section is to be completed for determination of emissions of perfluorocarbons from production or processing of primary aluminium at an installation.  As a "calculation based approach" is used here, make sure you have entered all appropriate data (except the source stream details and procedures to be provided in this sheet) in section 7 (sheet D_CalculationBasedApproaches).</t>
  </si>
  <si>
    <t>Netherlands</t>
  </si>
  <si>
    <t>Poland</t>
  </si>
  <si>
    <t>Portugal</t>
  </si>
  <si>
    <t>Romania</t>
  </si>
  <si>
    <t>Slovakia</t>
  </si>
  <si>
    <t>Slovenia</t>
  </si>
  <si>
    <t>Definitions and abbreviations</t>
  </si>
  <si>
    <t>Measurement of emissions</t>
  </si>
  <si>
    <t>Measurement points</t>
  </si>
  <si>
    <t>Please confirm which of the following monitoring approaches you propose to apply:</t>
  </si>
  <si>
    <t>Art. 26(1): The minimum tiers displayed below shall at least apply. 
However, you may apply a tier up to two levels lower, with a minimum of tier 1, where you can show to the satisfaction of the competent authority that the tier required in accordance with the first subparagraph is technically not feasible or incurs unreasonable costs.</t>
  </si>
  <si>
    <t>Art. 26(1): The minimum tiers displayed below shall at least apply.
However, you may apply a tier up to two levels lower, with a minimum of tier 1, where you can show to the satisfaction of the competent authority that the tier required in accordance with the first subparagraph is technically not feasible or incurs unreasonable costs.</t>
  </si>
  <si>
    <t>Art. 26(1): The minimum tiers displayed below shall at least apply.
However, you may apply a tier one level lower, with a minimum of tier 1, where you can show to the satisfaction of the competent authority that the tier required in accordance with the first subparagraph is technically not feasible or incurs unreasonable costs.</t>
  </si>
  <si>
    <t>GHG measured</t>
  </si>
  <si>
    <t>This message on applicable tiers is relevant for the activity data and for all calculation factors.</t>
  </si>
  <si>
    <t>Typical use range</t>
  </si>
  <si>
    <t>Combustion of fuels</t>
  </si>
  <si>
    <t>BiomassTiers</t>
  </si>
  <si>
    <t>Ref</t>
  </si>
  <si>
    <t>Lab Ref</t>
  </si>
  <si>
    <t>L4</t>
  </si>
  <si>
    <t>L5</t>
  </si>
  <si>
    <r>
      <t>Note: the above data shall include transferred CO</t>
    </r>
    <r>
      <rPr>
        <i/>
        <vertAlign val="subscript"/>
        <sz val="8"/>
        <color indexed="18"/>
        <rFont val="Arial"/>
        <family val="2"/>
      </rPr>
      <t>2</t>
    </r>
    <r>
      <rPr>
        <i/>
        <sz val="8"/>
        <color indexed="18"/>
        <rFont val="Arial"/>
        <family val="2"/>
      </rPr>
      <t>, but exclude CO</t>
    </r>
    <r>
      <rPr>
        <i/>
        <vertAlign val="subscript"/>
        <sz val="8"/>
        <color indexed="18"/>
        <rFont val="Arial"/>
        <family val="2"/>
      </rPr>
      <t>2</t>
    </r>
    <r>
      <rPr>
        <i/>
        <sz val="8"/>
        <color indexed="18"/>
        <rFont val="Arial"/>
        <family val="2"/>
      </rPr>
      <t xml:space="preserve"> stemming from biomass.</t>
    </r>
  </si>
  <si>
    <t>Justification if required tiers are not applied:</t>
  </si>
  <si>
    <t>Relevant source streams:</t>
  </si>
  <si>
    <t>Emission points and emitted GHGs:</t>
  </si>
  <si>
    <t>Emissions sources:</t>
  </si>
  <si>
    <t>Estimated emissions and source stream categories:</t>
  </si>
  <si>
    <t>Net calorific value (NCV)</t>
  </si>
  <si>
    <t>calculation factor</t>
  </si>
  <si>
    <t>Type I default value</t>
  </si>
  <si>
    <t>Established proxies (if applicable)</t>
  </si>
  <si>
    <t>Laboratory analyses</t>
  </si>
  <si>
    <t>Laboratory analyses &amp; stoichiometric values</t>
  </si>
  <si>
    <t>Type I default values</t>
  </si>
  <si>
    <t>Type II default values</t>
  </si>
  <si>
    <t>Monitoring approaches</t>
  </si>
  <si>
    <t>Source streams</t>
  </si>
  <si>
    <t>Activities excluded</t>
  </si>
  <si>
    <t>Emission sources&amp;points</t>
  </si>
  <si>
    <t>Furthermore some of the information required for the monitoring of transferred CO2 and inherent CO2 is to be reported here.</t>
  </si>
  <si>
    <r>
      <t>Note: This section is to be completed for continuous measurement of CO</t>
    </r>
    <r>
      <rPr>
        <b/>
        <i/>
        <vertAlign val="subscript"/>
        <sz val="8"/>
        <color indexed="18"/>
        <rFont val="Arial"/>
        <family val="2"/>
      </rPr>
      <t>2</t>
    </r>
    <r>
      <rPr>
        <b/>
        <i/>
        <sz val="8"/>
        <color indexed="18"/>
        <rFont val="Arial"/>
        <family val="2"/>
      </rPr>
      <t xml:space="preserve"> emissions as well as N</t>
    </r>
    <r>
      <rPr>
        <b/>
        <i/>
        <vertAlign val="subscript"/>
        <sz val="8"/>
        <color indexed="18"/>
        <rFont val="Arial"/>
        <family val="2"/>
      </rPr>
      <t>2</t>
    </r>
    <r>
      <rPr>
        <b/>
        <i/>
        <sz val="8"/>
        <color indexed="18"/>
        <rFont val="Arial"/>
        <family val="2"/>
      </rPr>
      <t>O emissions.</t>
    </r>
  </si>
  <si>
    <t>This sheet is relevant for all types of installations</t>
  </si>
  <si>
    <t>Please provide a process diagram containing all relevant emission points during typical operation and during 'non-typical' operations, i.e. restrictive and transition phases, including breakdown periods or commissioning phases.</t>
  </si>
  <si>
    <t>Process diagram where requested by the Competent Authority:</t>
  </si>
  <si>
    <t>Type I default values: Either standard factors listed in Annex VI (i.e. in principle IPCC values) or other constant values in accordance with points (d) or (e) of Article 31(1), i.e. values guaranteed by the supplier or analyses carried out in the past but still valid.</t>
  </si>
  <si>
    <t>http://ec.europa.eu/clima/policies/ets/index_en.htm</t>
  </si>
  <si>
    <t xml:space="preserve">Contact details </t>
  </si>
  <si>
    <t>- planning and carrying out regular checks to determine whether any planned or effective changes to the capacity, activity level and operation of an installation are relevant under Commission Decision 2011/278/EC; and</t>
  </si>
  <si>
    <t>Where CO2 stemming from biomass is included in the emissions measurement, please provide details about the written procedure detailing how the biomass CO2 is to be determined and subtracted from the measured CO2 emissions, where applicable, in accordance with Article 43(4) of the MRR.</t>
  </si>
  <si>
    <t>(p)</t>
  </si>
  <si>
    <t>Please provide details about the written procedure describing the method and parameters used to determine the N2O concentration in the flue gas from each emission source, its operating range, and its uncertainty, and details of any alternative methods to be applied if concentrations fall outside the operating range and the situations when this may occur.</t>
  </si>
  <si>
    <t>The brief description should identify how information technology is tested and controlled, including access control, back-up, recovery and security.</t>
  </si>
  <si>
    <t>These could be outlined in a tree diagram or organisational chart attached to your submission</t>
  </si>
  <si>
    <t>(c)</t>
  </si>
  <si>
    <t>(o)</t>
  </si>
  <si>
    <t>The brief description should identify how the assessments of inherent risks and control risks are undertaken when establishing an effective control system.</t>
  </si>
  <si>
    <t>EP6</t>
  </si>
  <si>
    <t>EP7</t>
  </si>
  <si>
    <t>EP8</t>
  </si>
  <si>
    <t>EP9</t>
  </si>
  <si>
    <t>EP10</t>
  </si>
  <si>
    <t>F6</t>
  </si>
  <si>
    <t>F7</t>
  </si>
  <si>
    <t>F8</t>
  </si>
  <si>
    <t>F9</t>
  </si>
  <si>
    <t>F10</t>
  </si>
  <si>
    <t>M3</t>
  </si>
  <si>
    <t>M4</t>
  </si>
  <si>
    <t>M5</t>
  </si>
  <si>
    <t>error?</t>
  </si>
  <si>
    <t>Calculation approach for CO2:</t>
  </si>
  <si>
    <t>Measurement approach for CO2:</t>
  </si>
  <si>
    <t>Description of the calculation based approach for monitoring CO2 emissions at your installation, if applicable:</t>
  </si>
  <si>
    <t>MI9</t>
  </si>
  <si>
    <t>MI10</t>
  </si>
  <si>
    <t>LT</t>
  </si>
  <si>
    <t>LU</t>
  </si>
  <si>
    <t>MT</t>
  </si>
  <si>
    <t>NL</t>
  </si>
  <si>
    <t>PL</t>
  </si>
  <si>
    <t>PT</t>
  </si>
  <si>
    <t>RO</t>
  </si>
  <si>
    <t>SK</t>
  </si>
  <si>
    <t>SI</t>
  </si>
  <si>
    <t>ES</t>
  </si>
  <si>
    <t>SE</t>
  </si>
  <si>
    <t>UK</t>
  </si>
  <si>
    <t>Template provided by:</t>
  </si>
  <si>
    <t>Language version:</t>
  </si>
  <si>
    <t>Reference filename:</t>
  </si>
  <si>
    <t>Publication date:</t>
  </si>
  <si>
    <t>Template version information:</t>
  </si>
  <si>
    <t>Information about this file:</t>
  </si>
  <si>
    <t>NO</t>
  </si>
  <si>
    <t xml:space="preserve">(b) </t>
  </si>
  <si>
    <r>
      <t>Please provide a detailed description of the monitoring methodology used to determine inherent or transferred CO</t>
    </r>
    <r>
      <rPr>
        <b/>
        <vertAlign val="subscript"/>
        <sz val="10"/>
        <rFont val="Arial"/>
        <family val="2"/>
      </rPr>
      <t>2</t>
    </r>
    <r>
      <rPr>
        <b/>
        <sz val="10"/>
        <rFont val="Arial"/>
        <family val="2"/>
      </rPr>
      <t xml:space="preserve">. </t>
    </r>
  </si>
  <si>
    <t>Operator</t>
  </si>
  <si>
    <t>Installation Name</t>
  </si>
  <si>
    <t>Version list</t>
  </si>
  <si>
    <t>Languages list</t>
  </si>
  <si>
    <t>Before you use this file, please carry out the following steps:</t>
  </si>
  <si>
    <t>Please describe the procedure to be used to estimate stock changes of any source streams which are monitored using batch metering, e.g. where invoices are used.</t>
  </si>
  <si>
    <t xml:space="preserve">&lt;&lt;&lt; Click here to proceed to next sheet &gt;&gt;&gt; </t>
  </si>
  <si>
    <t xml:space="preserve">Please select here one or more from the instruments which you have defined in section 7(b). </t>
  </si>
  <si>
    <t>Please note that the guiding text is only displayed for the first source stream.</t>
  </si>
  <si>
    <t>For mass balance source streams the absolute values will be taken into account for the classification.</t>
  </si>
  <si>
    <t>Please note that this automatic display only provides information about the possible category for each source stream as a stand-alone. If any of the thresholds explained above are exceeded, the possible categories will not change but an error message will occur. In that case please select at least a category one level higher.</t>
  </si>
  <si>
    <t>Error message (sum of minor source streams):</t>
  </si>
  <si>
    <t>Error message (sum of de-minimis source streams):</t>
  </si>
  <si>
    <t>Please provide details about the written procedures for the analyses listed above in table 7(e). The description should cover the essential parameters and operations performed.</t>
  </si>
  <si>
    <t>Parameter to which uncertainty applies:</t>
  </si>
  <si>
    <t>If any of the tiers required pursuant to Article 26 is not applied for activity data or any of the applicable calculation factors, please give a justification here.</t>
  </si>
  <si>
    <t>B. Operator &amp; Installation Identification</t>
  </si>
  <si>
    <t>The list here will be available as a drop-down list at the following points below (d and e) where a reference to the relevant emission point is needed.</t>
  </si>
  <si>
    <t>The list here will be available as a drop-down list at the following points below (c, d and e) where a reference to the relevant emission sources is needed.</t>
  </si>
  <si>
    <t>Measurement frequency</t>
  </si>
  <si>
    <t>If applicable, please describe also the methodology by which emissions from biomass are determined (using a calculation approach) for subtraction from the total emissions.</t>
  </si>
  <si>
    <t>This section is optional for Member States</t>
  </si>
  <si>
    <r>
      <t>Description</t>
    </r>
    <r>
      <rPr>
        <sz val="8"/>
        <rFont val="Arial"/>
        <family val="2"/>
      </rPr>
      <t xml:space="preserve"> of the relevant </t>
    </r>
    <r>
      <rPr>
        <u/>
        <sz val="8"/>
        <rFont val="Arial"/>
        <family val="2"/>
      </rPr>
      <t>processing steps</t>
    </r>
    <r>
      <rPr>
        <sz val="8"/>
        <rFont val="Arial"/>
        <family val="2"/>
      </rPr>
      <t xml:space="preserve"> for each specific data flow activity</t>
    </r>
    <r>
      <rPr>
        <i/>
        <sz val="8"/>
        <rFont val="Arial"/>
        <family val="2"/>
      </rPr>
      <t xml:space="preserve"> </t>
    </r>
  </si>
  <si>
    <t>Under "Description of the relevant processing steps", please identify each step in the data flow from primary data to annual emissions which reflect the sequence and interaction between data flow activities and include the formulas and data used to determine emissions from the primary data.  Include details of any relevant electronic data processing and storage systems and other inputs (including manual inputs) and confirm how outputs of data flow activities are recorded.</t>
  </si>
  <si>
    <t>Does your organisation have a documented environmental management system?</t>
  </si>
  <si>
    <t>a_Contents</t>
  </si>
  <si>
    <t>b_Guidelines and conditions</t>
  </si>
  <si>
    <t>Member States may allow operators and aircraft operators to use standardised or simplified monitoring plans, without prejudice to Article 12(3). 
For that purpose, Member States may publish templates for those monitoring plans, including the description of data flow and control procedures referred to in Article 57 and Article 58, based on the templates and guidelines published by the Commission.</t>
  </si>
  <si>
    <t>± 10,0%</t>
  </si>
  <si>
    <t>EUconst_CNTR_CEMS</t>
  </si>
  <si>
    <t>CEMS_</t>
  </si>
  <si>
    <t>Calculation - applicable tiers</t>
  </si>
  <si>
    <t>Measurement - applicable tiers</t>
  </si>
  <si>
    <t>source stream cat.</t>
  </si>
  <si>
    <t>Emission source cat.</t>
  </si>
  <si>
    <t>EUconst_Relevant</t>
  </si>
  <si>
    <t>EUconst_NotRelevant</t>
  </si>
  <si>
    <t>not relevant</t>
  </si>
  <si>
    <t>relevant</t>
  </si>
  <si>
    <t>The brief description should identify how all relevant measurement equipment is calibrated and checked at regular intervals, if applicable, and how non-compliance with the required performance is dealt with.</t>
  </si>
  <si>
    <t>Please provide details about the procedures used to ensure quality assurance of information technology used for data flow activities in accordance with Article 58 and 60 of the MRR.</t>
  </si>
  <si>
    <t>Please provide details about the procedures used to ensure regular internal reviews and validation of data in accordance with Articles 58 and 62 of the MRR.</t>
  </si>
  <si>
    <t>Please provide details about the procedures used to handle corrections and corrective actions in accordance with Articles 58 and 63 of the MRR.</t>
  </si>
  <si>
    <t>Method applicable according to MRR:</t>
  </si>
  <si>
    <t>Automatic guidance on applicable tiers:</t>
  </si>
  <si>
    <t xml:space="preserve">(c) </t>
  </si>
  <si>
    <t>Emission source ref.</t>
  </si>
  <si>
    <t>Location</t>
  </si>
  <si>
    <t>Turbine meter</t>
  </si>
  <si>
    <t>Rotary meter</t>
  </si>
  <si>
    <t>Bellows meter</t>
  </si>
  <si>
    <t>Type of measurement device</t>
  </si>
  <si>
    <t>Specified
uncertainty
(+/-%)</t>
  </si>
  <si>
    <t>Emission factor</t>
  </si>
  <si>
    <t>Oxidation factor</t>
  </si>
  <si>
    <t>Conversion factor</t>
  </si>
  <si>
    <t>Orifice meter</t>
  </si>
  <si>
    <t>Venturi meter</t>
  </si>
  <si>
    <t>Ultrasonic meter</t>
  </si>
  <si>
    <t>Vortex meter</t>
  </si>
  <si>
    <t>Coriolis meter</t>
  </si>
  <si>
    <t>Ovalrad meter</t>
  </si>
  <si>
    <t>Electronic volume conversion instrument (EVCI)</t>
  </si>
  <si>
    <t>MeteringDevices</t>
  </si>
  <si>
    <t>member state/CA prefix</t>
  </si>
  <si>
    <t>Competent Authority</t>
  </si>
  <si>
    <t>AnnexIActivities</t>
  </si>
  <si>
    <t>Production of coke</t>
  </si>
  <si>
    <t xml:space="preserve">Refining of mineral oil </t>
  </si>
  <si>
    <t>Metal ore roasting or sintering</t>
  </si>
  <si>
    <t>Production of pig iron or steel</t>
  </si>
  <si>
    <t>Production or processing of ferrous metals</t>
  </si>
  <si>
    <t>Production of primary aluminium</t>
  </si>
  <si>
    <t>Production of secondary aluminium</t>
  </si>
  <si>
    <t>Production or processing of non-ferrous metals</t>
  </si>
  <si>
    <t>Production of cement clinker</t>
  </si>
  <si>
    <t>Production of lime, or calcination of dolomite/magnesite</t>
  </si>
  <si>
    <t>Manufacture of glass</t>
  </si>
  <si>
    <t>Manufacture of ceramics</t>
  </si>
  <si>
    <t>Manufacture of mineral wool</t>
  </si>
  <si>
    <t>Production or processing of gypsum or plasterboard</t>
  </si>
  <si>
    <t>Production of pulp</t>
  </si>
  <si>
    <t>Production of paper or cardboard</t>
  </si>
  <si>
    <t>Production of carbon black</t>
  </si>
  <si>
    <t>Production of adipic acid</t>
  </si>
  <si>
    <t>Production of glyoxal and glyoxylic acid</t>
  </si>
  <si>
    <t>Production of ammonia</t>
  </si>
  <si>
    <t>The typical use range refers to the range the relevant measuring instrument is usually used in your installation.</t>
  </si>
  <si>
    <t xml:space="preserve">http://ec.europa.eu/clima/policies/ets/docs/guidance_interpretation_en.pdf </t>
  </si>
  <si>
    <t xml:space="preserve">Type II default values: Country specific emission factors in accordance with points (b) and (c) of Article 31(1), i.e. values used for the national GHG inventory , more values published by the CA for more disaggregated fuel types, or other literature values which are agreed by the competent authority .
</t>
  </si>
  <si>
    <t>net calorific value for specific coal types.</t>
  </si>
  <si>
    <t>density measurement of specific oils or gases, including those common to the refinery or steel industry, or</t>
  </si>
  <si>
    <t>Type II default values:</t>
  </si>
  <si>
    <t xml:space="preserve">Established proxies: </t>
  </si>
  <si>
    <t xml:space="preserve">Purchasing records: </t>
  </si>
  <si>
    <t xml:space="preserve">Laboratory analyses: </t>
  </si>
  <si>
    <t>Note:</t>
  </si>
  <si>
    <t>Please provide a concise description of the calculation approach, including formulae, used to determine your annual CO2 emissions in the text box below.</t>
  </si>
  <si>
    <t>location (internal ID)</t>
  </si>
  <si>
    <t>Description of the installation and its activities:</t>
  </si>
  <si>
    <t>Estimated annual emissions</t>
  </si>
  <si>
    <t>Applied tiers for calculation factors:</t>
  </si>
  <si>
    <t>Details for calculation factors:</t>
  </si>
  <si>
    <t>Example Source Stream:</t>
  </si>
  <si>
    <t>Tier level required:</t>
  </si>
  <si>
    <t>Tier used:</t>
  </si>
  <si>
    <t>Comments and explanations:</t>
  </si>
  <si>
    <t>Standards and procedures:</t>
  </si>
  <si>
    <t>Instruments and tier levels:</t>
  </si>
  <si>
    <t>Please provide the reference to a process diagram containing all relevant emission sources and emission points during typical operation and during 'non-typical' operations, i.e. restrictive and transition phases, including breakdown periods or commissioning phases.</t>
  </si>
  <si>
    <t>List of source streams to be monitored regarding PFCs:</t>
  </si>
  <si>
    <t>In the case of PFC emissions, two methodologies (A: Slope method, B: Overvoltage Method) may be used. Several cell types may exist in an installation (e.g. different technologies or years of construction) which may exhibit different emission characteristics.</t>
  </si>
  <si>
    <t xml:space="preserve">Groups of cells which are monitored using the same method and which exhibit the same emission characteristics (same emission factors) should be considered as "source streams" (i.e. entities to be monitored) in analogy to other calculation based monitoring approaches. </t>
  </si>
  <si>
    <t>Please indicate here in the list of the "source streams" of your installation the monitoring methodology and cell/anode type as appropriate. The list is automatically taken from section 6.e in sheet C_InstallationDescription.</t>
  </si>
  <si>
    <t>This list will then be used in the following section for defining further details for each source stream.</t>
  </si>
  <si>
    <t>Monitoring method</t>
  </si>
  <si>
    <t>Monitoring details for source streams of PFC emissions</t>
  </si>
  <si>
    <t>Activity Data</t>
  </si>
  <si>
    <t>Primary aluminium production:</t>
  </si>
  <si>
    <t>Method A: number of Anode effects per cell-day</t>
  </si>
  <si>
    <t>Method A: average anode effect minutes per occurrence</t>
  </si>
  <si>
    <t>Method B: anode effect overvoltage per cell</t>
  </si>
  <si>
    <t>Method B: Current efficiency</t>
  </si>
  <si>
    <t>iii - assessment of potential measures for improvement of the monitoring methodology applied.</t>
  </si>
  <si>
    <t>Please provide details about the procedures used to manage data flow activities in accordance with Article 57 of the MRR.</t>
  </si>
  <si>
    <t>Please provide details about the procedures used to assess inherent risks and control risks in accordance with Article 58 of the MRR.</t>
  </si>
  <si>
    <t>Please provide details about the procedures used to ensure quality assurance of measuring equipment in accordance with Article 58 and 59 of the MRR.</t>
  </si>
  <si>
    <t>For fuels, the operator shall derive activity-specific factors based on the relevant carbon contents of ashes, effluents and other wastes and by-products, and other relevant incompletely oxidised gaseous forms of carbon emitted except CO. Composition data shall be
determined in accordance with Article 32 to 35.</t>
  </si>
  <si>
    <t>Carbonate input (Method A)</t>
  </si>
  <si>
    <t>Oxide output (Method B)</t>
  </si>
  <si>
    <t>make grey?</t>
  </si>
  <si>
    <t>Gas Processing Terminals</t>
  </si>
  <si>
    <t>Activity Ref. (A1, A2…)</t>
  </si>
  <si>
    <t>GHG emitted</t>
  </si>
  <si>
    <t>Emission point ref
EP1, EP2,...</t>
  </si>
  <si>
    <t>Activity Ref.</t>
  </si>
  <si>
    <t>Emission source ref.
S1, S2,...</t>
  </si>
  <si>
    <t>Emission source (name, description)</t>
  </si>
  <si>
    <t>Source Stream ref. F1, F2,...</t>
  </si>
  <si>
    <t>Source stream Name</t>
  </si>
  <si>
    <t>Possible category</t>
  </si>
  <si>
    <t>Selected category</t>
  </si>
  <si>
    <t>Description</t>
  </si>
  <si>
    <t>E. SourceStreams</t>
  </si>
  <si>
    <r>
      <t>Where a tier 2 emission factor is applied, please provide details about the protocol describing the written procedure used to determine the installation specific emission factors for CF</t>
    </r>
    <r>
      <rPr>
        <b/>
        <vertAlign val="subscript"/>
        <sz val="10"/>
        <rFont val="Arial"/>
        <family val="2"/>
      </rPr>
      <t>4</t>
    </r>
    <r>
      <rPr>
        <b/>
        <sz val="10"/>
        <rFont val="Arial"/>
        <family val="2"/>
      </rPr>
      <t xml:space="preserve"> and C</t>
    </r>
    <r>
      <rPr>
        <b/>
        <vertAlign val="subscript"/>
        <sz val="10"/>
        <rFont val="Arial"/>
        <family val="2"/>
      </rPr>
      <t>2</t>
    </r>
    <r>
      <rPr>
        <b/>
        <sz val="10"/>
        <rFont val="Arial"/>
        <family val="2"/>
      </rPr>
      <t>F</t>
    </r>
    <r>
      <rPr>
        <b/>
        <vertAlign val="subscript"/>
        <sz val="10"/>
        <rFont val="Arial"/>
        <family val="2"/>
      </rPr>
      <t>6</t>
    </r>
    <r>
      <rPr>
        <b/>
        <sz val="10"/>
        <rFont val="Arial"/>
        <family val="2"/>
      </rPr>
      <t xml:space="preserve">. </t>
    </r>
  </si>
  <si>
    <r>
      <t>For transport networks, please provide details of the written procedure for ensuring that CO</t>
    </r>
    <r>
      <rPr>
        <b/>
        <vertAlign val="subscript"/>
        <sz val="10"/>
        <rFont val="Arial"/>
        <family val="2"/>
      </rPr>
      <t>2</t>
    </r>
    <r>
      <rPr>
        <b/>
        <sz val="10"/>
        <rFont val="Arial"/>
        <family val="2"/>
      </rPr>
      <t xml:space="preserve"> is transferred only to installations which have a valid greenhouse gas emission permit, or where any emitted CO</t>
    </r>
    <r>
      <rPr>
        <b/>
        <vertAlign val="subscript"/>
        <sz val="10"/>
        <rFont val="Arial"/>
        <family val="2"/>
      </rPr>
      <t>2</t>
    </r>
    <r>
      <rPr>
        <b/>
        <sz val="10"/>
        <rFont val="Arial"/>
        <family val="2"/>
      </rPr>
      <t xml:space="preserve"> is effectively monitored and accounted for in accordance with Article 49.</t>
    </r>
  </si>
  <si>
    <t>Please list all equipment used for measurement of temperature and pressure in the transport network in the determination of emissions from leakage events in accordance with section 22 of Annex IV of the MRR.</t>
  </si>
  <si>
    <t>Please provide details about the procedures used to control outsourced processes in accordance with Articles 59 and 64 of the MRR.</t>
  </si>
  <si>
    <t>Please provide details about the procedures used to manage record keeping and documentation in accordance with Articles 58 and 66 of the MRR.</t>
  </si>
  <si>
    <t>SourceCategory</t>
  </si>
  <si>
    <t>Major</t>
  </si>
  <si>
    <t>Minor</t>
  </si>
  <si>
    <t>De-minimis</t>
  </si>
  <si>
    <t>tonnes per day</t>
  </si>
  <si>
    <t>Biomass content</t>
  </si>
  <si>
    <t>Example lab 2</t>
  </si>
  <si>
    <t>Heavy fuel oil</t>
  </si>
  <si>
    <t>Production of lime and calcination of dolomite and magnesite</t>
  </si>
  <si>
    <t>Kiln input based (Method A)</t>
  </si>
  <si>
    <t>Clinker output (Method B)</t>
  </si>
  <si>
    <t>Amount of fuel [t] or [Nm3]</t>
  </si>
  <si>
    <t>Amount of fuel [t]</t>
  </si>
  <si>
    <t>Amount of flare gas [Nm3]</t>
  </si>
  <si>
    <t>Amount carbonate consumed [t]</t>
  </si>
  <si>
    <t>Amount gypsum produced [t]</t>
  </si>
  <si>
    <t>Uncertainty requirements apply separately for each emission source</t>
  </si>
  <si>
    <t>Hydrocarbon feed [t]</t>
  </si>
  <si>
    <t>Each input and output material [t]</t>
  </si>
  <si>
    <t>Carbonate input material and process residues [t]</t>
  </si>
  <si>
    <t>Each mass flow into and from the installation [t]</t>
  </si>
  <si>
    <t>Each relevant kiln input [t]</t>
  </si>
  <si>
    <t>Clinker produced [t]</t>
  </si>
  <si>
    <t>CKD or bypass dust [t]</t>
  </si>
  <si>
    <t>Each raw material [t]</t>
  </si>
  <si>
    <t>Carbonates (Method A)</t>
  </si>
  <si>
    <t>Alkali earth oxide (Method B)</t>
  </si>
  <si>
    <t>Kiln dust [t]</t>
  </si>
  <si>
    <t>Lime produced [t]</t>
  </si>
  <si>
    <t>Manufacture of glass and mineral wool</t>
  </si>
  <si>
    <t>Carbonates (input)</t>
  </si>
  <si>
    <t>Manufacture of ceramic products</t>
  </si>
  <si>
    <t>Carbon inputs (Method A)</t>
  </si>
  <si>
    <t>Alkali oxide (Method B)</t>
  </si>
  <si>
    <t>Scrubbing</t>
  </si>
  <si>
    <t>Each carbonate raw material or additive associated with CO2 emissions [t]</t>
  </si>
  <si>
    <t>Gross production including rejected products and cullet from the kilns and shipment [t]</t>
  </si>
  <si>
    <t>Dry CaCO3 consumed [t]</t>
  </si>
  <si>
    <t>Production of pulp &amp; paper</t>
  </si>
  <si>
    <t>Make up chemicals</t>
  </si>
  <si>
    <t>Amount of CaCO3 and Na2CO3 [t]</t>
  </si>
  <si>
    <t>Mass balance methodology</t>
  </si>
  <si>
    <t>Amount fuel used as process input [t] or [Nm3]</t>
  </si>
  <si>
    <t>Amount fuel used as process input for hydrogen production [t] or [Nm3]</t>
  </si>
  <si>
    <t>Production of bulk organic chemicals</t>
  </si>
  <si>
    <t>Combustion: Other gaseous &amp; liquid fuels</t>
  </si>
  <si>
    <t>Stack 1 (coal fired boiler)</t>
  </si>
  <si>
    <t>Example lab</t>
  </si>
  <si>
    <t>C-Content</t>
  </si>
  <si>
    <t>Nm³/h</t>
  </si>
  <si>
    <t>UBA RM-27</t>
  </si>
  <si>
    <t>EUconst_CNTR_SmallEmitter</t>
  </si>
  <si>
    <t>SmallEmitter_</t>
  </si>
  <si>
    <t>EUconst_CNTR_NoSmallEmitter</t>
  </si>
  <si>
    <t>NoSmallEmitter_</t>
  </si>
  <si>
    <t>A</t>
  </si>
  <si>
    <t>The operator shall apply an emission factor of 0.525 t CO2/t dust.</t>
  </si>
  <si>
    <t>The operator shall determine the emission factor (EF) at least once annually following
Articles 32 to 35 and using the following formula:</t>
  </si>
  <si>
    <t>de-minimis</t>
  </si>
  <si>
    <t>source stream name</t>
  </si>
  <si>
    <t>EUconst_OwnerInstrument</t>
  </si>
  <si>
    <t>EUconst_ActivityDeterminationMethod</t>
  </si>
  <si>
    <t>Batch</t>
  </si>
  <si>
    <t>Continual</t>
  </si>
  <si>
    <t>EP1</t>
  </si>
  <si>
    <t>Estimated emissions [t CO2e / year]</t>
  </si>
  <si>
    <t>EP2</t>
  </si>
  <si>
    <t>EP3</t>
  </si>
  <si>
    <t>EP4</t>
  </si>
  <si>
    <t>EP5</t>
  </si>
  <si>
    <t>Entering "TRUE" here means that the installation satisfies the criteria for installations with low emissions as defined by Article 47.</t>
  </si>
  <si>
    <t>Installation with low emissions?</t>
  </si>
  <si>
    <t>Tiers</t>
  </si>
  <si>
    <t>Where an improvement plan is required in accordance with Article 26, this should be submitted with this monitoring plan and referenced below. Where justification is based upon unreasonable costs, in accordance with Article 18, this calculation should be submitted with this monitoring plan and referenced within the justification below.</t>
  </si>
  <si>
    <t>Monitoring approaches proposed to apply:</t>
  </si>
  <si>
    <t>All other emission sources will be categorised as "major" emission source.</t>
  </si>
  <si>
    <t>The content of non-carbonate carbon in the relevant raw material shall be estimated
using industry best practice guidelines.</t>
  </si>
  <si>
    <t>The content of non-carbonate carbon in the relevant raw material shall be determined
at least annually following the provisions of Article 32 to 35.</t>
  </si>
  <si>
    <t>The operator shall apply the standard factors listed in Annex VI section 2 Table 3.</t>
  </si>
  <si>
    <t>The operator shall apply a country specific emission factor in accordance with points
(b) or (c) of Article 31(1).</t>
  </si>
  <si>
    <t>± 10,0% (as t CO2)</t>
  </si>
  <si>
    <t>± 7,5% (as t CO2)</t>
  </si>
  <si>
    <t>± 5,0% (as t CO2)</t>
  </si>
  <si>
    <t>± 2,5% (as t CO2)</t>
  </si>
  <si>
    <t>EUconst_MsgTierCKD</t>
  </si>
  <si>
    <t>CO2 transfer</t>
  </si>
  <si>
    <t>The determination of the amount of relevant metal oxides stemming from the
decomposition of carbonates in the product shall be carried out in accordance with Articles 32
to 35. Stoichiometric ratios referred to in Annex VI section 2 Table 3 shall be used to convert
composition data into emission factors assuming that all of the relevant metal oxides have
been derived from respective carbonates.</t>
  </si>
  <si>
    <t>Activity</t>
  </si>
  <si>
    <t>Kiln dust (Method B)</t>
  </si>
  <si>
    <t>The operator shall use an activity-specific emission factor calculated from the carbon
content of the feed gas determined in accordance with Articles 32 to 35.</t>
  </si>
  <si>
    <t>Combustion of fuels in installations with a total rated thermal input exceeding 20 MW (except in installations for the incineration of hazardous or municipal waste)</t>
  </si>
  <si>
    <t xml:space="preserve">Rated thermal input (for activities whose inclusion in the EU ETS depends on the 20MW threshold), which is the rate at which fuel can be burned at the maximum continuous rating of the installation multiplied by the calorific value of the fuel and expressed as megawatts thermal. </t>
  </si>
  <si>
    <t xml:space="preserve">Production capacity for those specified Annex I activities for which production capacity determines the inclusion in the EU ETS. </t>
  </si>
  <si>
    <t xml:space="preserve">(d) </t>
  </si>
  <si>
    <t>Calculation factors</t>
  </si>
  <si>
    <t>(q)</t>
  </si>
  <si>
    <t>Tiers applied</t>
  </si>
  <si>
    <t>SEF(CF4) Slope emission factor</t>
  </si>
  <si>
    <t>OVC (Overvoltage coefficient)</t>
  </si>
  <si>
    <t>F(C2F6) Weight fraction of C2F6</t>
  </si>
  <si>
    <t>(r)</t>
  </si>
  <si>
    <t>Tier details</t>
  </si>
  <si>
    <t>default or latest value</t>
  </si>
  <si>
    <t>date of latest analysis</t>
  </si>
  <si>
    <t>Collection efficiency for accounting for fugitive emissions</t>
  </si>
  <si>
    <t>(s)</t>
  </si>
  <si>
    <t>Collection efficiency</t>
  </si>
  <si>
    <t>(t)</t>
  </si>
  <si>
    <t>(u)</t>
  </si>
  <si>
    <t>Management and written procedures for PFC monitoring</t>
  </si>
  <si>
    <t>Click "+" to add more measurement instruments</t>
  </si>
  <si>
    <t>Installation-specific emission factors</t>
  </si>
  <si>
    <t>Determination of the collection efficiency</t>
  </si>
  <si>
    <t>ADD_MPVersion</t>
  </si>
  <si>
    <t>Actual version number of the monitoring plan</t>
  </si>
  <si>
    <t>Version Number of this monitoring plan:</t>
  </si>
  <si>
    <t>Unique installation identifier:</t>
  </si>
  <si>
    <t>The Directive can be downloaded from:</t>
  </si>
  <si>
    <t>Article 12 of the MRR sets out specific requirements for the content and submission of the monitoring plan and its updates. Article 12 outlines the importance of the Monitoring plan as follows:</t>
  </si>
  <si>
    <t>Tier 2b: The operator shall derive emission factors for the fuel based on one of the following
established proxies, in combination with an empirical correlation as determined at least once
per year in accordance with Articles 32 to 35 and 39:</t>
  </si>
  <si>
    <t>Tier 2a: The operator shall apply country specific emission factors for the respective fuel or
material in accordance with points (b) and (c) of Article 31(1)</t>
  </si>
  <si>
    <t>Tier 2b: Installation-specific emission factors shall be derived from an estimate of the
molecular weight of the flare stream, using process modelling based on industry standard
models. By considering the relative proportions and the molecular weights of each of the
contributing streams, a weighted annual average figure shall be derived for the molecular
weight of the flare gas.</t>
  </si>
  <si>
    <t>Tier 2b: For commercially traded fuels the net calorific value as derived from the purchasing
records for the respective fuel provided by the fuel supplier shall be used provided it has been
derived based on accepted national or international standards.</t>
  </si>
  <si>
    <t>Tier 2a: The operator shall apply country specific factors for the respective fuel in
accordance with points (b) or (c) of Article 31(1).</t>
  </si>
  <si>
    <t>Tier 2b: The operator shall derive the carbon content from emission factors for the fuel based
on one of the following established proxies in combination with an empirical correlation as
determined at least once per year in accordance with Articles 32 to 35:
(a) density measurement of specific oils or gases common, for example, to the
refinery or steel industry;
(b) net calorific value for specific coals types.</t>
  </si>
  <si>
    <t>Tier 2a: The operator shall derive the carbon content from country specific emission factors
for the respective fuel or material in accordance with points (b) or (c) of Article 31(1).</t>
  </si>
  <si>
    <t>EUconst_NotApplicable</t>
  </si>
  <si>
    <t>not applicable!</t>
  </si>
  <si>
    <t>EUconst_MsgTierActivityLevel</t>
  </si>
  <si>
    <t>Uncertainty shall not be more than</t>
  </si>
  <si>
    <t>EUconst_NoTier</t>
  </si>
  <si>
    <t>Carbonates and other carbon leaving the process shall be considered by means of a conversion factor with a value between 0 and 1. The operator may assume complete
conversion for one or several inputs and attribute unconverted materials or other carbon to the
remaining inputs. The additional determination of relevant chemical parameters of the
products shall be carried out in accordance with Articles 32 to 35.</t>
  </si>
  <si>
    <t>Special activities</t>
  </si>
  <si>
    <t>EUconst_CNTR_SourceCategory</t>
  </si>
  <si>
    <t>SourceCategory_</t>
  </si>
  <si>
    <t>minor</t>
  </si>
  <si>
    <t>"minor" source streams jointly correspond to less than 5 000 tonnes of fossil CO2 per year or to less than 10%, up to a total maximum contribution of 100 000 tonnes of fossil CO2 per year, whichever is the highest in terms of absolute value</t>
  </si>
  <si>
    <t>"de-minimis" source streams jointly correspond to less than 1 000 tonnes of fossil CO2 per year or to less than 2%, up to a total maximum contribution of 20 000 tonnes of fossil CO2 per year, whichever is the highest in terms of absolute value</t>
  </si>
  <si>
    <t>"major" source streams are all source streams not classified as "minor" or "de-minimis"</t>
  </si>
  <si>
    <t>Where flue gas flow is determined by calculation, please provide details about the written procedure for this calculation for each relevant emission source in accordance with Article 43(5)(a) of the MRR.</t>
  </si>
  <si>
    <t>A.
MP Versions</t>
  </si>
  <si>
    <t>A. Monitoring Plan versions</t>
  </si>
  <si>
    <t>B.
OperatorInst ID</t>
  </si>
  <si>
    <t>Installation</t>
  </si>
  <si>
    <t>Contacts</t>
  </si>
  <si>
    <t>About the Installation Activities</t>
  </si>
  <si>
    <t xml:space="preserve">Total Activity Capacity </t>
  </si>
  <si>
    <t>Annex I Activity</t>
  </si>
  <si>
    <t>About your emissions</t>
  </si>
  <si>
    <t>Version comments</t>
  </si>
  <si>
    <t>Please provide details about the written procedures which describe the methods for determining if valid hours or shorter reference periods for each parameter can be provided, and for substitution of missing data in accordance with Article 45 of the MRR.</t>
  </si>
  <si>
    <t>Measurement Point</t>
  </si>
  <si>
    <t>Where a number of procedures are used, please provide details of an overarching procedure which covers the main steps of data flow activities along with a diagram showing how the data management procedures link together (please reference this diagram below and include when submitting your monitoring plan).  Alternatively please provide details of additional relevant procedures on a separate sheet.</t>
  </si>
  <si>
    <t>You are advised to avoid supplying non-relevant information as it can slow down the approval. Additional documentation provided should be clearly referenced, and the file name / reference number provided below. If needed, check with your competent authority</t>
  </si>
  <si>
    <t xml:space="preserve">Note: the operator may, subject to competent authority approval, combine measurement and calculation for different sources.  The operator is required to ensure and demonstrate that neither gaps nor double counting of reportable emissions occurs. </t>
  </si>
  <si>
    <t>Please identify the relevant job titles/posts and provide a succinct summary of their role relevant to monitoring and reporting. Only those with overall responsibility and other key roles should be listed below (i.e. do not include delegated responsibilities).</t>
  </si>
  <si>
    <t>This monitoring plan was submitted by:</t>
  </si>
  <si>
    <t>ADD_EmissionPoint</t>
  </si>
  <si>
    <t xml:space="preserve">
</t>
  </si>
  <si>
    <t xml:space="preserve">
</t>
  </si>
  <si>
    <r>
      <t>Location</t>
    </r>
    <r>
      <rPr>
        <sz val="8"/>
        <rFont val="Arial"/>
        <family val="2"/>
      </rPr>
      <t xml:space="preserve"> where records are kept</t>
    </r>
  </si>
  <si>
    <r>
      <t>Title</t>
    </r>
    <r>
      <rPr>
        <sz val="8"/>
        <rFont val="Arial"/>
        <family val="2"/>
      </rPr>
      <t xml:space="preserve"> of procedure</t>
    </r>
  </si>
  <si>
    <r>
      <t>Reference</t>
    </r>
    <r>
      <rPr>
        <sz val="8"/>
        <rFont val="Arial"/>
        <family val="2"/>
      </rPr>
      <t xml:space="preserve"> for procedure</t>
    </r>
  </si>
  <si>
    <t>Responsibilities</t>
  </si>
  <si>
    <t>Title:</t>
  </si>
  <si>
    <t>First Name:</t>
  </si>
  <si>
    <t>Surname:</t>
  </si>
  <si>
    <t>Job title/post</t>
  </si>
  <si>
    <t>Version No</t>
  </si>
  <si>
    <t>ANNUAL EMISSIONS MONITORING PLAN</t>
  </si>
  <si>
    <t>Activity data</t>
  </si>
  <si>
    <t>Colour codes and fonts:</t>
  </si>
  <si>
    <t>About the operator</t>
  </si>
  <si>
    <r>
      <t xml:space="preserve">List of </t>
    </r>
    <r>
      <rPr>
        <u/>
        <sz val="8"/>
        <rFont val="Arial"/>
        <family val="2"/>
      </rPr>
      <t>EN</t>
    </r>
    <r>
      <rPr>
        <sz val="8"/>
        <rFont val="Arial"/>
        <family val="2"/>
      </rPr>
      <t xml:space="preserve"> or other </t>
    </r>
    <r>
      <rPr>
        <u/>
        <sz val="8"/>
        <rFont val="Arial"/>
        <family val="2"/>
      </rPr>
      <t>standards</t>
    </r>
    <r>
      <rPr>
        <sz val="8"/>
        <rFont val="Arial"/>
        <family val="2"/>
      </rPr>
      <t xml:space="preserve"> applied (where relevant)</t>
    </r>
  </si>
  <si>
    <t>Below in the green fields the required tiers for measurement based approaches are displayed based on your inputs in sections 5(d), and 6(d). Those are the minimum tiers for major emission sources. However, lower requirements may be allowed. An appropriate guidance will be displayed in the green text box below, depending on the following points:</t>
  </si>
  <si>
    <t>Reduced requirements apply to emission sources which emit less than 5 000 tonnes of CO2(e) per year, or which contributes less than 10% of the total annual emissions of the installation, whichever is higher pursuant to Article 41(1).</t>
  </si>
  <si>
    <t>Please select here one or more from the instruments which you have defined in section 9(c) above.</t>
  </si>
  <si>
    <t>If more than 5 measurement instruments are used for this measurement point, please use the comment box below for further explanation.</t>
  </si>
  <si>
    <t>With regard to the tier level required and the tier level used, please provide here the overall uncertainty achieved for over the whole reporting period.</t>
  </si>
  <si>
    <t>Please use references to table 9(e) above as appropriate.</t>
  </si>
  <si>
    <t>Please provide any relevant comments below. Explanations may in particular be required for e.g. the biomass estimation method, further QA/QC measures, etc.</t>
  </si>
  <si>
    <t>a) for each source stream, where default values for calculation factors are used (natural gas, heavy fuel oil, and all minor source streams), the activity data is first summed up, then the calculation formula according to Article 24(1) is used.</t>
  </si>
  <si>
    <t>b) for each source stream, where analyses results are used for calculation factors (coal, raw meal), the activity data and calculation factors of each batch, to which the analyses relate, are first used for the calculation formula according to Article 24(1). The resulting emissions for each batch are then summed up to the annual emissions value of the source stream.</t>
  </si>
  <si>
    <t>c) In cases b), weighted average calculation factors are determined for reporting.</t>
  </si>
  <si>
    <t>d) the emissions of all source streams are added up to give the annual emissions of the installation.</t>
  </si>
  <si>
    <t>For solid fuels, batch metering in accordance with Article 27(2) is used. All other source streams are monitored using continual metering.</t>
  </si>
  <si>
    <t>This description should provide the linking information which is needed to understand, how the information given in other parts of this template are used together for calculating the emissions. It may be as short as the given example.</t>
  </si>
  <si>
    <t>Method for determining whether valid hours or shorter reference periods for each parameter can be calculated (using the threshold given in Article 44(2)), and for substitution of missing data in accordance with Article 45</t>
  </si>
  <si>
    <t>If you have chosen method B, you must provide evidence to demonstrate compliance with an overall uncertainty of not more than 7.5% for the emissions of the whole transport network, and that method B will give more reliable results. Please give here a reference to the attached document as appropriate.</t>
  </si>
  <si>
    <t>C. Installation Description</t>
  </si>
  <si>
    <t>D. Calculation Based Approaches</t>
  </si>
  <si>
    <t>E. Source Streams</t>
  </si>
  <si>
    <t>F. Measurement Based Approaches</t>
  </si>
  <si>
    <t>G. Fall-back Approaches</t>
  </si>
  <si>
    <t>K. Management &amp; Control</t>
  </si>
  <si>
    <t>Sheet names are given in bold font and section names in normal font.</t>
  </si>
  <si>
    <t>Calculation: Details which are needed for further input in the next sheet</t>
  </si>
  <si>
    <t xml:space="preserve"> In such cases please attach your information (text, formulae, reference data, diagrams and drawings) as separate files when sending them to the competent authority. You are then requested to provide a reference to that file. Please indicate in such situations the filename of the attachment. It is furthermore advisable to add the date of the last change of the document to the reference, and to include a clearly readable indicator for that date directly in the (printable) file.</t>
  </si>
  <si>
    <t>Language:</t>
  </si>
  <si>
    <t>MP TKM</t>
  </si>
  <si>
    <t>MP AEm</t>
  </si>
  <si>
    <t>Report TKM</t>
  </si>
  <si>
    <t>Report AEm</t>
  </si>
  <si>
    <t>Monitoring plan tonne-kilometre data</t>
  </si>
  <si>
    <t>Monitoring plan annual emissions</t>
  </si>
  <si>
    <t>Report tonne-kilometre data</t>
  </si>
  <si>
    <t>Report annual emissions</t>
  </si>
  <si>
    <t>Issued by:</t>
  </si>
  <si>
    <t>European Commission</t>
  </si>
  <si>
    <t>Bulgarian</t>
  </si>
  <si>
    <t>bg</t>
  </si>
  <si>
    <t>Spanish</t>
  </si>
  <si>
    <t>es</t>
  </si>
  <si>
    <t>Czech</t>
  </si>
  <si>
    <t>cs</t>
  </si>
  <si>
    <t>Danish</t>
  </si>
  <si>
    <t>da</t>
  </si>
  <si>
    <t>German</t>
  </si>
  <si>
    <t>de</t>
  </si>
  <si>
    <t>Estonian</t>
  </si>
  <si>
    <t>et</t>
  </si>
  <si>
    <t>Greek</t>
  </si>
  <si>
    <t>el</t>
  </si>
  <si>
    <t>English</t>
  </si>
  <si>
    <t>en</t>
  </si>
  <si>
    <t>French</t>
  </si>
  <si>
    <t>fr</t>
  </si>
  <si>
    <t>Italian</t>
  </si>
  <si>
    <t>it</t>
  </si>
  <si>
    <t>Latvian</t>
  </si>
  <si>
    <t>lv</t>
  </si>
  <si>
    <t>Lithuanian</t>
  </si>
  <si>
    <t>lt</t>
  </si>
  <si>
    <t>Hungarian</t>
  </si>
  <si>
    <t>hu</t>
  </si>
  <si>
    <t>Maltese</t>
  </si>
  <si>
    <t>mt</t>
  </si>
  <si>
    <t>Cell type</t>
  </si>
  <si>
    <t>Centre Worked Pre-Bake (CWPB)</t>
  </si>
  <si>
    <t>Vertical Stud Søderberg (VSS)</t>
  </si>
  <si>
    <t>Side-Worked Pre-Bake (SWPB)</t>
  </si>
  <si>
    <t>Horizontal Stud Søderberg (HSS)</t>
  </si>
  <si>
    <t>Contact your CA if you need assistance to complete your Monitoring Plan. Some Member States have produced guidance documents which you may find useful.</t>
  </si>
  <si>
    <t>Member State-specific guidance is listed here:</t>
  </si>
  <si>
    <t>Please describe the specification and location of the measurement systems to be used for each source stream where emissions are determined by calculation.</t>
  </si>
  <si>
    <t>Covered by national legal metrological control --&gt; MPE in service</t>
  </si>
  <si>
    <t/>
  </si>
  <si>
    <t>NCV_Sample</t>
  </si>
  <si>
    <t>74.1</t>
  </si>
  <si>
    <t>t CO2 / TJ</t>
  </si>
  <si>
    <t>IS5: IPCC</t>
  </si>
  <si>
    <t>%</t>
  </si>
  <si>
    <t>IS1: MRR</t>
  </si>
  <si>
    <t>Navigation panels on top of each sheet provide hyperlinks for quick jumps to individual input sections. The first line ("Table of contents", "Previous sheet", "next sheet") and the points "Top of sheet" and "End of sheet" are the same for all sheets. Depending on the sheet, further menu items are added.</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</si>
  <si>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</si>
  <si>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Details on the applied tiers for activity data and calculation factors</t>
  </si>
  <si>
    <t xml:space="preserve">Measurement of CO2 and N2O emissions </t>
  </si>
  <si>
    <t>Description of the Fall-back approach</t>
  </si>
  <si>
    <t>J. Determination of transferred or inherent CO2</t>
  </si>
  <si>
    <t>L. Member State specific further information</t>
  </si>
  <si>
    <t>This description should provide the linking information which is needed to understand, how the information given in other parts of this template are used together for calculating the emissions. It may be as short as the given example in sheet D_CalculationBasedApproaches, section 7(a).</t>
  </si>
  <si>
    <r>
      <t>Post</t>
    </r>
    <r>
      <rPr>
        <sz val="8"/>
        <rFont val="Arial"/>
        <family val="2"/>
      </rPr>
      <t xml:space="preserve"> or </t>
    </r>
    <r>
      <rPr>
        <u/>
        <sz val="8"/>
        <rFont val="Arial"/>
        <family val="2"/>
      </rPr>
      <t>department</t>
    </r>
    <r>
      <rPr>
        <sz val="8"/>
        <rFont val="Arial"/>
        <family val="2"/>
      </rPr>
      <t xml:space="preserve"> responsible for the procedure and for any data generated</t>
    </r>
  </si>
  <si>
    <r>
      <t>Name of IT system</t>
    </r>
    <r>
      <rPr>
        <sz val="8"/>
        <rFont val="Arial"/>
        <family val="2"/>
      </rPr>
      <t xml:space="preserve"> used (where applicable).</t>
    </r>
  </si>
  <si>
    <t>The procedure specified below should cover the following:</t>
  </si>
  <si>
    <t xml:space="preserve">Production of bulk organic chemicals by cracking, reforming, partial or full oxidation or by similar processes, with a production capacity exceeding 100 tonnes per day </t>
  </si>
  <si>
    <t xml:space="preserve">Production of hydrogen (H2) and synthesis gas by reforming or partial oxidation with a production capacity exceeding 25 tonnes per day </t>
  </si>
  <si>
    <t xml:space="preserve">Production of soda ash (Na2CO3) and sodium bicarbonate (NaHCO3) </t>
  </si>
  <si>
    <t>Please identify the responsibilities for monitoring and reporting emissions from the installation, in accordance with Article 61 of the MRR.</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</si>
  <si>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</si>
  <si>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Please provide file name(s) (if in an electronic format) or document reference number(s) (if hard copy) below:</t>
  </si>
  <si>
    <t>Document description</t>
  </si>
  <si>
    <t>File name/Reference</t>
  </si>
  <si>
    <t>(a)</t>
  </si>
  <si>
    <t>(f)</t>
  </si>
  <si>
    <t>(b)</t>
  </si>
  <si>
    <t>List of definitions and abbreviations used</t>
  </si>
  <si>
    <t>(d)</t>
  </si>
  <si>
    <t>(e)</t>
  </si>
  <si>
    <t>If you are providing any other information that you wish us to take into account in considering your plan, tell us here. Please provide this information in an electronic format wherever possible. You can provide information as Microsoft Word, Excel, or Adobe Acrobat formats.</t>
  </si>
  <si>
    <t>CONTENTS</t>
  </si>
  <si>
    <t>GUIDELINES AND CONDITIONS</t>
  </si>
  <si>
    <t>List of monitoring plan versions</t>
  </si>
  <si>
    <t>It is recommended that you go through the file from start to end. There are a few functions which will guide you through the form which depend on previous input, such as cells changing colour if an input is not needed (see colour codes below).</t>
  </si>
  <si>
    <t>Activity data determination method:</t>
  </si>
  <si>
    <t>i.</t>
  </si>
  <si>
    <t>ii.</t>
  </si>
  <si>
    <t>Measurement instruments used:</t>
  </si>
  <si>
    <t>Uncertainty achieved:</t>
  </si>
  <si>
    <t>Comment:</t>
  </si>
  <si>
    <t>Calculation factors:</t>
  </si>
  <si>
    <t>required tier</t>
  </si>
  <si>
    <t>applied tier</t>
  </si>
  <si>
    <t>full text tier</t>
  </si>
  <si>
    <t>source ref</t>
  </si>
  <si>
    <t>analysis ref</t>
  </si>
  <si>
    <t>sampling ref</t>
  </si>
  <si>
    <t>Comments:</t>
  </si>
  <si>
    <t>Stoichiometric ratios as listed in section 2 of Annex VI shall be used. The purity of
relevant input materials shall be determined by means of best industry practice. The derived
values shall be adjusted in accordance with the moisture and gangue content of the applied
carbonate materials.</t>
  </si>
  <si>
    <t>Anm.: refers to section 4 of Annex II but no carbonates mentioned anywhere!</t>
  </si>
  <si>
    <t>Anm.: mimimum tier n.a. but tier 1 applicable??</t>
  </si>
  <si>
    <t>The conversion factor shall be calculated applying best industry practice.</t>
  </si>
  <si>
    <t>B</t>
  </si>
  <si>
    <t>&lt;END of list&gt;</t>
  </si>
  <si>
    <t>EUconst_TrueFalse</t>
  </si>
  <si>
    <t>Production of bulk chemicals</t>
  </si>
  <si>
    <t>Production of hydrogen and synthesis gas</t>
  </si>
  <si>
    <t>Production of soda ash and sodium bicarbonate</t>
  </si>
  <si>
    <t>Capture of greenhouse gases under Directive 2009/31/EC</t>
  </si>
  <si>
    <t>Transport of greenhouse gases under Directive 2009/31/EC</t>
  </si>
  <si>
    <t>Storage of greenhouse gases under Directive 2009/31/EC</t>
  </si>
  <si>
    <t>Where applicable, please describe the equipment used for temperature and pressure measurement in the transport network.</t>
  </si>
  <si>
    <t>Where applicable, please provide details of the written procedure for preventing, detecting and quantification of leakage events from transport networks.</t>
  </si>
  <si>
    <r>
      <t>Where part of the transferred CO</t>
    </r>
    <r>
      <rPr>
        <b/>
        <vertAlign val="subscript"/>
        <sz val="10"/>
        <rFont val="Arial"/>
        <family val="2"/>
      </rPr>
      <t>2</t>
    </r>
    <r>
      <rPr>
        <b/>
        <sz val="10"/>
        <rFont val="Arial"/>
        <family val="2"/>
      </rPr>
      <t xml:space="preserve"> is generated from biomass, or where an installation is only partially covered by the EU ETS Directive, please provide details of the written procedure used for deducting the amount of transferred CO</t>
    </r>
    <r>
      <rPr>
        <b/>
        <vertAlign val="subscript"/>
        <sz val="10"/>
        <rFont val="Arial"/>
        <family val="2"/>
      </rPr>
      <t>2</t>
    </r>
    <r>
      <rPr>
        <b/>
        <sz val="10"/>
        <rFont val="Arial"/>
        <family val="2"/>
      </rPr>
      <t xml:space="preserve"> which does not originate from fossil carbon activities covered by the EU ETS Directive.</t>
    </r>
  </si>
  <si>
    <t>Changes in operation</t>
  </si>
  <si>
    <t>Please provide details about the written procedure for carrying out the corroborating calculations, where applicable, in accordance with Article 46 of the MRR.</t>
  </si>
  <si>
    <t>Please provide details about the written procedures used for carrying out the annual uncertainty analysis required under Article 22 of the MRR.</t>
  </si>
  <si>
    <t>Please provide a concise justification for the application of a fall-back approach to the above emission sources, in line with the provisions set out in Article 22.</t>
  </si>
  <si>
    <t>Where a fall-back monitoring methodology is applied in accordance with Article 22 of the MRR, please provide a detailed description of the monitoring methodology applied for all source streams or emission sources, for which no tier approach is used.</t>
  </si>
  <si>
    <t xml:space="preserve">You must provide evidence to demonstrate compliance with the applied tiers, in accordance with Article 12. Please list references to uncertainty calculations and/or schematics in the box above. </t>
  </si>
  <si>
    <t>Source stream full name (name + type)</t>
  </si>
  <si>
    <t>Where a laboratory analysis is required, please enter analytical method/laboratory by reference to table 7(e) on the previous sheet, a reference to your sampling plan, and the analysis frequency to be applied.</t>
  </si>
  <si>
    <t>Measurement points, where continuous measurement systems are installed:</t>
  </si>
  <si>
    <t>No entries are required if you have defined that no measurement based methods are used in section 6(a) above.</t>
  </si>
  <si>
    <t>Please use this sheet for describing your installation. The information entered here prepares the necessary detailed inputs in the following sheets.</t>
  </si>
  <si>
    <t>In particular, source streams will be described in more detail in sheet E_SourceStreams, and measurement points in sheet F_MeasurementBasedApproaches.</t>
  </si>
  <si>
    <t>Please use this sheet for providing information necessary for calculation based approaches. The information entered here is used as reference for the detailed inputs in the following sheet (E_SourceStreams).</t>
  </si>
  <si>
    <t>Under "Location" you should specify where the meter is found in the installation, and how it is identified in the process flow chart.</t>
  </si>
  <si>
    <t>Weigh bridge</t>
  </si>
  <si>
    <t>Weighing conveyor belt</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</si>
  <si>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</si>
  <si>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Capture of greenhouse gases from installations covered by this Directive for the purpose of transport and geological storage in a storage site permitted under Directive 2009/31/EC</t>
  </si>
  <si>
    <t>Transport of greenhouse gases by pipelines for geological storage in a storage site permitted under Directive 2009/31/EC</t>
  </si>
  <si>
    <t>This file contains macros for a few functions (adding items to lists, and showing/hiding examples). If macros are disabled on your computer, you will still be able to use the template, but without those functions. 
For ensuring that the macros don't contain a virus, they have been electronically signed. Please check on the Commission's or the competent authority's website for instructions on checking the authenticity of the template file.</t>
  </si>
  <si>
    <t>The status of the monitoring plan at the reference date should be described in the "status" column. Possible status types include "submitted to the competent authority (CA)", "approved by the CA", "working draft" etc.</t>
  </si>
  <si>
    <t>Note: This number will also be displayed on the cover page of this file.</t>
  </si>
  <si>
    <t>Include any Member State specific guidance regarding grid references.</t>
  </si>
  <si>
    <t>Include any Member State specific guidance on naming of installations.</t>
  </si>
  <si>
    <t xml:space="preserve">It will help us to have someone who we can contact directly with any questions about your monitoring plan. The person you name should have the authority to act on behalf of the operator. </t>
  </si>
  <si>
    <t>Please provide here a brief outline description of the site and the installation, and describe the location of the installation on the site.  The description should also include a non-technical summary of the activities carried out at the installation, briefly describing each activity performed and the technical units used within each activity.  In particular, the description should also identify and explain any part(s) of the installation which are not operated by the applicant, or parts which are not deemed to fall under the scope of the EU ETS.</t>
  </si>
  <si>
    <t>It may aid the description of activities to provide a simple diagram showing emissions sources, source streams, sampling points and metering/measurement equipment.  If such a diagram is available please provide here a reference (filename, date) and attach a copy when submitting this monitoring plan to your competent authority.</t>
  </si>
  <si>
    <t>Each input material or process residue used as input material in the process [t]</t>
  </si>
  <si>
    <t>primary aluminium production in [t], anode effect minutes in [number anode effects/cell day] and [anode effect minutes/ occurrence]</t>
  </si>
  <si>
    <t>primary aluminium production in [t], anode effect overvoltage [mV] and current efficiency [-]</t>
  </si>
  <si>
    <t>default value</t>
  </si>
  <si>
    <t>ausblenden</t>
  </si>
  <si>
    <t>n.a.</t>
  </si>
  <si>
    <t>The emission factor shall be determined from stoichiometric ratios as laid down in
section 2 of Annex VI. The determination of the amount of CaCO3 and MgCO3 in the relevant
input material shall be carried out using best industry practice guidelines.</t>
  </si>
  <si>
    <t>The emission factor shall be the stoichiometric ratio of dry gypsum (CaSO4.2H2O) to CO2 emitted: 0.2558 t CO2/ t gypsum.</t>
  </si>
  <si>
    <t>The operator shall use a reference emission factor of 0.00393 t CO2/Nm3 derived from the combustion of pure ethane used as a conservative proxy for flare gases.</t>
  </si>
  <si>
    <t>The operator shall use a reference value of 2.9 t CO2 per tonne feed processed,
conservatively based on ethane.</t>
  </si>
  <si>
    <t xml:space="preserve"> </t>
  </si>
  <si>
    <t>The operator shall apply an emission factor of 0.525 t CO2/t clinker.</t>
  </si>
  <si>
    <t>The source stream name, the source stream type, and the category will be displayed automatically based on your entries in section 6.e in sheet C_InstallationDescription.</t>
  </si>
  <si>
    <t>EUconst_SourceStream</t>
  </si>
  <si>
    <t>EUconst_MeasurementPoint</t>
  </si>
  <si>
    <t>Jump Address:</t>
  </si>
  <si>
    <t>EUconst_MsgGoOn</t>
  </si>
  <si>
    <t>Please go to the next points below</t>
  </si>
  <si>
    <t>Non-typical operation</t>
  </si>
  <si>
    <t>Typical operation</t>
  </si>
  <si>
    <t>OperationType</t>
  </si>
  <si>
    <t>Typical and non-typical operation</t>
  </si>
  <si>
    <t>Emission point ref.</t>
  </si>
  <si>
    <t>MeasurementTiers</t>
  </si>
  <si>
    <t>This sheet is used for tracking the actual version of the monitoring plan. Each version of the monitoring plan should have a unique version number, and a reference date.</t>
  </si>
  <si>
    <t>Reference date</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</si>
  <si>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monitoring plan.</t>
  </si>
  <si>
    <t>Euconst_MPReferenceDateTypes</t>
  </si>
  <si>
    <t>approved by competent authority</t>
  </si>
  <si>
    <t>rejected by competent authority</t>
  </si>
  <si>
    <t>working draft</t>
  </si>
  <si>
    <t>returned with remarks</t>
  </si>
  <si>
    <t>New monitoring plan for meeting the requirements of the M&amp;R Regulation.</t>
  </si>
  <si>
    <t>Status at reference date</t>
  </si>
  <si>
    <t>CA has entered some corrections for source streams 1 and 2. Procedures on data flows should be improved before re-submission.</t>
  </si>
  <si>
    <t>submitted to competent authority</t>
  </si>
  <si>
    <t>MP updated according to CA's suggestions. Furthermore added a new source stream No. 4 (wood panel wastes, contaminated with ca. 5% fossil fraction).</t>
  </si>
  <si>
    <t>Approved without further changes. Operator has received paper copy together with the updated permit for ensuring authentic content of the MP file returned electronically.</t>
  </si>
  <si>
    <t>Please confirm that the conditions of Article 29(1) are satisfied:</t>
  </si>
  <si>
    <t>Comment / Description of approach, if several instruments used:</t>
  </si>
  <si>
    <t>Reduced requirements apply to installations with low emissions in accordance to Article 47(2);</t>
  </si>
  <si>
    <t>The installation category (A, B or C) in accordance to Article 19;</t>
  </si>
  <si>
    <t>Reduced requirements apply to minor source streams and de-minimimis source streams as classified pursuant to Article 19(3).</t>
  </si>
  <si>
    <t>Please provide details about the procedure used for managing the assignment of responsibilities for monitoring and reporting within the installation and for managing the competencies of responsible personnel, in accordance with Article 58(3)(c) of the MRR.</t>
  </si>
  <si>
    <t>i - checking the list of emissions sources and source streams, ensuring completeness of the emissions and source streams and that all relevant changes in the nature and functioning of the installation will be included in the monitoring plan;</t>
  </si>
  <si>
    <t>ii - assessing compliance with the uncertainty thresholds for activity data and other parameters (where applicable) for the applied tiers for each source stream and emission source; and</t>
  </si>
  <si>
    <t>If you have not attributed the source stream to an applicable category (major, minor, de-minimis) there, the category which is automatically displayed in that section will be used. If this is the case, the template cannot correctly indicate below which tiers are to be applied. Therefore please make sure to select an applicable category correctly in the section mentioned above.</t>
  </si>
  <si>
    <t>As the source stream type can be clearly assigned to a monitoring method applicable according to the MRR (Articles 24 and 25) and the parameters to which the uncertainty of the activity data applies (Annex II), this information is provided automatically based on the MRR.</t>
  </si>
  <si>
    <t>Reduced requirements apply to installations with low emissions in accordance with Article 47(2);</t>
  </si>
  <si>
    <t>The installation category (A, B or C) in accordance with Article 19;</t>
  </si>
  <si>
    <t>Below in sections (c) and (f) the required tiers for activity data and calculation factors are displayed in the green fields based on your inputs in section 5(d) and (e), and 6(e) and 6(f). Those are the minimum tiers for major source streams in category C installations. However, lower requirements may be allowed. An appropriate guidance is displayed in the green text box below, depending on the following points:</t>
  </si>
  <si>
    <t xml:space="preserve">This is only relevant if you selected "Batch" as determination method. Please refer to the procedure described under section 7(i). </t>
  </si>
  <si>
    <t>If more than one instrument is relevant, please choose "trade partner" if this is the case for at least one of the instruments used for this source streams. In this case use the comment box under point (b) below to identify which instruments are under the operator's control and which ones are under the trading partner's control.</t>
  </si>
  <si>
    <t>Pursuant to Article 29(1) point (a) you may only rely on invoices if the trade partners are independent.</t>
  </si>
  <si>
    <t>Please explain why and how more than one instrument are relevant, if applicable. E.g it may be the case that one instrument is needed for subtracting a non-ETS part of the fuel. Weighing instruments might be used alternatively, or for corroboration purposes, etc.</t>
  </si>
  <si>
    <t>With regard to the tier level required and the tier level used, please provide here the uncertainty achieved in service over the whole reporting period.</t>
  </si>
  <si>
    <t>You may use the maximum permissible error in service as the uncertainty achieved provided that the measuring instrument is subject to national legal metrological control.</t>
  </si>
  <si>
    <t>Please use the comment box (point (h) below) to describe how the uncertainty achieved over the whole period is determined.</t>
  </si>
  <si>
    <t xml:space="preserve">According to Article 30(1) calculation factors can be determined either as default values or by laboratory analyses. Which of these options is used is determined by the applicable tier.
</t>
  </si>
  <si>
    <t>Use of a value determined in accordance with the second subparagraph of Article 39(2), i.e. assume the material fully fossil (BF=0), or use an estimation method approved by the competent authority;</t>
  </si>
  <si>
    <t xml:space="preserve">Application of Article 39(3) in case of natural gas grids, into which biogas is injected, i.e. use a guarantee of origin scheme established in accordance with Articles 2(j) and 15 of Directive 2009/28/EC [Renewable Energy Sources Directive], where such scheme has been set up. </t>
  </si>
  <si>
    <t>The required tiers in the table below always refer to major source streams. Please refer to the information in the message box in the header area of this source stream whether lower requirements are allowed.</t>
  </si>
  <si>
    <t>full text for applied tier</t>
  </si>
  <si>
    <t>Estimated annual emissions:</t>
  </si>
  <si>
    <t xml:space="preserve">Metal ore (including sulphide ore) roasting or sintering, including pelletisation </t>
  </si>
  <si>
    <t xml:space="preserve">Production of pig iron or steel (primary or secondary fusion) including continuous casting, with a capacity exceeding 2,5 tonnes per hour </t>
  </si>
  <si>
    <t>Production of secondary aluminium where combustion units with a total rated thermal input exceeding 20 MW are operated</t>
  </si>
  <si>
    <t>Production or processing of non-ferrous metals, including production of alloys, refining, foundry casting, etc., where combustion units with a total rated thermal input (including fuels used as reducing agents) exceeding 20 MW are operated</t>
  </si>
  <si>
    <t xml:space="preserve">Production of cement clinker in rotary kilns with a production capacity exceeding 500 tonnes per day or in other furnaces with a production capacity exceeding 50 tonnes per day </t>
  </si>
  <si>
    <t xml:space="preserve">Production of lime or calcination of dolomite or magnesite in rotary kilns or in other furnaces with a production capacity exceeding 50 tonnes per day </t>
  </si>
  <si>
    <t xml:space="preserve">Manufacture of glass including glass fibre with a melting capacity exceeding 20 tonnes per day </t>
  </si>
  <si>
    <t xml:space="preserve">Manufacture of ceramic products by firing, in particular roofing tiles, bricks, refractory bricks, tiles, stoneware or porcelain, with a production capacity exceeding 75 tonnes per day </t>
  </si>
  <si>
    <t xml:space="preserve">Manufacture of mineral wool insulation material using glass, rock or slag with a melting capacity exceeding 20 tonnes per day </t>
  </si>
  <si>
    <t xml:space="preserve">Drying or calcination of gypsum or production of plaster boards and other gypsum products, where combustion units with a total rated thermal input exceeding 20 MW are operated </t>
  </si>
  <si>
    <t xml:space="preserve">Production of pulp from timber or other fibrous materials </t>
  </si>
  <si>
    <t xml:space="preserve">Production of paper or cardboard with a production capacity exceeding 20 tonnes per day </t>
  </si>
  <si>
    <t xml:space="preserve">Production of carbon black involving the carbonisation of organic substances such as oils, tars, cracker and distillation residues, where combustion units with a total rated thermal input exceeding 20 MW are operated </t>
  </si>
  <si>
    <t>Stoichiometric ratios as listed in section 2 of Annex VI shall be used. The purity of
relevant input materials shall be determined by means of industry best practice.</t>
  </si>
  <si>
    <t>The determination of the amount of relevant carbonates in each relevant input material
shall be carried out in accordance with Articles 32 to 35.</t>
  </si>
  <si>
    <t>Source type</t>
  </si>
  <si>
    <t>EUconst_CNTR_ActivityData</t>
  </si>
  <si>
    <t>ActivityData_</t>
  </si>
  <si>
    <t>Biomass Content</t>
  </si>
  <si>
    <t>The operator shall use installation-specific emission factors for CF4 [(kg CF4 / t Al ) /
(mV)] and C2F6 [t C2F6/ t CF4] established through continuous or intermittent field
measurements. For the determination of those emission factors, the operator shall use the
most recent version of the guidance mentioned under Tier 3 of section 4.4.2.4 of the 2006
IPCC Guidelines. The operator shall determine the emission factors with a maximum
uncertainty of ±15% each.</t>
  </si>
  <si>
    <t>The operator shall apply the stoichiometric ratio of CaCO3 as shown in section 2 of
Annex VI.</t>
  </si>
  <si>
    <t>mass balance</t>
  </si>
  <si>
    <t>The operator shall apply one of the following:
(a) the carbon content derived from standard factors listed in Annex VI sections 1
and 2;
(b) other constant values in accordance with points (d) or (e) of Article 31(1),
where no applicable value is contained in Annex VI sections 1 and 2.</t>
  </si>
  <si>
    <t>The operator shall determine the carbon content in accordance with the relevant
provisions of Articles 32 to 35.</t>
  </si>
  <si>
    <t>Article 24(1) of Commission Decision 2011/278/EC requires that Member States must ensure that all relevant information about any planned or effective changes to the capacity, activity level and operation of an installation is submitted by the operator to the competent authority by 31 December each year.  Article 12(3) of the MRR further provides that Member States may require information to be included in the monitoring plan of an installation for the purposes of meeting these requirements.</t>
  </si>
  <si>
    <t>If no, reference the evidence to be submitted</t>
  </si>
  <si>
    <r>
      <t xml:space="preserve">List of </t>
    </r>
    <r>
      <rPr>
        <u/>
        <sz val="8"/>
        <rFont val="Arial"/>
        <family val="2"/>
      </rPr>
      <t>primary data sources</t>
    </r>
  </si>
  <si>
    <r>
      <t>Diagram reference</t>
    </r>
    <r>
      <rPr>
        <sz val="8"/>
        <rFont val="Arial"/>
        <family val="2"/>
      </rPr>
      <t xml:space="preserve"> (where applicable)</t>
    </r>
  </si>
  <si>
    <t xml:space="preserve">Management </t>
  </si>
  <si>
    <t>Data flow activities</t>
  </si>
  <si>
    <t>Control activities</t>
  </si>
  <si>
    <t>If the Environmental Management System is certified by an accredited organisation, please specify to which standard e.g. ISO14001, EMAS, etc.</t>
  </si>
  <si>
    <t>Version:</t>
  </si>
  <si>
    <t>Info for automatic Version detection</t>
  </si>
  <si>
    <t>Template type:</t>
  </si>
  <si>
    <t>Type list:</t>
  </si>
  <si>
    <t>J. Transferred CO2 &amp; CCS</t>
  </si>
  <si>
    <t>Geological storage of greenhouse gases in a storage site permitted under Directive 2009/31/EC</t>
  </si>
  <si>
    <t>C</t>
  </si>
  <si>
    <t>Directive Annex I</t>
  </si>
  <si>
    <t>Sub-activity</t>
  </si>
  <si>
    <t>Tier</t>
  </si>
  <si>
    <r>
      <t>Please enter here the average annual emissions of your installation. This information is required for categorisation of the installation in accordance with Article 19 of the MRR. Use the average verified annual emissions of the previous trading period data OR if this data is not available, or is inappropriate, a conservative estimate of annual average emissions, including transferred CO</t>
    </r>
    <r>
      <rPr>
        <i/>
        <vertAlign val="subscript"/>
        <sz val="8"/>
        <color indexed="18"/>
        <rFont val="Arial"/>
        <family val="2"/>
      </rPr>
      <t>2</t>
    </r>
    <r>
      <rPr>
        <i/>
        <sz val="8"/>
        <color indexed="18"/>
        <rFont val="Arial"/>
        <family val="2"/>
      </rPr>
      <t>, but excluding CO</t>
    </r>
    <r>
      <rPr>
        <i/>
        <vertAlign val="subscript"/>
        <sz val="8"/>
        <color indexed="18"/>
        <rFont val="Arial"/>
        <family val="2"/>
      </rPr>
      <t>2</t>
    </r>
    <r>
      <rPr>
        <i/>
        <sz val="8"/>
        <color indexed="18"/>
        <rFont val="Arial"/>
        <family val="2"/>
      </rPr>
      <t xml:space="preserve"> from biomass.</t>
    </r>
  </si>
  <si>
    <t>The resulting category is used for identifying minimum tier requirements in section 8 (Source streams).</t>
  </si>
  <si>
    <t>The activity reference in the last column relates to the activity reference in section 5(c) above. Where an emission source belongs to more than one activity, please enter "A1, A2" or "A1 - A3" or similar, as appropriate.</t>
  </si>
  <si>
    <t>S6</t>
  </si>
  <si>
    <t>S7</t>
  </si>
  <si>
    <t>S8</t>
  </si>
  <si>
    <t>S9</t>
  </si>
  <si>
    <t>S10</t>
  </si>
  <si>
    <t>Please list and briefly describe all relevant emission points (including diffuse emission sources).</t>
  </si>
  <si>
    <t>In accordance with Article 26(4), for the oxidation factor and conversion factor, the operator shall, as a minimum, apply the lowest tiers listed in Annex II.</t>
  </si>
  <si>
    <t>Standard method: Process, Article 24(2)</t>
  </si>
  <si>
    <t>Standard method: Fuel, Article 24(1)</t>
  </si>
  <si>
    <t>Do you use invoices for determining the amount of this fuel or material?</t>
  </si>
  <si>
    <t>Pursuant to Article 27(1) the activity data of a source stream can be determined (a) by continual metering at the process which causes the emissions, or (b) based on aggregation of metering of the amount separately delivered taking into account relevant stock changes (batch metering).</t>
  </si>
  <si>
    <t>Instrument under control of:</t>
  </si>
  <si>
    <t>Please confirm that the trade partner and the operator are independent:</t>
  </si>
  <si>
    <t>Emission factor (preliminary)</t>
  </si>
  <si>
    <t>If more than 5 measurement instruments are used for this source stream, e.g. if the p/T compensation is done using separate instruments, please use the comment box below for further description.</t>
  </si>
  <si>
    <t>D.
Calculation Approach</t>
  </si>
  <si>
    <t>The operator shall apply one of the following:
(a) the standard factors listed in section 1 of Annex VI;
(b) other constant values in accordance with points (d) or (e) of Article 31(1),
where no applicable value is contained in section 1 of Annex VI.</t>
  </si>
  <si>
    <t>The net calorific value may be derived from the purchasing records provided by the fuel supplier, provided it has been derived based on accepted national or international standards. (Applicable only in case of commercially traded fuels).</t>
  </si>
  <si>
    <t>One of the following methods is applied, which are considered equivalent:</t>
  </si>
  <si>
    <t>Use of a default value or an estimation method published by the Commission in accordance with Article 39(2);</t>
  </si>
  <si>
    <t>The biomass fraction is determined in accordance with Article 39(1), i.e. by laboratory analyses. In that case the relevant standard and the analytical methods therein to be used require the explicit approval by the competent authority.</t>
  </si>
  <si>
    <t>A1</t>
  </si>
  <si>
    <t>A2</t>
  </si>
  <si>
    <t>A3</t>
  </si>
  <si>
    <t>A4</t>
  </si>
  <si>
    <t>A5</t>
  </si>
  <si>
    <t>S1</t>
  </si>
  <si>
    <t>S2</t>
  </si>
  <si>
    <t>S3</t>
  </si>
  <si>
    <t>S4</t>
  </si>
  <si>
    <t>S5</t>
  </si>
  <si>
    <t>F1</t>
  </si>
  <si>
    <t>F2</t>
  </si>
  <si>
    <t>F3</t>
  </si>
  <si>
    <t>F4</t>
  </si>
  <si>
    <t>F5</t>
  </si>
  <si>
    <t>Sorting</t>
  </si>
  <si>
    <t>SUM</t>
  </si>
  <si>
    <t>Refineries</t>
  </si>
  <si>
    <t>Coke</t>
  </si>
  <si>
    <t>Metal ore</t>
  </si>
  <si>
    <t>Ceramics</t>
  </si>
  <si>
    <t>EUconst_CNTR_SourceStreamName</t>
  </si>
  <si>
    <t>EUconst_CNTR_SourceStreamClass</t>
  </si>
  <si>
    <t>SourceStreamName_</t>
  </si>
  <si>
    <t>SourceStreamClass_</t>
  </si>
  <si>
    <t>(Non) ferrous, sec. aluminium</t>
  </si>
  <si>
    <t>Lime / dolomite / magnesite</t>
  </si>
  <si>
    <t>Soda ash / sodium bicarbonate</t>
  </si>
  <si>
    <t>Unit</t>
  </si>
  <si>
    <t>MP P3 Inst</t>
  </si>
  <si>
    <t>Umweltbundesamt</t>
  </si>
  <si>
    <t>UBA</t>
  </si>
  <si>
    <t>Croatia</t>
  </si>
  <si>
    <t>HR</t>
  </si>
  <si>
    <t>Iceland</t>
  </si>
  <si>
    <t>IC</t>
  </si>
  <si>
    <t>Liechtenstein</t>
  </si>
  <si>
    <t>LI</t>
  </si>
  <si>
    <t>Norway</t>
  </si>
  <si>
    <t>Croatian</t>
  </si>
  <si>
    <t>hr</t>
  </si>
  <si>
    <t>Icelandic</t>
  </si>
  <si>
    <t>ic</t>
  </si>
  <si>
    <t>Norwegian</t>
  </si>
  <si>
    <t>no</t>
  </si>
  <si>
    <t>Small emitter</t>
  </si>
  <si>
    <t>Message</t>
  </si>
  <si>
    <t>LIMIT</t>
  </si>
  <si>
    <t>EUconst_ERR_ThreshholdDeminimis</t>
  </si>
  <si>
    <t>EUconst_ERR_ThreshholdMinor</t>
  </si>
  <si>
    <t>Chapters where modifications have been made. 
Brief explanation of changes</t>
  </si>
  <si>
    <t>M1</t>
  </si>
  <si>
    <t>M2</t>
  </si>
  <si>
    <t>Production of nitric acid</t>
  </si>
  <si>
    <t>De-minimis threshold exceeded!</t>
  </si>
  <si>
    <t>Minor threshold exceeded!</t>
  </si>
  <si>
    <t>measurement point ref. M1, M2,...</t>
  </si>
  <si>
    <t>SourceCategoryCEMS</t>
  </si>
  <si>
    <t>ABS</t>
  </si>
  <si>
    <t>The operator shall determine the net calorific value in accordance with Article 32 to
35.</t>
  </si>
  <si>
    <t>0.00393 t CO2/Nm3</t>
  </si>
  <si>
    <t>Installation-specific factors</t>
  </si>
  <si>
    <t>0.2558 t CO2/ t gypsum.</t>
  </si>
  <si>
    <t xml:space="preserve">2.9 t CO2 per tonne feed processed
</t>
  </si>
  <si>
    <t>Annex VI, section 2 &amp; Analyses</t>
  </si>
  <si>
    <t>0.525 t CO2/t dust.</t>
  </si>
  <si>
    <t>0.525 t CO2/t clinker.</t>
  </si>
  <si>
    <t>Best practice</t>
  </si>
  <si>
    <t>Art. 26(2) Minor source stream: For activity data and each calculation factor, the highest tier which is technically feasible and does not incur unreasonable costs, with a minimum of tier 1, shall apply.</t>
  </si>
  <si>
    <t>Art. 47(6) Installation with low emissions (small emitter): for all source streams tier 1 may be used as a minimum for activity data and calculation factors, unless higher accuracy is achievable without additional effort for the operator, without providing evidence that applying higher tiers is technically not feasible or would incur unreasonable costs.</t>
  </si>
  <si>
    <t>Art. 26(3) De-minimis source stream: Activity data and each calculation factor may be determined by using conservative estimations instead of using tiers, unless a defined tier is achievable without additional effort.</t>
  </si>
  <si>
    <t>Category</t>
  </si>
  <si>
    <t>Member State</t>
  </si>
  <si>
    <t>Primary contact:</t>
  </si>
  <si>
    <t>Alternative contact:</t>
  </si>
  <si>
    <t>t CO2e</t>
  </si>
  <si>
    <t>-</t>
  </si>
  <si>
    <t>Activity data tier used:</t>
  </si>
  <si>
    <t>Determination method:</t>
  </si>
  <si>
    <t>cond. form.</t>
  </si>
  <si>
    <t>a.</t>
  </si>
  <si>
    <t>b.</t>
  </si>
  <si>
    <t>c.</t>
  </si>
  <si>
    <t>This point is only relevant if you are not the owner of the measurement instrument.</t>
  </si>
  <si>
    <t xml:space="preserve">This point is only relevant if you are not the owner of the measurement instrument </t>
  </si>
  <si>
    <t>Reference to procedure used for determining stock piles at end of year:</t>
  </si>
  <si>
    <t>Information Source Ref.</t>
  </si>
  <si>
    <t xml:space="preserve">Description of Information source </t>
  </si>
  <si>
    <t>L1</t>
  </si>
  <si>
    <t>L2</t>
  </si>
  <si>
    <t>L3</t>
  </si>
  <si>
    <t>Analysis frequency</t>
  </si>
  <si>
    <t>Measurement range</t>
  </si>
  <si>
    <t>lower end</t>
  </si>
  <si>
    <t>upper end</t>
  </si>
  <si>
    <t>unit</t>
  </si>
  <si>
    <t>Type of measuring instrument</t>
  </si>
  <si>
    <t>MI1</t>
  </si>
  <si>
    <t>MI2</t>
  </si>
  <si>
    <t>MI3</t>
  </si>
  <si>
    <t>MI4</t>
  </si>
  <si>
    <t>MI5</t>
  </si>
  <si>
    <t>MI6</t>
  </si>
  <si>
    <t>MI7</t>
  </si>
  <si>
    <t>MI8</t>
  </si>
  <si>
    <t>Parameter</t>
  </si>
  <si>
    <t>Continuous</t>
  </si>
  <si>
    <t>ActivityDataTiers</t>
  </si>
  <si>
    <t>NCVTiers</t>
  </si>
  <si>
    <t>2a</t>
  </si>
  <si>
    <t>2b</t>
  </si>
  <si>
    <t>EFTiers</t>
  </si>
  <si>
    <t>CarbonContentTiers</t>
  </si>
  <si>
    <t>ConversionFactorTiers</t>
  </si>
  <si>
    <t>Carbon Content</t>
  </si>
  <si>
    <t>No tier</t>
  </si>
  <si>
    <t>Carbon content</t>
  </si>
  <si>
    <t>You must implement and keep records of all modifications to the monitoring plan in accordance with Article 16 of the MRR.</t>
  </si>
  <si>
    <t>Quarterly</t>
  </si>
  <si>
    <t>Biannual</t>
  </si>
  <si>
    <t>AnalysisFrequency</t>
  </si>
  <si>
    <t>Please provide details about the written procedure describing the way in which or the extent to which the installation operates with variable loads and the manner in which the operational management is carried out.</t>
  </si>
  <si>
    <t xml:space="preserve">Please provide information on process conditions that deviate from normal operations. </t>
  </si>
  <si>
    <t>This information should include an indication of the potential frequency and the duration of such process conditions, as well as an indication of the volume of the N2O emissions during the deviating process conditions such as abatement equipment malfunction.</t>
  </si>
  <si>
    <t>Determination of PFC emissions</t>
  </si>
  <si>
    <t>PFCMethods</t>
  </si>
  <si>
    <t>Method A - Slope Method</t>
  </si>
  <si>
    <t>Method B - Overvoltage Method</t>
  </si>
  <si>
    <t>PFCTiers</t>
  </si>
  <si>
    <t>http://ec.europa.eu/clima/policies/ets/monitoring/index_en.htm</t>
  </si>
  <si>
    <t>Note: the procedure should also show that the measurements have been and will be carried out for a sufficiently long time for measured values to converge, but at least for 72 hours.</t>
  </si>
  <si>
    <t>Please provide details about the written procedure detailing the methodology for determining the collection efficiency for fugitive emissions, where applicable.</t>
  </si>
  <si>
    <t>Method of analysis
(include procedure reference and brief description of method)</t>
  </si>
  <si>
    <t>(g)</t>
  </si>
  <si>
    <t>Name of laboratory</t>
  </si>
  <si>
    <t>(h)</t>
  </si>
  <si>
    <t>(i)</t>
  </si>
  <si>
    <t>ADD_EmissionSource</t>
  </si>
  <si>
    <t>EUconst_Fuel</t>
  </si>
  <si>
    <t>EUconst_ProcessCarbonate</t>
  </si>
  <si>
    <t>EUconst_MassBalance</t>
  </si>
  <si>
    <t>Combustion of fuels and fuels used as process input</t>
  </si>
  <si>
    <t>Short name</t>
  </si>
  <si>
    <t>Cement clinker</t>
  </si>
  <si>
    <t>Iron &amp; steel</t>
  </si>
  <si>
    <t>Glass and mineral wool</t>
  </si>
  <si>
    <t>Pulp &amp; paper</t>
  </si>
  <si>
    <t>Carbon black</t>
  </si>
  <si>
    <t>Ammonia</t>
  </si>
  <si>
    <t>Hydrogen and synthesis gas</t>
  </si>
  <si>
    <t>Bulk organic chemicals</t>
  </si>
  <si>
    <t>Primary aluminium</t>
  </si>
  <si>
    <t>Uncertainty calculations assessment document title and reference:</t>
  </si>
  <si>
    <t>Installation Activities</t>
  </si>
  <si>
    <t>C.
Installation Description</t>
  </si>
  <si>
    <t>6 to 10</t>
  </si>
  <si>
    <t>ADD_SourceStream</t>
  </si>
  <si>
    <t>HIDE_Example</t>
  </si>
  <si>
    <t>Below in the green fields the required tiers for activity data and calculation factors are displayed based on your inputs in section 5(d) and (e), and 6(e) and 6(f). Those are the minimum tiers for major source streams in category C installations. However, lower requirements may be allowed. An appropriate guidance will be displayed in the green text box below, depending on the following points:</t>
  </si>
  <si>
    <t>ADD_CompleteSourceStream</t>
  </si>
  <si>
    <t>Sum not within 5% of annual emissions (section 6.c)!</t>
  </si>
  <si>
    <t>Error message (Total Emissions, difference to 5(d) ):</t>
  </si>
  <si>
    <t>Measuring Instruments</t>
  </si>
  <si>
    <t>Laboratories</t>
  </si>
  <si>
    <t>Procedures</t>
  </si>
  <si>
    <t>Information Sources</t>
  </si>
  <si>
    <t xml:space="preserve">After you have completed entering the estimated emissions for all source streams the sum will be compared to the total annual emissions entered under 5.d. above. If the sum of estimated emissions differs by more than 5% of total annual emissions an automatic error message will be displayed. </t>
  </si>
  <si>
    <t>The source stream type is to be understood as a set of rules to be used according to the MRR. This classification is the basis for further obligations, e.g. tiers to be applied.</t>
  </si>
  <si>
    <t>ADD_MeasurementPoint</t>
  </si>
  <si>
    <t>The brief description should identify how data flow activities and control activities of outsourced processes are checked and what checks are undertaken on the quality of the resulting data.</t>
  </si>
  <si>
    <t>- procedures to ensure such information is submitted to the competent authority by 31 December of each year.</t>
  </si>
  <si>
    <t>Please reference the file/document attached to your monitoring plan in the box below.</t>
  </si>
  <si>
    <t>Austria</t>
  </si>
  <si>
    <t>Belgium</t>
  </si>
  <si>
    <t>Bulgaria</t>
  </si>
  <si>
    <t>Cyprus</t>
  </si>
  <si>
    <t>Czech Republic</t>
  </si>
  <si>
    <t>Denmark</t>
  </si>
  <si>
    <t>Estonia</t>
  </si>
  <si>
    <t>Finland</t>
  </si>
  <si>
    <t>France</t>
  </si>
  <si>
    <t>Germany</t>
  </si>
  <si>
    <t>Greece</t>
  </si>
  <si>
    <t>Hungary</t>
  </si>
  <si>
    <t>Ireland</t>
  </si>
  <si>
    <t>Italy</t>
  </si>
  <si>
    <t>Latvia</t>
  </si>
  <si>
    <t>Lithuania</t>
  </si>
  <si>
    <t>Luxembourg</t>
  </si>
  <si>
    <t>Malta</t>
  </si>
  <si>
    <t>Dutch</t>
  </si>
  <si>
    <t>nl</t>
  </si>
  <si>
    <t>Polish</t>
  </si>
  <si>
    <t>pl</t>
  </si>
  <si>
    <t>Portuguese</t>
  </si>
  <si>
    <t>pt</t>
  </si>
  <si>
    <t>Romanian</t>
  </si>
  <si>
    <t>ro</t>
  </si>
  <si>
    <t>Slovak</t>
  </si>
  <si>
    <t>sk</t>
  </si>
  <si>
    <t>Slovenian</t>
  </si>
  <si>
    <t>sl</t>
  </si>
  <si>
    <t>Finnish</t>
  </si>
  <si>
    <t>fi</t>
  </si>
  <si>
    <t>Swedish</t>
  </si>
  <si>
    <t>sv</t>
  </si>
  <si>
    <t>Reference File Name</t>
  </si>
  <si>
    <t>COM</t>
  </si>
  <si>
    <t>AT</t>
  </si>
  <si>
    <t>BE</t>
  </si>
  <si>
    <t>BG</t>
  </si>
  <si>
    <t>CY</t>
  </si>
  <si>
    <t>CZ</t>
  </si>
  <si>
    <t>DK</t>
  </si>
  <si>
    <t>EE</t>
  </si>
  <si>
    <t>FI</t>
  </si>
  <si>
    <t>FR</t>
  </si>
  <si>
    <t>DE</t>
  </si>
  <si>
    <t>EL</t>
  </si>
  <si>
    <t>HU</t>
  </si>
  <si>
    <t>IE</t>
  </si>
  <si>
    <t>IT</t>
  </si>
  <si>
    <t>LV</t>
  </si>
  <si>
    <t>Mass balance method, Article 25</t>
  </si>
  <si>
    <t>Check N2O</t>
  </si>
  <si>
    <t>EUconst_ERR_NoN2OSmallEmitters</t>
  </si>
  <si>
    <t>EUconst_MsgSmallEmitters</t>
  </si>
  <si>
    <t>Please justify why historic data is not available or inappropriate</t>
  </si>
  <si>
    <t>This rule does not apply for installations with N2O activities!</t>
  </si>
  <si>
    <t>Justification for estimation value</t>
  </si>
  <si>
    <t>Check &gt;=25000 / Contradiction</t>
  </si>
  <si>
    <t>If your selection here contradicts the number for estimated emissions under point (d) above, a message will highlight this fact. Please give an appropriate justification below.</t>
  </si>
  <si>
    <t>If your input regarding being an installation with low emissions contradicts your entry in point (d), or if that figure is not based on verified emissions, but on a conservative estimate, please give a short justification below.</t>
  </si>
  <si>
    <t xml:space="preserve">(f) </t>
  </si>
  <si>
    <t>Raw meal; Cement clinker: Kiln input based (Method A)</t>
  </si>
  <si>
    <t>Heavy fuel oil; Combustion: Other gaseous &amp; liquid fuels</t>
  </si>
  <si>
    <t>In principle, the calculation approach used at this installation is done according to the following sequence:</t>
  </si>
  <si>
    <t>EUconst_MSlist</t>
  </si>
  <si>
    <t>EUconst_MSlistISOcodes</t>
  </si>
  <si>
    <t>IS</t>
  </si>
  <si>
    <t>Installation name:</t>
  </si>
  <si>
    <t>Site name:</t>
  </si>
  <si>
    <t>Unique ID of the installation (as in NIMs):</t>
  </si>
  <si>
    <t>EPRTR (optional):</t>
  </si>
  <si>
    <t>Name of the installation and the site on which it is located:</t>
  </si>
  <si>
    <t>Address / location of the site of the installation:</t>
  </si>
  <si>
    <t>Address Line 1:</t>
  </si>
  <si>
    <t>Address Line 2:</t>
  </si>
  <si>
    <t>City:</t>
  </si>
  <si>
    <t>State/Province/Region:</t>
  </si>
  <si>
    <t>Postcode/ZIP:</t>
  </si>
  <si>
    <t>Country:</t>
  </si>
  <si>
    <t>iii.</t>
  </si>
  <si>
    <t>iv.</t>
  </si>
  <si>
    <t>v.</t>
  </si>
  <si>
    <t>vi.</t>
  </si>
  <si>
    <t>vii.</t>
  </si>
  <si>
    <t>List of activities pursuant to Annex I of the EU ETS Directive carried out at the installation:</t>
  </si>
  <si>
    <t>Please make sure that the installation boundaries are correct and in line with Annex I of the EU ETS Directive. For further information please consult the relevant sections of the Commission's Guidance on Interpretation of Annex I. This document can be found under the following link:</t>
  </si>
  <si>
    <t>Operation type:</t>
  </si>
  <si>
    <t>F.
Measurement Approach</t>
  </si>
  <si>
    <t>Specification and location of measurement systems for measurement points:</t>
  </si>
  <si>
    <t>References to procedures</t>
  </si>
  <si>
    <t>Applied standards and of any deviations from those standards</t>
  </si>
  <si>
    <t>Please describe the specification and location of the measurement systems to be used for each emission source where emissions are determined by measurement, and for measurement points for transfer of CO2.</t>
  </si>
  <si>
    <t>The list of instruments entered here will be available as a drop-down list for each emission source in section 10 below, where the relevant measuring instruments used are to be referenced.</t>
  </si>
  <si>
    <t>Include also instruments for auxiliary parameters, such as e.g. O2 content and moisture, and in case of indirect measurements, also concentration measurement instruments for other constituents of the gas than CO2.</t>
  </si>
  <si>
    <t>MM01</t>
  </si>
  <si>
    <t>MM02</t>
  </si>
  <si>
    <t>CO2 concentration (NDIR)</t>
  </si>
  <si>
    <t>Stack 1 platform A (chart: St.1-A)</t>
  </si>
  <si>
    <t>Flow measurement (averaging pitot tube)</t>
  </si>
  <si>
    <t>1 per second</t>
  </si>
  <si>
    <t>MM6</t>
  </si>
  <si>
    <t>MM7</t>
  </si>
  <si>
    <t>MM8</t>
  </si>
  <si>
    <t>MM9</t>
  </si>
  <si>
    <t>MM10</t>
  </si>
  <si>
    <t>Description of the measurement based approach</t>
  </si>
  <si>
    <t>Details for measurement points</t>
  </si>
  <si>
    <t>Please provide a concise description of the measurement approach used to determine your annual CO2 or N2O emissions in the text box below. If N2O is measured, include the approach for converting these emissions into CO2(e) data.</t>
  </si>
  <si>
    <t>In this sheet only requirements are to be laid down which are not relevant to CO2 monitoring.</t>
  </si>
  <si>
    <t>Please provide details about the written procedures detailing the method and any calculation formulae used for data aggregation and to determine the annual CO2e emissions where measurement based methodologies are applied.</t>
  </si>
  <si>
    <t>Please make sure that you don't leave these fields empty, because inputs here will trigger conditional formatting, which guides you through the document.</t>
  </si>
  <si>
    <t>Article 22 of the MRR provides that an operator may use a methodology that is not based on tiers for selected source streams or emission sources, where certain criteria set out in that article are met.  Please complete this section if you propose to apply such a fall-back approach to any source streams or emission sources.  Your competent authority may ask for further information to justify this approach.</t>
  </si>
  <si>
    <t>Please provide a concise description of the monitoring approach, including formulae, used to determine your annual CO2 or CO2(e) emissions in the text box below.</t>
  </si>
  <si>
    <t>make conditional</t>
  </si>
  <si>
    <t>Please provide a concise description of the monitoring approach, including formulae, used to determine your annual CO2(e) emissions in the text box below.</t>
  </si>
  <si>
    <t>EUconst_ProcessPFC</t>
  </si>
  <si>
    <t>Calculation with special provisions for PFC (Annex IV section 8)</t>
  </si>
  <si>
    <t>Relevant method</t>
  </si>
  <si>
    <t>Method</t>
  </si>
  <si>
    <t>ADD_AluSourceStream</t>
  </si>
  <si>
    <t>Stream method</t>
  </si>
  <si>
    <t>Corroborating calculations in accordance with Article 46 that are carried out, if applicable</t>
  </si>
  <si>
    <t>Determination of CO2 stemming from biomass and subtracted from the measured CO2 emissions, if applicable</t>
  </si>
  <si>
    <t>Calculation of the flue gas flow, if applicable</t>
  </si>
  <si>
    <t>Any calculation formulae used for data aggregation and used to determine the annual emissions</t>
  </si>
  <si>
    <t>Please provide a concise description of the approach used to determine your PFC emissions and to convert these to annual CO2(e) emissions in the text box below.</t>
  </si>
  <si>
    <t>Determination of inherent and transferred CO2</t>
  </si>
  <si>
    <t>(j)</t>
  </si>
  <si>
    <t>Daily</t>
  </si>
  <si>
    <t>Weekly</t>
  </si>
  <si>
    <t>Monthly</t>
  </si>
  <si>
    <t>Annual</t>
  </si>
  <si>
    <t>NCV</t>
  </si>
  <si>
    <t>Spain</t>
  </si>
  <si>
    <t>Sweden</t>
  </si>
  <si>
    <t>United Kingdom</t>
  </si>
  <si>
    <t>The determination of the amount of relevant carbonates in each relevant input
material shall be carried out according Articles 32 to 35. Stoichiometric ratios as listed in
section 2 of Annex VI shall be used to convert composition data into emission factors.</t>
  </si>
  <si>
    <t>A conversion factor of 1 shall be used.</t>
  </si>
  <si>
    <t>The amount of non-carbonate compounds of the relevant metals in the raw materials,
including return dust or fly ash or other already calcined materials, shall be reflected by
means of conversion factors with a value between 0 and 1 with a value of 1 corresponding to
a full conversion of raw material carbonates into oxides. The additional determination of
relevant chemical parameters of the process inputs shall be carried out in accordance with
Articles 32 to 35.</t>
  </si>
  <si>
    <t>End</t>
  </si>
  <si>
    <t>EUconst_NA</t>
  </si>
  <si>
    <t>source stream</t>
  </si>
  <si>
    <t>2a/2b</t>
  </si>
  <si>
    <t>EUconst_CNTR_NCV</t>
  </si>
  <si>
    <t>NCV_</t>
  </si>
  <si>
    <t>Minimum</t>
  </si>
  <si>
    <t>EUconst_CNTR_EF</t>
  </si>
  <si>
    <t>EF_</t>
  </si>
  <si>
    <t>The operator shall determine the emission factor in accordance with the relevant
provisions of Articles 32 to 35.</t>
  </si>
  <si>
    <t>The operator shall apply an oxidation factor of 1.</t>
  </si>
  <si>
    <t>The operator shall apply oxidation factors for the respective fuel in accordance with
points (b) or (c) of Article 31(1).</t>
  </si>
  <si>
    <t>The operator shall apply a value from those published in accordance with the first
subparagraph of Article 39(2) or a value determined in accordance with the second
subparagraph of Article 39(2) or Article 39(3).</t>
  </si>
  <si>
    <t>The operator shall determine specific factors in accordance with Article 39(1).</t>
  </si>
  <si>
    <t>EUconst_CNTR_CarbonContent</t>
  </si>
  <si>
    <t>EUconst_CNTR_BiomassContent</t>
  </si>
  <si>
    <t>EUconst_CNTR_OxidationFactor</t>
  </si>
  <si>
    <t>EUconst_CNTR_ConversionFactor</t>
  </si>
  <si>
    <t>ConvF_</t>
  </si>
  <si>
    <t>OxF_</t>
  </si>
  <si>
    <t>BioC_</t>
  </si>
  <si>
    <t>CarbC_</t>
  </si>
  <si>
    <t>EUconst_MsgNextSheet</t>
  </si>
  <si>
    <t>EUconst_MsgEnterThisSection</t>
  </si>
  <si>
    <t>Source Stream</t>
  </si>
  <si>
    <t>(n.a.; use estimation based on best practice)</t>
  </si>
  <si>
    <t>Pursuant to Article 29(1) you are only allowed to rely on instruments that are not under your own control if the instruments comply at least with as high a tier as own instruments, give more reliable results, and are less prone to control risks.</t>
  </si>
  <si>
    <t>Biomass fraction (if applicable)</t>
  </si>
  <si>
    <t>To be filled in by operator</t>
  </si>
  <si>
    <t>Emission point description</t>
  </si>
  <si>
    <t>Source Stream Diagram document title and reference:</t>
  </si>
  <si>
    <t>Combustion</t>
  </si>
  <si>
    <t>Measurement</t>
  </si>
  <si>
    <t>Is lab EN ISO/IEC 17025 accredited for this analysis?</t>
  </si>
  <si>
    <t>Job title:</t>
  </si>
  <si>
    <t>Telephone number:</t>
  </si>
  <si>
    <t>Email address:</t>
  </si>
  <si>
    <t>Detail address to be provided by the Member State</t>
  </si>
  <si>
    <t>Information sources:</t>
  </si>
  <si>
    <t>EU Websites:</t>
  </si>
  <si>
    <t xml:space="preserve">http://eur-lex.europa.eu/en/index.htm </t>
  </si>
  <si>
    <t>EU-Legislation:</t>
  </si>
  <si>
    <t>EU ETS general:</t>
  </si>
  <si>
    <t xml:space="preserve">Monitoring and Reporting in the EU ETS: </t>
  </si>
  <si>
    <t>Other Websites:</t>
  </si>
  <si>
    <t>&lt;to be provided by Member State&gt;</t>
  </si>
  <si>
    <t>Helpdesk:</t>
  </si>
  <si>
    <t>&lt;to be provided by Member State, if relevant&gt;</t>
  </si>
  <si>
    <t>How to use this file:</t>
  </si>
  <si>
    <t>Please provide details about the procedure used for regular evaluation of the monitoring plan's appropriateness, covering in particular any potential measures for the improvement of the monitoring methodology.</t>
  </si>
  <si>
    <t>Emissions trading permit number</t>
  </si>
  <si>
    <t>Operator Name</t>
  </si>
  <si>
    <t>About your installation</t>
  </si>
  <si>
    <t>Black bold text:</t>
  </si>
  <si>
    <t>This is text provided by the Commission template. It should be kept as it is.</t>
  </si>
  <si>
    <t>Smaller italic text:</t>
  </si>
  <si>
    <t>This text gives further explanations. Member States may add further explanations in MS specific versions of the template.</t>
  </si>
  <si>
    <t>Comments</t>
  </si>
  <si>
    <t>Space for further Comments:</t>
  </si>
  <si>
    <t>SpecifiedEmissions2</t>
  </si>
  <si>
    <t>CO2</t>
  </si>
  <si>
    <t>N2O</t>
  </si>
  <si>
    <t>PFCs</t>
  </si>
  <si>
    <t>CO2 &amp; N2O</t>
  </si>
  <si>
    <t>CO2 &amp; PFCs</t>
  </si>
  <si>
    <t>Gas Chromatograph</t>
  </si>
  <si>
    <t>PFCCellTypes</t>
  </si>
  <si>
    <t>Type I default value &amp; best practice</t>
  </si>
  <si>
    <t>A conservative value of 0.2 tonnes CaCO3 (corresponding to 0.08794 tonnes of CO2)
per tonne of dry clay shall be applied for the calculation of the emission factor instead of
results of analyses.</t>
  </si>
  <si>
    <t>An emission factor for each source stream shall be derived and updated at least once
per year using best industry practice reflecting site-specific conditions and the product mix of
the installation.</t>
  </si>
  <si>
    <t>0.08794 tonnes of CO2 per tonne of dry clay</t>
  </si>
  <si>
    <t>0.09642 tonnes of CO2 per tonne of product</t>
  </si>
  <si>
    <t>Purchasing records (if applicable)</t>
  </si>
  <si>
    <t xml:space="preserve">Default value OF=1 </t>
  </si>
  <si>
    <t>Default value CF=1</t>
  </si>
  <si>
    <t>Type I biomass fraction</t>
  </si>
  <si>
    <t>Type II biomass fraction</t>
  </si>
  <si>
    <r>
      <t>Brief description</t>
    </r>
    <r>
      <rPr>
        <sz val="8"/>
        <rFont val="Arial"/>
        <family val="2"/>
      </rPr>
      <t xml:space="preserve"> of procedure    (</t>
    </r>
    <r>
      <rPr>
        <i/>
        <sz val="8"/>
        <color indexed="18"/>
        <rFont val="Arial"/>
        <family val="2"/>
      </rPr>
      <t>Description should cover the essential parameters and operations performed)</t>
    </r>
  </si>
  <si>
    <t>General information</t>
  </si>
  <si>
    <t>Source streams (excl. PFC)</t>
  </si>
  <si>
    <t>PFC Emissions</t>
  </si>
  <si>
    <t>M. Accounting</t>
  </si>
  <si>
    <t>NEW</t>
  </si>
  <si>
    <t>Process input [t]</t>
  </si>
  <si>
    <t>Act. 1</t>
  </si>
  <si>
    <t>Act. 2</t>
  </si>
  <si>
    <t>Act. 3</t>
  </si>
  <si>
    <t>Act. 4</t>
  </si>
  <si>
    <t>Act. 5</t>
  </si>
  <si>
    <t>Act. 6</t>
  </si>
  <si>
    <t>Source Stream Types</t>
  </si>
  <si>
    <t>Directive Annex I (short)</t>
  </si>
  <si>
    <t>Process (method A): non-carbonate</t>
  </si>
  <si>
    <t>Scrubbing (urea)</t>
  </si>
  <si>
    <t>Amount urea consumed [t]</t>
  </si>
  <si>
    <t>The biomass fraction is determined based on an estimation method in accordance with the second subparagraph of Article 39(2), submitted to the competent authority for approval, taking into account the following:</t>
  </si>
  <si>
    <t>for fuels or materials originating from a production process with defined and traceable input streams, the operator may base the estimation on a mass balance of fossil and biomass carbon entering and leaving the process.</t>
  </si>
  <si>
    <t>Type I default values include either of the following methods:</t>
  </si>
  <si>
    <t xml:space="preserve">Use standard factors listed in Annex VI (i.e. in principle IPCC values), or </t>
  </si>
  <si>
    <t>Type II default values include either of the following methods, which are considered equivalent:</t>
  </si>
  <si>
    <t xml:space="preserve">Use other values published by the CA for more disaggregated fuel types in accordance with point (c) of Article 31(1), or other literature values which are agreed with the CA, or </t>
  </si>
  <si>
    <t xml:space="preserve">Use country specific emission factors in accordance with point (b) of Article 31(1), i.e. values used for the national GHG inventory, or </t>
  </si>
  <si>
    <t>Use other constant values in accordance with point (e) of Article 31(1) where such standard factors are not available, i.e. analyses carried out in the past but still valid.</t>
  </si>
  <si>
    <t>Use other constant values in accordance with point (d) of Article 31(1), i.e. values guaranteed by the supplier with a carbon content within 1%.</t>
  </si>
  <si>
    <t>In this case laboratory analyses are to be carried out, in accordance with the first sub-paragraph of Article 39 (2) and Articles 32 to 35.</t>
  </si>
  <si>
    <t>Use values from those published by the competent authority or the Commission for this type of fuel or material, or</t>
  </si>
  <si>
    <t>Use values in accordance with Article 31(1), i.e. a "Type I default value".</t>
  </si>
  <si>
    <t>For pure chemical substances, the competent authority can accept the use of the stoichiometric carbon content as meeting the tier that requires laboratory analysis, provided that the operator demonstrates that such analyses would lead to unreasonable costs and the stoichiometric value will not lead to under-estimation of the emissions.</t>
  </si>
  <si>
    <t>0,7328 t CO2/t urea</t>
  </si>
  <si>
    <t>0.2558 t CO2/t gypsum</t>
  </si>
  <si>
    <t>Biomass fraction</t>
  </si>
  <si>
    <t>One of the following methods has to be applied, which are considered equivalent:</t>
  </si>
  <si>
    <t xml:space="preserve">Alternatively, the operator can always assume a fossil fraction of 100%. This is considered a "No tier" methodology and a default value of 0% biomass fraction is applied. </t>
  </si>
  <si>
    <t>Analyse biomass fraction</t>
  </si>
  <si>
    <t>Tier conversion</t>
  </si>
  <si>
    <t>N2O transfer</t>
  </si>
  <si>
    <t xml:space="preserve">In this case the requirements of Article 32 to 35 on analyses are fully applicable, including the use of the 'established proxies', if applicable and where the uncertainty of the empirical correlation does not exceed 1/3 of the uncertainty value associated with the applicable tier for activity data. </t>
  </si>
  <si>
    <t>any guidelines on further applicable estimation methods published by the Commission &lt;to be developed in Guidance Document 3&gt;.</t>
  </si>
  <si>
    <t>RowIndex</t>
  </si>
  <si>
    <t>Process (method A): carbonate only</t>
  </si>
  <si>
    <t>Process (method A): mixed (carbonate + non-carbonate)</t>
  </si>
  <si>
    <t>Process (method B): oxide output</t>
  </si>
  <si>
    <t>Minor emission source: You may apply a low apply a lower tier than the one shown below as required, with a minimum of tier 1, where you can demonstrate that applying that tier is technically not feasible or incurs unreasonable costs.</t>
  </si>
  <si>
    <t>1=default value, 2=lab</t>
  </si>
  <si>
    <t>Installation with low emissions / major emission source: you may apply tier 1, unless higher accuracy is achievable without additional effort for the operator.</t>
  </si>
  <si>
    <t>Installation with low emissions / minor emission source: you may apply tier 1, unless higher accuracy is achievable without additional effort for the operator.</t>
  </si>
  <si>
    <t>Major emission source: The minimum tier displayed below shall apply.
However, you may apply a tier one level lower, with a minimum of tier 1, where you can show to the satisfaction of the competent authority that the tier required in accordance with the first subparagraph is technically not feasible or incurs unreasonable costs.</t>
  </si>
  <si>
    <t>Phase 4 Installation Monitoring Plan</t>
  </si>
  <si>
    <t>Phase 4 Monitoring Plan Aircraft operators</t>
  </si>
  <si>
    <t>Phase 4 Monitoring Plan Aircraft t-km</t>
  </si>
  <si>
    <t>https://eur-lex.europa.eu/eli/dir/2003/87/2018-04-08</t>
  </si>
  <si>
    <t>Please provide details about the procedures used to assess inherent risks and control risks in accordance with Article 59 of the MRR.</t>
  </si>
  <si>
    <t>Please provide details about the procedures used to ensure quality assurance of measuring equipment in accordance with Article 59 and 60 of the MRR.</t>
  </si>
  <si>
    <t>Please provide details about the procedures used to ensure quality assurance of information technology used for data flow activities in accordance with Article 59 and 61 of the MRR.</t>
  </si>
  <si>
    <t>Please provide details about the procedures used to ensure regular internal reviews and validation of data in accordance with Articles 59 and 63 of the MRR.</t>
  </si>
  <si>
    <t>Please provide details about the procedures used to handle corrections and corrective actions in accordance with Articles 59 and 64 of the MRR.</t>
  </si>
  <si>
    <t>Please provide details about the procedures used to control outsourced processes in accordance with Articles 59 and 65 of the MRR.</t>
  </si>
  <si>
    <t>Further procedures</t>
  </si>
  <si>
    <t>Receiving transferred N2O</t>
  </si>
  <si>
    <t>Exporting transferred N2O</t>
  </si>
  <si>
    <t>Furthermore some of the information required for the monitoring of transferred CO2 and N2O, as well as inherent CO2 is to be reported here.</t>
  </si>
  <si>
    <t xml:space="preserve">Please provide a detailed description of the monitoring methodology used to determine inherent or transferred CO2 or N2O. </t>
  </si>
  <si>
    <t>Please give here for each installation (or other entity) from which you receive or to which you transfer inherent or transferred CO2(e) the following information:</t>
  </si>
  <si>
    <t>Give here the name of the installation or non-ETS entity, from which or to which CO2(e) is transferred. To the extent feasible use the same name as the competent authority and the Registry use.</t>
  </si>
  <si>
    <t>Select here from the drop-down list whether it is a transfer from or to an installation or non-ETS entity, and whether this deals with inherent CO2 (Article 48) or transferred CO2 (Article 49) or N2O (Article 50) as defined by the MRR.</t>
  </si>
  <si>
    <t>For transport networks, please provide details of the written procedure for ensuring that CO2(e) is transferred only to installations which have a valid greenhouse gas emission permit, or where any emitted CO2 or N2O is effectively monitored and accounted for in accordance with Articles 49 and 50.</t>
  </si>
  <si>
    <t>J. Determination of transferred or inherent CO2 and transferred N2O</t>
  </si>
  <si>
    <t>Please provide details about the procedure used for managing the assignment of responsibilities for monitoring and reporting within the installation and for managing the competencies of responsible personnel, in accordance with Article 59(3)(c) of the MRR.</t>
  </si>
  <si>
    <t>Please identify the responsibilities for monitoring and reporting emissions from the installation, in accordance with Article 62 of the MRR.</t>
  </si>
  <si>
    <t>Please provide details about the procedures used to manage data flow activities in accordance with Article 58 of the MRR.</t>
  </si>
  <si>
    <t>Application of Articles 39(3) and 39(4) in case of natural gas grids, into which biogas is injected, i.e. where the competent authority allows the biomass fraction to be determined using purchase records of biogas of equivalent energy content.</t>
  </si>
  <si>
    <t>Determination of inherent and transferred CO2 and N2O</t>
  </si>
  <si>
    <t>Information relevant for pipeline systems used for transport of CO2 and N2O</t>
  </si>
  <si>
    <t>This sheet is used to identify the current version of the monitoring plan. Each version of the monitoring plan must have a unique version number that does not coincide with previous phase plans, and a reference date.</t>
  </si>
  <si>
    <t>A6</t>
  </si>
  <si>
    <t>A7</t>
  </si>
  <si>
    <t>Where process emissions are relevant, please clearly describe whether the calculation includes inorganic carbon (carbonates), organic carbon, or both, pursuant to section of 4 of Annex II of the MRR.</t>
  </si>
  <si>
    <t>InformationSources</t>
  </si>
  <si>
    <t>Monitoring and Reporting Regulation, Annex VI</t>
  </si>
  <si>
    <t>National Inventory</t>
  </si>
  <si>
    <t>Please provide details about the procedures used to close any data gaps in accordance with Article 66 of the MRR.</t>
  </si>
  <si>
    <t>The brief description should identify how data gaps will be closed by the use of an appropriate estimation method for determining conservative surrogate data for the respective time period and missing parameter.</t>
  </si>
  <si>
    <t>This procedure is only mandatory where relevant data is missing, but it is recommended to establish such a procedure in any case to ensure compliance even when data gaps occur.</t>
  </si>
  <si>
    <t>Comments and justification if required tiers are not applied:</t>
  </si>
  <si>
    <t>Please provide any relevant comments below. Explanations may in particular be required for e.g. the biomass estimation method, the proxy method (correlation), application of Article 31(4), Article 37(2), etc.</t>
  </si>
  <si>
    <t>L1, L3</t>
  </si>
  <si>
    <t>Comments and justification if required tier is not applied:</t>
  </si>
  <si>
    <t>Description of the procedure used to assess if biomass source streams comply with Article 38(5), if applicable.</t>
  </si>
  <si>
    <t>This procedure is only relevant for biomass which is subject to the applicable sustainability and GHG savings criteria in the Renewable Energy Directive (2018/2001).</t>
  </si>
  <si>
    <t>Description of the procedure used to determine biogas quantities based on purchase records in accordance with Article 39(4), if applicable.</t>
  </si>
  <si>
    <t>This procedure is only relevant where the operator wants to claim the use of biogas received from a (natural) gas grid.</t>
  </si>
  <si>
    <t>g CO2/Nm³</t>
  </si>
  <si>
    <t>Exporting transferred CO2 (PCC)</t>
  </si>
  <si>
    <t>Note: this section is to be completed where transfer of inherent CO2 as part of a source stream in accordance with Article 48 of the MRR or transfer of CO2 or N2O in accordance with Article 49 and 50, respectively, of the MRR are carried out.</t>
  </si>
  <si>
    <t>Please provide a concise description of the monitoring approach, including formulae, used to determine your annual CO2, N2O or CO2(e) emissions in the text box below.</t>
  </si>
  <si>
    <t>This should cover in particular the amounts of CO2 and N2O to be added due to receiving transferred CO2 and N2O, or for subtracting CO2(e) due to transfer out of the installation, as appropriate. Please make sure that this calculation is in line with Articles 48, 49 and 50 of the MRR.</t>
  </si>
  <si>
    <t>In accordance with section 22.B of Annex IV of the MRR, you may choose either of two methods. Method A involves a measurement based mass balance of all CO2 and N2O emitted, entering and leaving the network, while Method B is based on determining fugitive and vented emissions, as well as leakages and installation based emissions.</t>
  </si>
  <si>
    <t xml:space="preserve">Please note that this section does not exempt operators from the obligation to submit an improvement report pursuant to Article 69(4). </t>
  </si>
  <si>
    <t>Improvement reports pursuant to Article 69(1) of the MRR</t>
  </si>
  <si>
    <t>June</t>
  </si>
  <si>
    <t>July</t>
  </si>
  <si>
    <t>August</t>
  </si>
  <si>
    <t>September</t>
  </si>
  <si>
    <t>EUconst_IRMonth</t>
  </si>
  <si>
    <t>This section is only relevant if the operator selected "TRUE" under point i. above.</t>
  </si>
  <si>
    <t xml:space="preserve">The deadline for the improvement reports is every year for category C, every two years for category B and four years for category A installations. </t>
  </si>
  <si>
    <t>Any required tier not met or fall-back applied?</t>
  </si>
  <si>
    <t>Select "TRUE" if for any parameter of a major or minor source stream or emission sources, either the required tiers are not met or a fall-back (Article 22) is applied. If this is the case, the operator has to submit improvement reports regularly, pursuant to Article 69(1).</t>
  </si>
  <si>
    <t>Please reference the file/document containing the risk assessment in the box below.</t>
  </si>
  <si>
    <t>For further guidance please consult Articles 28 and 29 of the MRR and Guidance Document 4 and use the "Tool for uncertainty assessment".</t>
  </si>
  <si>
    <t>Date of application</t>
  </si>
  <si>
    <t>In the "date of application" column, the date as of which the monitoring methodology as described in the plan applies, if applicable.</t>
  </si>
  <si>
    <t>https://ec.europa.eu/clima/policies/ets/monitoring_en#tab-0-1</t>
  </si>
  <si>
    <t>It is recommended to start with the "Quick guide for operators of stationary installations" and "Guidance Document 1"</t>
  </si>
  <si>
    <t>Estimated emissions under d) or e) based on conservative estimates?</t>
  </si>
  <si>
    <t>Rated thermal input in MW(th) (if capacity expressed in tonnes)</t>
  </si>
  <si>
    <t>Type I default values (tier 1):</t>
  </si>
  <si>
    <t>Type II default values (tier 2):</t>
  </si>
  <si>
    <t xml:space="preserve">Established proxies (tier 2b): </t>
  </si>
  <si>
    <t xml:space="preserve">Purchasing records (tier 2b): </t>
  </si>
  <si>
    <t xml:space="preserve">Laboratory analyses (highest tier): </t>
  </si>
  <si>
    <t>Type I biomass fraction (tier 1):</t>
  </si>
  <si>
    <t>Type II biomass fraction (tier 2):</t>
  </si>
  <si>
    <t>Analyse biomass fraction (tier 3):</t>
  </si>
  <si>
    <t>If your input regarding being an installation with low emissions contradicts your entry in point (d), or if the figure under point (d) is not based on verified emissions, but on a conservative estimate, please select "TRUE" and provide a short justification below.</t>
  </si>
  <si>
    <t>Where CO2 stemming from biomass is included in the emissions measurement, please provide details about the written procedure detailing how the biomass CO2 is to be determined and subtracted from the measured CO2 emissions, where applicable, in accordance with Article 43(4) and 43(4a) of the MRR.</t>
  </si>
  <si>
    <t>2nd draft to CCC</t>
  </si>
  <si>
    <t>Tranferred CO2 &amp; N2O</t>
  </si>
  <si>
    <t>MP P4 Inst</t>
  </si>
  <si>
    <t>Phase 3 Installation Monitoring Plan</t>
  </si>
  <si>
    <t>First draft Amendments UBA based on 3rd phase template</t>
  </si>
  <si>
    <t>updated for translations</t>
  </si>
  <si>
    <t>NEW for Phase 4 (Update 2020)</t>
  </si>
  <si>
    <t>Please provide details about the procedures used to manage record keeping and documentation in accordance with Articles 59 and 67 of the MRR.</t>
  </si>
  <si>
    <t>This is the final version of the monitoring plan template for installations for phase 4 of the EU ETS, as ensorsed by the Climate Change Committee by written procedure in November 2020.</t>
  </si>
  <si>
    <t>https://eur-lex.europa.eu/eli/reg_impl/2018/2066/oj</t>
  </si>
  <si>
    <t>The Monitoring and Reporting Regulation (Commission Regulation (EU) No 2018/2066, as amended, hereinafter the "MRR"), defines further requirements for monitoring and reporting. The MRR can be downloaded from:</t>
  </si>
  <si>
    <t>Pursuant to Article 19(4) a lower tier requirement may be allowed for each emission source which emits less than 5 000 tonnes of CO2(e) per year, or which contributes less than 10% of the total annual emissions of the installation, up to a maximum of 100 000 to CO2(e) per year, whichever is higher in terms of absolute emissions ("minor" emission source).</t>
  </si>
  <si>
    <t>endorsed by CCC</t>
  </si>
  <si>
    <t>Deadline for the next improvement report pursuant to Article 69(1), if relevant</t>
  </si>
  <si>
    <t>However, the CA can extend that period to three, four, five years, respectively, if the operator can demonstrate to the CA that the reasons for unreasonable costs or for improvement measures being technically not feasible remain valid for a longer period of time.</t>
  </si>
  <si>
    <t>Cement EF tier fix</t>
  </si>
  <si>
    <t>Municipal waste incineration</t>
  </si>
  <si>
    <t>Waste</t>
  </si>
  <si>
    <t>Unique ID of the installation (e.g. as in NIMs):</t>
  </si>
  <si>
    <t>This is the final version of the monitoring plan template for installations for phase 4 of the EU ETS, as ensorsed by the Climate Change Committee by written procedure in November 2020, updated on 30 November 2023 to include relevant elements to include municipal waste incinerators.</t>
  </si>
  <si>
    <t>update for inclusion of muncipal waste incinerators (new Annex I activity and source stream name "waste")</t>
  </si>
  <si>
    <t>Solid fuels, excluding waste</t>
  </si>
  <si>
    <t>Analyse biomass fraction (tier 3a):</t>
  </si>
  <si>
    <t>3a</t>
  </si>
  <si>
    <t>3b</t>
  </si>
  <si>
    <t>Mass balance, e.g. in accordance with Article 30(1) of RED II</t>
  </si>
  <si>
    <t>Description of the procedure used to assess if biomass or any other zero-rated source streams comply with Article 38(5), 39a(3) or 39a(4), if applicable.</t>
  </si>
  <si>
    <t>Description of the procedure used to determine biogas quantities based on purchase records in accordance with Article 39(4), or zero-rated RFNBO or RCF quantities in accordance with Article 39a(5), if applicable.</t>
  </si>
  <si>
    <t>This procedure is only relevant where the operator wants to claim the use of biogas or RFNBOs/RCFs received from a (natural) gas grid.</t>
  </si>
  <si>
    <t>This procedure is only relevant for biomass, RFNBOs (renewable fuels of non-biological origin), RCFs (recycled carbon fuels) and SLCF (synthetic low carbon fuels) which are subject to the applicable sustainability and GHG savings criteria in the Renewable Energy Directive (2018/2001).</t>
  </si>
  <si>
    <t>CO2 transferred</t>
  </si>
  <si>
    <t>CCS: Capture</t>
  </si>
  <si>
    <t>CCS: Transport</t>
  </si>
  <si>
    <t>CCS: Storage</t>
  </si>
  <si>
    <t>CO2 vented</t>
  </si>
  <si>
    <t>CO2 leaked</t>
  </si>
  <si>
    <t>CO2 fugitive</t>
  </si>
  <si>
    <t>CO2 [t]</t>
  </si>
  <si>
    <t>Determination of CO2 stemming from biomass or from any other zero-rated fraction, if applicable</t>
  </si>
  <si>
    <t>Furthermore this sheet is relevant for information to be provided where activities of CO2 capture, transport or geological storage of CO2 as covered by Annex I of the EU ETS Directive are carried out.</t>
  </si>
  <si>
    <t>Information relevant for CO2 transport infrastructure used for transport of CO2 and N2O</t>
  </si>
  <si>
    <t>EUconst_TransportApproaches</t>
  </si>
  <si>
    <t>CNTR_TransportApproach</t>
  </si>
  <si>
    <t>Relevant sections: sheet J (other sections as selected above)</t>
  </si>
  <si>
    <t>Monitoring of 'permanent CCU'</t>
  </si>
  <si>
    <t>EUConst_RelSectionCCU</t>
  </si>
  <si>
    <t>Please indicate the monitoring approach selected for your transport infrastructure:</t>
  </si>
  <si>
    <t>Where applicable, please describe the equipment used for temperature and pressure measurement in the transport infrastructure.</t>
  </si>
  <si>
    <t>Please list all equipment used for measurement of temperature and pressure in the transport infrastructure in the determination of emissions from leakage events in accordance with section 22 of Annex IV of the MRR.</t>
  </si>
  <si>
    <t>For transport infrastructures, please provide details of the written procedure for ensuring that CO2(e) is transferred only to installations which have a valid greenhouse gas emission permit, or where any emitted CO2 or N2O is effectively monitored and accounted for in accordance with Articles 49 and 50.</t>
  </si>
  <si>
    <t>If Method B is applied for transport infrastructure, please provide here the description of the procedure used for validating the result of method B with method A at least annually:</t>
  </si>
  <si>
    <t>Preference is given to Method B, unless you can demonstrate that Method A will lead to more reliable results with lower uncertainty, without incurring unreasonable costs.</t>
  </si>
  <si>
    <t>If method A is applied, provide here a description of the procedure used for compiling inventory of CO2 annually entering and leaving the CO2 transport infrastructure and for monitoring any CO2 in transit, in accordance with Article 49(6).</t>
  </si>
  <si>
    <t>Subject to the monitoring approach chosen, information regarding any source streams are to be provided in sheet E_SourceStreams and any information regarding the measurement points and measuring instruments are to be provided in sheet F_MeasurementBasedApproaches.</t>
  </si>
  <si>
    <t>The CO2 transport infrastructure comprises all modes of CO2 transport (pipelines, ships, trucks, train, etc.) for the purpose of geological storage. Please therefore describe in detail in section C.5.a on the organisational structure, the number and type of vehicles involved, the system boundaries, including all ancillary facilities functionally connected to the transport infrastructure, such as CO2 intermediate storage, booster, liquefaction, gasification, purification stations or heaters, etc.</t>
  </si>
  <si>
    <t>Description of the procedure used to determine the information for each purchase as required by Article 75v(2) and Annex Xa.</t>
  </si>
  <si>
    <t>This procedure should describe how to keep track of each purchase of fuel from each fuel supplier, the amounts annually consumed for activities covered by Annex I of the Directive, amounts taken from / put on stock and amounts exported.</t>
  </si>
  <si>
    <t xml:space="preserve">CCU </t>
  </si>
  <si>
    <t>CCU</t>
  </si>
  <si>
    <t>Process inputs &amp; outputs</t>
  </si>
  <si>
    <t>only for CCU:</t>
  </si>
  <si>
    <t>Mass balance biomass fraction (tier 3b):</t>
  </si>
  <si>
    <t>J2. Permanent CCU</t>
  </si>
  <si>
    <t>19a</t>
  </si>
  <si>
    <t>Determination of amounts of CO2 permanently chemically bound</t>
  </si>
  <si>
    <t>Note: this section is to be completed where CO2 is captured and used (CCU) in a product where the CO2 is permanently chemically bound, in accordance with Article 49a. CO2 bound in any products not meeting the specifications set out in Article 49a is not covered here.</t>
  </si>
  <si>
    <t>J2. CO2 permanently chemically bound in a product</t>
  </si>
  <si>
    <t xml:space="preserve">Please provide a detailed description of the process in which the CO2 is permanently chemically bound. </t>
  </si>
  <si>
    <t xml:space="preserve">Provide here a description of the procedure used for the calculation methodology for determining the CO2 amounts permanently chemically bound in accordance with Article 49a(2). </t>
  </si>
  <si>
    <t>Provide here a description of the procedure used to determine whether or not a product in which the CO2 is permanently chemically bound in accordance with Article 49a(1) of this Regulation, meets the requirements set out in the delegated Regulation pursuant to Article 12(3b) of Directive 2003/87/EC and the types of uses of those products.</t>
  </si>
  <si>
    <t>Please provide a concise description of the monitoring approach, including formulae, used to determine the annual amount of CO2 being permanently chemically bound in a product.</t>
  </si>
  <si>
    <t>This should cover in particular the process in which the CO2 is chemically bound, the system boundaries of the process, the location (either onsite or in another installation or entity), and the relevant input and output material and their chemical composition, in particular the carbon contents. Please make sure that this calculation is in line with Article 49a of the MRR.</t>
  </si>
  <si>
    <t>Note: the above data shall include transferred CO2, but exclude CO2 stemming from zero-rated carbon (biomass, RFNBO/RCF, SLCF).</t>
  </si>
  <si>
    <t>The biomass fraction is determined based on an estimation method in accordance with the second subparagraph of Article 39(2), submitted to the competent authority for approval, taking into account any guidelines on further applicable estimation methods published by the Commission (see Guidance Document 3).</t>
  </si>
  <si>
    <t>If applicable, please describe also the methodology by which emissions are zero-rated (Article 43(4) to (4c)) for subtraction from the total emissions.</t>
  </si>
  <si>
    <t>Where part of the transferred CO2 is generated from any zero-rated carbon (e.g. biomass), or where an installation is only partially covered by the EU ETS Directive, please provide details of the written procedure used for deducting the amount of transferred CO2 which does not originate from fossil carbon activities covered by the EU ETS Directive.</t>
  </si>
  <si>
    <t>Member States may allow operators and aircraft operators to use standardised or simplified monitoring plans, without prejudice to Article 12(3). 
For that purpose, Member States may publish templates for those monitoring plans, including the description of data flow and control procedures referred to in Article 58 and Article 59, based on the templates and guidelines published by the Commission.</t>
  </si>
  <si>
    <t>https://climate.ec.europa.eu/eu-action/eu-emissions-trading-system-eu-ets/monitoring-reporting-and-verification-eu-ets-emissions_en</t>
  </si>
  <si>
    <t>Relevant sections: sheet J2 (other sections as selected above)</t>
  </si>
  <si>
    <t>Biomass: For fuels originating from a production process with defined and traceable input streams, the operator may base the estimation on a material balance of fossil and biomass carbon entering and leaving the process, such as the mass balance system in accordance with Article 30(1) of Directive (EU) 2018/2001.</t>
  </si>
  <si>
    <t>Application of Articles 39(3), 39(4) and 39a(5) in case of natural gas grids, into which biogas or RFNBO/RCF is injected, i.e. where the competent authority allows the zero-rated fraction to be determined using purchase records of equivalent energy content.</t>
  </si>
  <si>
    <t>In case of source streams going out of a mass balance, the emissions must be entered as negative values. In the case of zero-rated carbon being involved in the mass balance, Article 25(3) applies.</t>
  </si>
  <si>
    <t>If appplicable, a description of the procedure used to determine whether process emissions from a material can be rated as zero, where corresponding CO2 has been reported by the installation producing the material.</t>
  </si>
  <si>
    <t>Where this is relevant (e.g. soda ash used in glass industries, urea used for DeNOx), this procedure should describe how you ensure such materials meet the conditions listed in the last sub-paragraph of Annex II, section 4.</t>
  </si>
  <si>
    <t>update for MRR as amended incl. 2024</t>
  </si>
  <si>
    <t>Production or processing of ferrous metals (including ferro-alloys) where combustion units with a total rated thermal input exceeding 20 MW are operated. Processing includes, inter alia, rolling mills, re-heaters, annealing furnaces, smitheries, foun</t>
  </si>
  <si>
    <t>Production of iron or steel (primary or secondary fusion) including continuous casting, with a capacity exceeding 2,5 tonnes per hour</t>
  </si>
  <si>
    <t>Metal ore (including sulphide ore) roasting or sintering, including pelletisation</t>
  </si>
  <si>
    <t>Drying or calcination of gypsum or production of plaster boards and other gypsum products, with a production capacity of calcined gypsum or dried secondary gypsum exceeding a total of 20 tonnes per day</t>
  </si>
  <si>
    <t>Production of carbon black involving the carbonisation of organic substances such as oils, tars, cracker and distillation residues with a production capacity exceeding 50 tonnes per day</t>
  </si>
  <si>
    <t>Production of hydrogen (H2) and synthesis gas with a production capacity exceeding 5 tonnes per day</t>
  </si>
  <si>
    <t>Transport of greenhouse gases for geological storage in a storage site permitted under Directive 2009/31/EC, with the exclusion of those emissions covered by another activity under this Directive</t>
  </si>
  <si>
    <t xml:space="preserve">Refining of oil </t>
  </si>
  <si>
    <t>Production of iron or steel</t>
  </si>
  <si>
    <t>Please enter here the average annual emissions of your installation. This information is required for categorisation of the installation in accordance with Article 19 of the MRR. Use the average verified annual emissions of the previous trading period data OR if this data is not available, or is inappropriate, a conservative estimate of annual average emissions, all before substraction of any CO2 transferred out of the installation, but excluding CO2 from zero-rated carbon (biomass, RFNBO/RCF, SLCF).</t>
  </si>
  <si>
    <t>Is CO2 transfer?</t>
  </si>
  <si>
    <t>Where applicable, please provide details of the written procedure for preventing, detecting and quantification of leakage events from the transport infrastructure.</t>
  </si>
  <si>
    <t xml:space="preserve">The deadline for the improvement reports is every two years for category C, every three years for category B and five years for category A installations. </t>
  </si>
  <si>
    <t>Note: there can be cases where zero emissions arise from the installation (i.e. not even from a emergency power unit, boilers for heating offices, etc. and also no emissions from biomass, RFNBO/RCF, SCLF). In such cases, the estimated emissions would be zero and only this section and sheet "K_Management" of this monitoring plan have to completed.</t>
  </si>
  <si>
    <t>In accordance with section 22.B of Annex IV of the MRR, you may choose either of two methods for the CO2 transported. Method A involves a mass balance of all CO2 and N2O emitted, entering and leaving the transport infrastructure, while Method B is based on determining fugitive and vented emissions, as well as leakages, from all individual emission sources.</t>
  </si>
  <si>
    <t>If you have chosen Method B, you must provide evidence to demonstrate compliance with an overall uncertainty of not more than 7.5% for the emissions of the whole transport infrastructure. If you have chosen Method A, you have to demonstrate the reasons as mentioned under a) above. Please give here a reference to the attached document as appropriate.</t>
  </si>
  <si>
    <t>This is the updated version of the monitoring plan template for installations, as of 17 December 2024.</t>
  </si>
  <si>
    <t>b_Guidelines and conditions'!$B$19</t>
  </si>
  <si>
    <t>b_Guidelines and conditions'!$B$22</t>
  </si>
  <si>
    <t>C_InstallationDescription'!$E$66</t>
  </si>
  <si>
    <t>C_InstallationDescription'!$E$68</t>
  </si>
  <si>
    <t>C_InstallationDescription'!$E$78</t>
  </si>
  <si>
    <t>C_InstallationDescription'!$E$102</t>
  </si>
  <si>
    <t>C_InstallationDescription'!$E$213</t>
  </si>
  <si>
    <t>; 'C_InstallationDescription'!$F$271</t>
  </si>
  <si>
    <t>D_CalculationBasedApproaches'!$E$244</t>
  </si>
  <si>
    <t>D_CalculationBasedApproaches'!$E$245</t>
  </si>
  <si>
    <t>D_CalculationBasedApproaches'!$E$258</t>
  </si>
  <si>
    <t>D_CalculationBasedApproaches'!$E$259</t>
  </si>
  <si>
    <t>D_CalculationBasedApproaches'!$E$272</t>
  </si>
  <si>
    <t>D_CalculationBasedApproaches'!$E$273</t>
  </si>
  <si>
    <t>D_CalculationBasedApproaches'!$E$286</t>
  </si>
  <si>
    <t>D_CalculationBasedApproaches'!$E$287</t>
  </si>
  <si>
    <t>E_SourceStreams'!$G$126</t>
  </si>
  <si>
    <t>E_SourceStreams'!$F$127</t>
  </si>
  <si>
    <t>E_SourceStreams'!$E$128</t>
  </si>
  <si>
    <t>E_SourceStreams'!$E$129</t>
  </si>
  <si>
    <t>E_SourceStreams'!$F$129</t>
  </si>
  <si>
    <t>F_MeasurementBasedApproaches'!$E$19</t>
  </si>
  <si>
    <t>F_MeasurementBasedApproaches'!$F$201; 'F_MeasurementBasedApproaches'!$F$261; 'F_MeasurementBasedApproaches'!$F$319; 'F_MeasurementBasedApproaches'!$F$377; 'F_MeasurementBasedApproaches'!$F$435</t>
  </si>
  <si>
    <t>; 'I_PFC'!$U$49</t>
  </si>
  <si>
    <t>; 'I_PFC'!$D$68</t>
  </si>
  <si>
    <t>; 'I_PFC'!$D$69</t>
  </si>
  <si>
    <t>J_Transferred GHG'!$D$13</t>
  </si>
  <si>
    <t>J_Transferred GHG'!$D$14</t>
  </si>
  <si>
    <t>J_Transferred GHG'!$E$66</t>
  </si>
  <si>
    <t>J_Transferred GHG'!$D$80</t>
  </si>
  <si>
    <t>J_Transferred GHG'!$D$82</t>
  </si>
  <si>
    <t>J_Transferred GHG'!$E$84</t>
  </si>
  <si>
    <t>J_Transferred GHG'!$E$85</t>
  </si>
  <si>
    <t>J_Transferred GHG'!$E$86</t>
  </si>
  <si>
    <t>J_Transferred GHG'!$E$89</t>
  </si>
  <si>
    <t>J_Transferred GHG'!$E$91</t>
  </si>
  <si>
    <t>J_Transferred GHG'!$E$92</t>
  </si>
  <si>
    <t>J_Transferred GHG'!$E$114</t>
  </si>
  <si>
    <t>J_Transferred GHG'!$E$127</t>
  </si>
  <si>
    <t>J_Transferred GHG'!$E$140</t>
  </si>
  <si>
    <t>J_Transferred GHG'!$E$179</t>
  </si>
  <si>
    <t>J2_PermCCU'!$B$2</t>
  </si>
  <si>
    <t>J2_PermCCU'!$C$6</t>
  </si>
  <si>
    <t>J2_PermCCU'!$D$10</t>
  </si>
  <si>
    <t>J2_PermCCU'!$D$12</t>
  </si>
  <si>
    <t>J2_PermCCU'!$E$14</t>
  </si>
  <si>
    <t>J2_PermCCU'!$E$15</t>
  </si>
  <si>
    <t>J2_PermCCU'!$E$16</t>
  </si>
  <si>
    <t>; 'J2_PermCCU'!$E$17</t>
  </si>
  <si>
    <t>; 'J2_PermCCU'!$E$18</t>
  </si>
  <si>
    <t>J2_PermCCU'!$E$41</t>
  </si>
  <si>
    <t>J2_PermCCU'!$E$54</t>
  </si>
  <si>
    <t>K_ManagementControl'!$E$77</t>
  </si>
  <si>
    <t>; 'K_ManagementControl'!$E$78</t>
  </si>
  <si>
    <t>; 'EUwideConstants'!$B$552</t>
  </si>
  <si>
    <t>; 'EUwideConstants'!$B$792</t>
  </si>
  <si>
    <t>Minor update (sheet F relevance for CCS, Accounting sheet errors)</t>
  </si>
  <si>
    <t>Minor update to conditional formatting related to CCS</t>
  </si>
  <si>
    <t>This is the updated version of the monitoring plan template for installations, as of 17 December 2024, with further minor updates of 2 September 2025.</t>
  </si>
  <si>
    <t>TEXT (engl)</t>
  </si>
  <si>
    <t>SADRŽAJ</t>
  </si>
  <si>
    <t>Imena listova prikazana su u podebljanom fontu, a imena poglavlja u normalnom.</t>
  </si>
  <si>
    <t>a_Sadržaj</t>
  </si>
  <si>
    <t>b_Upute i uvjeti</t>
  </si>
  <si>
    <t>A. Izdanja Plana praćenja</t>
  </si>
  <si>
    <t>Popis izdanja Planova praćenja</t>
  </si>
  <si>
    <t>B. Identifikacija operatera i postrojenja</t>
  </si>
  <si>
    <t>Podaci o operateru</t>
  </si>
  <si>
    <t>Podaci o postrojenju</t>
  </si>
  <si>
    <t>Kontakt podaci</t>
  </si>
  <si>
    <t>C. Opis postrojenja</t>
  </si>
  <si>
    <t>Podaci o aktivnostima postrojenja</t>
  </si>
  <si>
    <t>Podaci o emisijama</t>
  </si>
  <si>
    <t>D. Metodologija proračuna</t>
  </si>
  <si>
    <t>Izračun: Detalji potrebni za daljnje popunjavanje podataka u sljedećem listu</t>
  </si>
  <si>
    <t>E. Tokovi izvora</t>
  </si>
  <si>
    <t>Pojedinosti o primijenjenoj razini točnosti za podatke o djelatnostima i faktorima izračuna</t>
  </si>
  <si>
    <t>F. Metodologija mjerenja</t>
  </si>
  <si>
    <t>Mjerenja emisija CO2 i N2O</t>
  </si>
  <si>
    <t>Pojedinosti o mjernim točkama</t>
  </si>
  <si>
    <t>Upravljanje i procedure za metodologiju mjerenja</t>
  </si>
  <si>
    <t>G. Nadomjesni pristupi</t>
  </si>
  <si>
    <t>Opis nadomjesnih pristupa</t>
  </si>
  <si>
    <t>H. N2O emisije</t>
  </si>
  <si>
    <t xml:space="preserve">Upravljanje i procedure za praćenje emisija N2O </t>
  </si>
  <si>
    <t>I. Određivanje emisija PFC iz proizvodnje primarnog aluminija</t>
  </si>
  <si>
    <t>Određivanje emisija PFC</t>
  </si>
  <si>
    <t>Pojedinosti praćenja za tokove izvora emisija PFC</t>
  </si>
  <si>
    <t>Upravljanje i pisane procedure za praćenja emisija PFC</t>
  </si>
  <si>
    <t>J. Određivanje prenesenog ili inherentnog CO2</t>
  </si>
  <si>
    <t xml:space="preserve">Određivanje prenesenog ili inherentnog CO2   </t>
  </si>
  <si>
    <t>Relevantne informacije za cjevovodne sustave koji se koriste za transport CO2</t>
  </si>
  <si>
    <t>Relevantne informacije za postrojenja za geološko skladištenje CO2</t>
  </si>
  <si>
    <t>K. Upravljanje i kontrola</t>
  </si>
  <si>
    <t>Upravljanje</t>
  </si>
  <si>
    <t>Aktivnosti protoka podataka</t>
  </si>
  <si>
    <t>Kontrolne aktivnosti</t>
  </si>
  <si>
    <t>Lista korištenih definicija i skraćenica</t>
  </si>
  <si>
    <t>Dodatne informacije</t>
  </si>
  <si>
    <t>Promjene u radu</t>
  </si>
  <si>
    <r>
      <t>L. Specifične dodatne informacije</t>
    </r>
    <r>
      <rPr>
        <b/>
        <sz val="10"/>
        <color indexed="8"/>
        <rFont val="Arial"/>
        <family val="2"/>
        <charset val="238"/>
      </rPr>
      <t xml:space="preserve"> države članice</t>
    </r>
  </si>
  <si>
    <t>Komentari</t>
  </si>
  <si>
    <t>Informacije o ovom obrascu:</t>
  </si>
  <si>
    <t>Plan praćenja podnosi:</t>
  </si>
  <si>
    <t>Naziv postrojenja:</t>
  </si>
  <si>
    <t>Jedinstveni identifikacijski broj postrojenja:</t>
  </si>
  <si>
    <t>Broj izdanja Plana praćenja:</t>
  </si>
  <si>
    <t>Datum</t>
  </si>
  <si>
    <t>Ime i potpis odgovorne osobe za zastupanje:</t>
  </si>
  <si>
    <t>Informacija o izdanju obrasca:</t>
  </si>
  <si>
    <t>Obrazac dostavljen od:</t>
  </si>
  <si>
    <t>Datum objave:</t>
  </si>
  <si>
    <t xml:space="preserve">Službeni jezik: </t>
  </si>
  <si>
    <t>Važeći naziv obrasca:</t>
  </si>
  <si>
    <t xml:space="preserve">b.
Upute </t>
  </si>
  <si>
    <t>Navigacijsko područje:</t>
  </si>
  <si>
    <t>Sadržaj</t>
  </si>
  <si>
    <t>Prethodni list</t>
  </si>
  <si>
    <t>Sljedeći list</t>
  </si>
  <si>
    <t>Vrh lista</t>
  </si>
  <si>
    <t>Dno lista</t>
  </si>
  <si>
    <t xml:space="preserve">UPUTE I UVJETI </t>
  </si>
  <si>
    <r>
      <t>Zakon o klimatskim promjenama i zaštiti ozonskog sloja (NN 67/2025) propisuje da operateri postrojenja koji su uključeni u sustav trgovanja emisijskim jedinicama  (EU ETS) posjeduju važeću dozvolu za emisije stakleničkih plinova izdanu od Ministarstva zaštite okoliša i zelene tranzicije,</t>
    </r>
    <r>
      <rPr>
        <sz val="10"/>
        <color indexed="8"/>
        <rFont val="Arial"/>
        <family val="2"/>
        <charset val="238"/>
      </rPr>
      <t xml:space="preserve"> </t>
    </r>
    <r>
      <rPr>
        <sz val="10"/>
        <color indexed="62"/>
        <rFont val="Arial"/>
        <family val="2"/>
        <charset val="238"/>
      </rPr>
      <t>također da prate i izvješćuju</t>
    </r>
    <r>
      <rPr>
        <sz val="10"/>
        <color indexed="10"/>
        <rFont val="Arial"/>
        <family val="2"/>
        <charset val="238"/>
      </rPr>
      <t xml:space="preserve"> </t>
    </r>
    <r>
      <rPr>
        <sz val="10"/>
        <color indexed="62"/>
        <rFont val="Arial"/>
        <family val="2"/>
      </rPr>
      <t xml:space="preserve"> o emisijama te da su izvješća verificirana od neovisnog i akreditiranog verifikatora.</t>
    </r>
  </si>
  <si>
    <r>
      <t>Zakon o klimatskim promjenama i zaštiti ozonskog sloja</t>
    </r>
    <r>
      <rPr>
        <sz val="10"/>
        <color theme="4" tint="-0.249977111117893"/>
        <rFont val="Arial"/>
        <family val="2"/>
        <charset val="238"/>
      </rPr>
      <t xml:space="preserve"> </t>
    </r>
    <r>
      <rPr>
        <sz val="10"/>
        <color rgb="FF002060"/>
        <rFont val="Arial"/>
        <family val="2"/>
        <charset val="238"/>
      </rPr>
      <t>(NN 67/2025)</t>
    </r>
    <r>
      <rPr>
        <sz val="10"/>
        <color indexed="62"/>
        <rFont val="Arial"/>
        <family val="2"/>
      </rPr>
      <t xml:space="preserve"> može se preuzeti s internetske stranice:</t>
    </r>
  </si>
  <si>
    <t>https://narodne-novine.nn.hr/clanci/sluzbeni/2025_04_67_855.html</t>
  </si>
  <si>
    <t>Konsolidirana Uredba (EU) 2018/2066 o praćenju i izvješćivanju o emisijama stakleničkih plinova u skladu s Direktivom 2003/87/EZ definira daljnje zahtjeve za praćenje i izvješćivanje (u daljnjem tekstu: Uredba). Uredba se može preuzeti sa internetske stranice:</t>
  </si>
  <si>
    <t>https://eur-lex.europa.eu/legal-content/HR/TXT/PDF/?uri=CELEX:02018R2066-20250527</t>
  </si>
  <si>
    <t>Članak 12. Uredbe propisuje posebne zahtjeve za sadržaj i predaju plana praćenja i njegovih dopuna. Članak 12. naglašava značaj plana praćenja kako slijedi:</t>
  </si>
  <si>
    <r>
      <t>Plan praćenja</t>
    </r>
    <r>
      <rPr>
        <i/>
        <sz val="10"/>
        <color indexed="62"/>
        <rFont val="Arial"/>
        <family val="2"/>
        <charset val="238"/>
      </rPr>
      <t xml:space="preserve">  se sastoji</t>
    </r>
    <r>
      <rPr>
        <i/>
        <sz val="10"/>
        <color indexed="62"/>
        <rFont val="Arial"/>
        <family val="2"/>
      </rPr>
      <t xml:space="preserve"> od podrobne, potpune i transparentne dokumentacije o metodologiji praćenja pojedinog postrojenja ili operatora zrakoplova te sadržava barem elemente utvrđene u Prilogu I.</t>
    </r>
  </si>
  <si>
    <t>Nadalje, članak 74. stavak 1. propisuje:</t>
  </si>
  <si>
    <r>
      <t xml:space="preserve">Države članice mogu od operatera i operatora zrakoplova zahtijevati da koriste elektroničke obrasce ili specifične oblike datoteka za dostavljanje planova praćenja i izmjena plana praćenja </t>
    </r>
    <r>
      <rPr>
        <i/>
        <sz val="10"/>
        <color indexed="62"/>
        <rFont val="Arial"/>
        <family val="2"/>
        <charset val="238"/>
      </rPr>
      <t>kao i</t>
    </r>
    <r>
      <rPr>
        <i/>
        <sz val="10"/>
        <color indexed="62"/>
        <rFont val="Arial"/>
        <family val="2"/>
      </rPr>
      <t xml:space="preserve"> za dostavljanje godišnjih izvješća o emisijama, izvješća o tonskim kilometrima, izvješća o verifikaciji i izvješća o poboljšanjima.
Ti obrasci ili specifikacije oblika datoteka koje utvrđuju države članice sadržavaju barem informacije koje su obuhvaćene u elektroničkim obrascima ili specifikacijama oblika datoteka koje objavljuje Komisija.</t>
    </r>
  </si>
  <si>
    <r>
      <t xml:space="preserve">Ova datoteka predstavlja spomenuti obrazac za planove praćenja emisija stakleničkih plinova iz postrojenja, koje su službe Komisije razvile i uključuje zahtjeve definirane u Prilogu I. Uredbe, kao i </t>
    </r>
    <r>
      <rPr>
        <sz val="10"/>
        <color indexed="62"/>
        <rFont val="Arial"/>
        <family val="2"/>
        <charset val="238"/>
      </rPr>
      <t>daljnje zahtjeve</t>
    </r>
    <r>
      <rPr>
        <sz val="10"/>
        <color indexed="10"/>
        <rFont val="Arial"/>
        <family val="2"/>
        <charset val="238"/>
      </rPr>
      <t xml:space="preserve"> </t>
    </r>
    <r>
      <rPr>
        <sz val="10"/>
        <color indexed="62"/>
        <rFont val="Arial"/>
        <family val="2"/>
      </rPr>
      <t>za pomoć operaterima u dokazivanju usklađenosti s Uredbom. Pod određenim uvjetima kao što je opisano u nastavku, Ministarstvo zaštite okoliša i zelene tranzicije može obrazac u ograničenoj mjeri izmijeniti.</t>
    </r>
  </si>
  <si>
    <t>U skladu s članakom 13. Uredbe dopušta se Državama članicama da razviju pojednostavljen i standardiziran plan praćenja za "jednostavna" postrojenja.</t>
  </si>
  <si>
    <r>
      <t>Države članice mogu dopustiti operatorima postrojenja i operatorima zrakoplova korištenje standardiziranih ili pojednostavljenih planova praćenja, ne dovodeći u pitanje članak 12.</t>
    </r>
    <r>
      <rPr>
        <i/>
        <sz val="10"/>
        <color indexed="62"/>
        <rFont val="Arial"/>
        <family val="2"/>
        <charset val="238"/>
      </rPr>
      <t xml:space="preserve"> stavak 3.</t>
    </r>
    <r>
      <rPr>
        <i/>
        <sz val="10"/>
        <color indexed="62"/>
        <rFont val="Arial"/>
        <family val="2"/>
      </rPr>
      <t xml:space="preserve">
U tu svrhu, Države članice mogu objavljivati obrasce za</t>
    </r>
    <r>
      <rPr>
        <sz val="10"/>
        <color indexed="62"/>
        <rFont val="Arial"/>
        <family val="2"/>
        <charset val="238"/>
      </rPr>
      <t xml:space="preserve"> navedene </t>
    </r>
    <r>
      <rPr>
        <i/>
        <sz val="10"/>
        <color indexed="62"/>
        <rFont val="Arial"/>
        <family val="2"/>
      </rPr>
      <t>planove praćenja, uključujući opis protoka podataka i kontrolnih postupaka iz članka</t>
    </r>
    <r>
      <rPr>
        <i/>
        <sz val="10"/>
        <color indexed="62"/>
        <rFont val="Arial"/>
        <family val="2"/>
        <charset val="238"/>
      </rPr>
      <t xml:space="preserve"> 58.</t>
    </r>
    <r>
      <rPr>
        <i/>
        <sz val="10"/>
        <color indexed="62"/>
        <rFont val="Arial"/>
        <family val="2"/>
      </rPr>
      <t xml:space="preserve"> i članka </t>
    </r>
    <r>
      <rPr>
        <i/>
        <sz val="10"/>
        <color indexed="62"/>
        <rFont val="Arial"/>
        <family val="2"/>
        <charset val="238"/>
      </rPr>
      <t>58., na</t>
    </r>
    <r>
      <rPr>
        <i/>
        <sz val="10"/>
        <color indexed="62"/>
        <rFont val="Arial"/>
        <family val="2"/>
      </rPr>
      <t xml:space="preserve"> temelju obrazaca i uputa koje je objavila Komisija. </t>
    </r>
  </si>
  <si>
    <t>Prema Uputi Komisije broj 1 ("Opće smjernice za postrojenja"), takvi standardizirani obrasci se trebaju osigurati na način da se dodaju standardni tekstovi, gdje je to prikladno, u ovom obrascu.</t>
  </si>
  <si>
    <t>Ako je postrojenje podobno za takav pojednostavljen i/ili standardiziran plan praćenja  u skladu sa zahtjevima utvrđenima u Uputi br. 1, provjerite s Ministarstvom zaštite okoliša i zelene tranzicije ili na internetskim stranicama Ministarstva da li je li vaša Država članica omogućila predmetne pojednostavljene obrasce.</t>
  </si>
  <si>
    <r>
      <t xml:space="preserve">Sve </t>
    </r>
    <r>
      <rPr>
        <sz val="10"/>
        <color indexed="62"/>
        <rFont val="Arial"/>
        <family val="2"/>
        <charset val="238"/>
      </rPr>
      <t>upute</t>
    </r>
    <r>
      <rPr>
        <sz val="10"/>
        <color indexed="62"/>
        <rFont val="Arial"/>
        <family val="2"/>
      </rPr>
      <t xml:space="preserve"> Komisije o Uredbi o praćenju i izvješćivanju mogu se naći na internetskoj stranici:</t>
    </r>
  </si>
  <si>
    <t>https://climate.ec.europa.eu/document/download/d4f11230-9126-41a8-8c42-6131cd4e742e_en?filename=gd1_guidance_installations_en.pdf</t>
  </si>
  <si>
    <t>Prije nego što počnete koristiti ovaj obrazac, molimo provesti sljedeće korake:</t>
  </si>
  <si>
    <t>Pročitajte pažljivo upute u nastavku za ispunjavanje ovog obrasca:</t>
  </si>
  <si>
    <t>Identificirajte nadležno tijelo odgovorno za vaše postrojenje u državi članici u kojoj se postrojenje nalazi. Imajte na umu da "Država članica" ovdje znači sve države koje sudjeluju u EU ETS, ne samo zemlje članice Europske unije.</t>
  </si>
  <si>
    <t>Provjerite internetsku stranicu ili izravno kontaktirajte Ministarstvo zaštite okoliša i zelene tranzicije kako biste saznali imate li važeće izdanje obrasca.Izdanje obrasca (vidi pod važeći naziv obrasca) jasno je istaknuto na naslovnoj stranici ovog obrasca.</t>
  </si>
  <si>
    <r>
      <t xml:space="preserve">Neke države članice mogu zahtjevati da koristite alternativni sustav, kao što su internet-baziran </t>
    </r>
    <r>
      <rPr>
        <sz val="10"/>
        <color indexed="62"/>
        <rFont val="Arial"/>
        <family val="2"/>
        <charset val="238"/>
      </rPr>
      <t xml:space="preserve">obrazac </t>
    </r>
    <r>
      <rPr>
        <sz val="10"/>
        <color indexed="62"/>
        <rFont val="Arial"/>
        <family val="2"/>
      </rPr>
      <t xml:space="preserve">umjesto proračunske tablice. Provjerite zahtjeve </t>
    </r>
    <r>
      <rPr>
        <sz val="10"/>
        <color indexed="62"/>
        <rFont val="Arial"/>
        <family val="2"/>
        <charset val="238"/>
      </rPr>
      <t>svoje Države članice</t>
    </r>
    <r>
      <rPr>
        <sz val="10"/>
        <color indexed="62"/>
        <rFont val="Arial"/>
        <family val="2"/>
      </rPr>
      <t>. U ovom slučaju Ministarstvo zaštite okoliša i zelene tranzicije će vam pružiti dodatne informacije.</t>
    </r>
  </si>
  <si>
    <r>
      <t xml:space="preserve">Ministarstvo zaštite okoliša i zelene tranzicije može kontaktirati operatera kako bi diskutiralo o izmjenama vašeg Plana praćenja u svrhu osiguranja točnog i pouzdanog praćenja i izvješćivanja o godišnjim emisijama, u skladu s općim i specifičnim zahtjevima iz Uredbe. Bez obzira na članak 16. stavak 1. Uredbe, nakon obavijesti o odobrenju Plana praćenja iz Ministarstva zaštite okoliša i zelene tranzicije  koristit ćete posljednje odobreno izdanje Plana praćenja kao temelj za utvrđivanje godišnjih emisija i primjeniti ​​aktivnosti za prikupljanje podataka i njihovu obradu te aktivnosti kontrole. To će poslužiti i kao referenca za </t>
    </r>
    <r>
      <rPr>
        <sz val="10"/>
        <color indexed="62"/>
        <rFont val="Arial"/>
        <family val="2"/>
        <charset val="238"/>
      </rPr>
      <t>verifikaciju</t>
    </r>
    <r>
      <rPr>
        <sz val="10"/>
        <color indexed="62"/>
        <rFont val="Arial"/>
        <family val="2"/>
      </rPr>
      <t xml:space="preserve"> vašeg godišnjeg izvješća o emisijama.
</t>
    </r>
  </si>
  <si>
    <r>
      <t>Dužni ste bez odlaganja obavijestiti Ministarstvo zaštite okoliša i zelene tranzicije</t>
    </r>
    <r>
      <rPr>
        <sz val="10"/>
        <color indexed="62"/>
        <rFont val="Arial"/>
        <family val="2"/>
        <charset val="238"/>
      </rPr>
      <t xml:space="preserve"> o prijedlogu </t>
    </r>
    <r>
      <rPr>
        <sz val="10"/>
        <color indexed="62"/>
        <rFont val="Arial"/>
        <family val="2"/>
      </rPr>
      <t xml:space="preserve"> značajnih promjena u postrojenju koje dovode do izmjene plana praćenja. Svaka značajna promjena u vašoj metodologiji praćenja podliježe odobrenju Ministarstva zaštite okoliša i zelene tranzicije, kao što je navedeno u članku 14. i 15. Uredbe. U slučaju kada možete pretpostaviti (u skladu s člankom 15.) da potrebne nadopune plana praćenja nisu značajne, možete o istima obavijestiti Ministarstvo zaštite okoliša i zelene tranzicijea jednom godišnje u skladu s rokom navedenim u tom članku.</t>
    </r>
  </si>
  <si>
    <t>Sve promjene plana praćenja i zapisi o tim promjenama provede se sukladno članku 16. Uredbe.</t>
  </si>
  <si>
    <t>Za dodatne informacije o ovom obrascu kontaktirajte Ministarstvo zaštite okoliša i zelene tranzicije.</t>
  </si>
  <si>
    <r>
      <t>Izjava o povjerljivosti podataka -</t>
    </r>
    <r>
      <rPr>
        <sz val="10"/>
        <color rgb="FF333399"/>
        <rFont val="Arial"/>
        <family val="2"/>
        <charset val="238"/>
      </rPr>
      <t xml:space="preserve"> informacije dostavljene u ovom zahtjevu mogu biti predmet zahtjeva o javnom pristupu informacijama, uključujući i Direktive 2003/4/EZ o pristupu javnosti informacijama o okolišu. Ako smatrate da je neke informacije, koje ste dali u okviru vašeg zahtjeva potrebno tretirati kao poslovnu tajnu, molimo vas da o tome obavijestite Ministarstvo zaštite okoliša i zelene tranzicije. Potrebno je obratiti pažnju da sukladno odredbama Direktive 2003/4/EZ, Ministarstvo zaštite okoliša i zelene tranzicije može biti dužno objaviti  informacije čak i kada podnositelj zahtjeva traži tajnost podataka.</t>
    </r>
  </si>
  <si>
    <t>Izvori informacija:</t>
  </si>
  <si>
    <t>Internetske stranice EU:</t>
  </si>
  <si>
    <t>Zakonodavstvo EU:</t>
  </si>
  <si>
    <t>https://climate.ec.europa.eu/eu-action/carbon-markets/eu-emissions-trading-system-eu-ets_en</t>
  </si>
  <si>
    <t xml:space="preserve">Praćenje i izvješćivanje u EU ETS: </t>
  </si>
  <si>
    <t xml:space="preserve">Ostale web-stranice: </t>
  </si>
  <si>
    <t>https://www.haop.hr/hr/tematska-podrucja/zrak-klima-tlo/klimatske-promjene</t>
  </si>
  <si>
    <t xml:space="preserve">Služba za podršku korisnicima: </t>
  </si>
  <si>
    <t>ets-postrojenja@mzozt.hr</t>
  </si>
  <si>
    <t>Kako se služiti ovim obrascem:</t>
  </si>
  <si>
    <r>
      <t xml:space="preserve">Ovaj obrazac je izrađen kako bi se ispunili minimalni zahtjevi sadržaja plana praćenja </t>
    </r>
    <r>
      <rPr>
        <sz val="10"/>
        <color indexed="62"/>
        <rFont val="Arial"/>
        <family val="2"/>
        <charset val="238"/>
      </rPr>
      <t>sukladno</t>
    </r>
    <r>
      <rPr>
        <sz val="10"/>
        <color indexed="62"/>
        <rFont val="Arial"/>
        <family val="2"/>
      </rPr>
      <t xml:space="preserve"> Uredbi. Operateri se stoga prilikom ispunjavanja trebaju pozvati na Uredbu.</t>
    </r>
  </si>
  <si>
    <t>Preporuča se ispunjavati obrazac od početka do kraja. Postoji nekoliko funkcija koje će vas voditi kroz obrazac, a ovisit će o prethodnom unosu podataka poput, primjerice, ćelije tablice koje mijenjaju boju ukoliko unos nije potreban (vidi kodove boja u nastavku).</t>
  </si>
  <si>
    <t>U nekoliko polja možete odabrati između unaprijed ponuđenih mogućnosti za unos. Kako biste odabrali unos iz takvog "padajućeg izbornika" pritisnite mišem strelicu koja se pojavljuje na desnom rubu ćelije  ili pritisnite "Alt +  ↓" kada ste odabrali ćeliju. Neka vam polja dozvoljavaju unos vlastitog teksta, unatoč tome što postoji unaprijed ponuđeni padajući izbornik. To je slučaj kada padajući izbornik sadrži prostor za unos dodatnih mogućnosti.</t>
  </si>
  <si>
    <t>Oznake boja i fontova:</t>
  </si>
  <si>
    <t>Crno podebljani tekst:</t>
  </si>
  <si>
    <t>Ovo je tekst predviđen predloškom Komisije. Potrebno ga je ostaviti nepromijenjenim.</t>
  </si>
  <si>
    <t>Umanjeni tekst u kurzivu:</t>
  </si>
  <si>
    <t>Ovaj tekst pruža dodatna objašnjenja.</t>
  </si>
  <si>
    <r>
      <t xml:space="preserve">Žuta polja upućuju na obavezan unos. Međutim, ako pitanje nije </t>
    </r>
    <r>
      <rPr>
        <b/>
        <sz val="10"/>
        <color indexed="62"/>
        <rFont val="Arial"/>
        <family val="2"/>
        <charset val="238"/>
      </rPr>
      <t xml:space="preserve"> relevantno</t>
    </r>
    <r>
      <rPr>
        <b/>
        <sz val="10"/>
        <color indexed="10"/>
        <rFont val="Arial"/>
        <family val="2"/>
        <charset val="238"/>
      </rPr>
      <t xml:space="preserve"> </t>
    </r>
    <r>
      <rPr>
        <b/>
        <sz val="10"/>
        <color indexed="62"/>
        <rFont val="Arial"/>
        <family val="2"/>
      </rPr>
      <t xml:space="preserve"> za postrojenje, unos je nepotreban.</t>
    </r>
  </si>
  <si>
    <t>Svjetložuta polja označavaju ćelije gdje se unose podaci prema potrebi.</t>
  </si>
  <si>
    <t>Zelena polja prikazuju automatski izračunate rezultate. Tekst u crvenoj boji predstavlja poruke koje upućuju na pogreške (nedostajući podatak i sl.).</t>
  </si>
  <si>
    <t>Osjenčana polja upućuju da određeni unos iz drugog polja, čini ovaj unos nevažnim.</t>
  </si>
  <si>
    <t xml:space="preserve">Države članice trebaju popuniti sivo osjenčana područja prije no što objave prilagođenu verziju obrasca. </t>
  </si>
  <si>
    <t>Svjetlosiva područja su namijenjena za navigaciju i poveznice.</t>
  </si>
  <si>
    <t xml:space="preserve">Navigacijske ploče na vrhu svakog lista nude poveznice za brzi prijelaz na pojedinačne odjeljke za unos podataka. Prvi redak ("Sadržaj", "Prethodni list", "Sljedeći list", "Sažetak"), kao i oznake "Vrh lista" i "Dno lista" jednaki su za sve listove. Ovisno o pojedinačnom listu, dodane su i druge stavke za odabir. </t>
  </si>
  <si>
    <r>
      <t xml:space="preserve">Ovaj je obrazac zaključan radi onemogućavanja unosa podataka, osim u žuta polja. Međutim, zbog transparentnosti, nije postavljena zaporka. To omogućava potpun uvid u sve formule. Pri korištenju ovog obrasca za unos podataka, preporučljivo je koristiti zaštitu lista.  </t>
    </r>
    <r>
      <rPr>
        <sz val="10"/>
        <color indexed="62"/>
        <rFont val="Arial"/>
        <family val="2"/>
        <charset val="238"/>
      </rPr>
      <t>Zaštita</t>
    </r>
    <r>
      <rPr>
        <sz val="10"/>
        <color indexed="18"/>
        <rFont val="Arial"/>
        <family val="2"/>
      </rPr>
      <t xml:space="preserve"> bi trebala biti isključena jedino prilikom provjere ispravnosti formula.  </t>
    </r>
    <r>
      <rPr>
        <sz val="10"/>
        <color indexed="62"/>
        <rFont val="Arial"/>
        <family val="2"/>
        <charset val="238"/>
      </rPr>
      <t>Navedenu provjeru</t>
    </r>
    <r>
      <rPr>
        <sz val="10"/>
        <color indexed="18"/>
        <rFont val="Arial"/>
        <family val="2"/>
      </rPr>
      <t xml:space="preserve"> je uputno učiniti u kopiji obrasca.</t>
    </r>
  </si>
  <si>
    <t>Kako bi formule bile zaštićene od nenamjernih preinaka, koje obično dovode do pogrešnih i nejasnih rezultata, izrazito je važno NE KORISTITI OPCIJE 'IZREŽI &amp; ZALIJEPI' ('CUT &amp; PASTE'). Ukoliko želite pomicati podatke, prvo ih KOPIRAJTE (COPY) potom ZALIJEPITE (PASTE), a tek onda obrišite neželjene podatke na starom (pogrešnom) mjestu.</t>
  </si>
  <si>
    <t>Polja s podacima nisu optimizirana za brojčana i druga oblikovanja. Međutim, zaštita je ograničena kako biste mogli koristiti vlastite oblikovanja. Pogotovo, sami odlučujete koliko ćete decimalnih mjesta prikazati. Načelno, točnost izračuna ne ovisi o broju prikazanih decimalnih mjesta. U pravilu, trebalo bi onemogućiti opciju 'Preciznost prema prikazu' ("Precision as displayed") u MS Excelu. Za više pojedinosti o ovoj temi, koristite funkciju 'Pomoć' ("Help") u MS Excelu.</t>
  </si>
  <si>
    <t>IZJAVA O OGRANIČENJU ODGOVORNOSTI: Sve su formule pažljivo i temeljito osmišljene. Međutim, pogreške se ne mogu potpuno isključiti. Kako je gore navedeno, u svrhu provjere valjanosti izračuna osigurana je potpuna transparentnost. Za moguće štete nastale uslijed pogrešnih ili nejasnih rezultata dostavljenih izračuna ne mogu biti odgovorni ni autori ovog obrasca, a niti Europska komisija.  
Potpunu odgovornost dostave točnih podataka nadležnom tijelu snosi korisnik ovog obrasca (operater postrojenja obuhvaćenog  EU ETS-om).</t>
  </si>
  <si>
    <t>Na više mjesta u ovom obrascu morate ispuniti podatke s opisom postrojenja, njegove aktivnosti i specifične metode koje se primjenjuju za praćenje emisija. U takvim situacijama, tekstualna polja su predviđena za vaš unos, koja ponekad mogu biti nedovoljna za informacije koje želite unijeti.</t>
  </si>
  <si>
    <r>
      <t xml:space="preserve">U takvim slučajevima, molimo priložite svoje podatke (tekst, formule, referentne podatke, sheme i crteže) kao zasebne dokumente pri dostavi Ministarstvu zaštite okoliša i zelene tranzicije. Pri tome je potrebno navesti referencu na te dokumente. </t>
    </r>
    <r>
      <rPr>
        <b/>
        <i/>
        <sz val="10"/>
        <color indexed="18"/>
        <rFont val="Arial"/>
        <family val="2"/>
        <charset val="238"/>
      </rPr>
      <t>U takvim situacijama navedite naziv priloga.</t>
    </r>
    <r>
      <rPr>
        <sz val="10"/>
        <color indexed="18"/>
        <rFont val="Arial"/>
        <family val="2"/>
      </rPr>
      <t xml:space="preserve"> Nadalje, preporučljivo je referencama dodati datum posljednje promjene dokumenta koji će biti vidljiv i u samom tiskanom primjerku dokumenta.</t>
    </r>
  </si>
  <si>
    <t>Nadležno tijelo može ograničiti prihvatljive formate dokumenata. Molimo vas da koristite samo standardne vrste uredskih dokumenata kao što su .doc, .xls, .pdf. Za sve druge prihvatljive vrste dokumenata, obratite se Ministarstvu zaštite okoliša i zelene tranzicije (dalje u tekstu: nadležno tijelo).</t>
  </si>
  <si>
    <t>Ovaj obrazac sadrži makronaredbe za nekoliko funkcija (dodavanje stavki na popise, i prikazivanje/skrivanje primjera). Ako su makronaredbe onemogućene na vašem računalu, i dalje ćete biti u mogućnosti koristiti obrazac, ali bez tih funkcija. Za osiguravanje da makronaredbe ne sadrže virus, one su elektronički potpisane. Molimo provjerite internetske stranice Komisije ili Ministarstva zaštite okoliša i zelene tranzicije za upute o provjeri vjerodostojnosti obrasca.</t>
  </si>
  <si>
    <t>Upute specifične za Republiku Hrvatsku nalaze se ovdje:</t>
  </si>
  <si>
    <t>A. 
Izdanja Plana praćenja</t>
  </si>
  <si>
    <t>Ovaj list koristi se za praćenje važećeg izdanja plana praćenja. Svako izdanje plana praćenja mora sadržavati jedinstveni broj izdanja i datum njegovog izdavanja.</t>
  </si>
  <si>
    <t>Operator mora imati pohranjene kopije svih izdanja plana praćenja.</t>
  </si>
  <si>
    <t>Status plana praćenja treba biti opisan u stupcu "status". Mogući statusi uključuju: "podneseno nadležnom tijelu", "odobreno od strane nadležnog tijela", "radna verzija" itd.</t>
  </si>
  <si>
    <t>Molimo obratite pažnju na to da praćenje emisija vašeg postrojenja mora uvijek biti provedeno u skladu s posljednjim odobrenim izdanjem plana praćenja, osim u slučaju kada je ažurirani plana praćenja već podnesen  nadležnom tijelu i/ili još u postupku odobrenja. U skladu sa člankom 16. stavak 1. Uredbe, u takvim slučajevima praćenje mora biti provedeno paralelno s korištenjem posljednjeg odobrenog izdanja plana praćenja ili posljednjeg izdanja plana praćenja podnesenog na odobrenje.</t>
  </si>
  <si>
    <t>Za prikazivanje/skrivanje primjera, pritisnite na kućicu "Primjeri" unutar navigacijskog područja.</t>
  </si>
  <si>
    <t>Izdanje br.</t>
  </si>
  <si>
    <t>Datum izdavanja</t>
  </si>
  <si>
    <t>Status na datum izdavanja</t>
  </si>
  <si>
    <t>Poglavlja u kojima su napravljene izmjene. 
Kratko obrazloženje izmjena.</t>
  </si>
  <si>
    <t>Podneseno nadležnom tijelu</t>
  </si>
  <si>
    <t>Novi Plan praćenja sukladan zahtjevima Uredbe.</t>
  </si>
  <si>
    <t>Vraćeno s primjedbama</t>
  </si>
  <si>
    <t>Zavod za zaštitu okoliša i prirode dao je primjedbe za tokove izvora 1 i 2 te je potrebno dopuniti Plan praćenja sukladno danim primjedbama prije ponovnog podnošenja.</t>
  </si>
  <si>
    <t>Plan praćenja ažuriran sukladno preporukama Zavoda za zaštitu okoliša i prirode . Naknadno je dodan novi tok izvora br. 4 (ostaci drvenih ploča, onečišćeni s oko 5% fosilnih dijelova).</t>
  </si>
  <si>
    <t xml:space="preserve">Odobreno od Zavoda za zaštitu okoliša i prirode </t>
  </si>
  <si>
    <t>Odobreno bez daljnjih promjena. Operater je zaprimio tiskanu kopiju zajedno s ažuriranom dozvolom za osiguravanje autentičnosti sadržaja Plana praćenja poslanog elektroničkim putem.</t>
  </si>
  <si>
    <t>Pritisnite "+" kako bi dodali više izdanja plana praćenja</t>
  </si>
  <si>
    <t>B. 
ID operatera postrojenja</t>
  </si>
  <si>
    <t>Operater</t>
  </si>
  <si>
    <t>Postrojenje</t>
  </si>
  <si>
    <t>Kontakti</t>
  </si>
  <si>
    <t>Nadležno tijelo</t>
  </si>
  <si>
    <t>Država članica</t>
  </si>
  <si>
    <t>Broj dozvole za emisije stakleničkih plinova</t>
  </si>
  <si>
    <t>Naziv operatera</t>
  </si>
  <si>
    <t>Aktualan broj izdanja Plana praćenja</t>
  </si>
  <si>
    <t>Napomena: Ovaj broj također će biti prikazan na naslovnoj stranici ovog obrasca</t>
  </si>
  <si>
    <t>Naziv postrojenja i lokacija</t>
  </si>
  <si>
    <t>Lokacija:</t>
  </si>
  <si>
    <t>Jedinstveni ID postrojenja (kao i u Obrascu o podacima o djelatnostima-NIMs)</t>
  </si>
  <si>
    <t>EPRTR (nije potrebno ispuniti):</t>
  </si>
  <si>
    <t>Potrebno je napisati potpuni naziv postrojenja kako što je navedeno u izvatku iz Sudskog registra Ministarstva pravosuđa</t>
  </si>
  <si>
    <t>Adresa/lokacija na kojem se nalazi postrojenje:</t>
  </si>
  <si>
    <t>Adresa 1:</t>
  </si>
  <si>
    <t>Adresa 2:</t>
  </si>
  <si>
    <t>Grad:</t>
  </si>
  <si>
    <t>Država/Županija/Grad:</t>
  </si>
  <si>
    <t>Poštanski broj:</t>
  </si>
  <si>
    <t>Država:</t>
  </si>
  <si>
    <t>Gauss-Krugerove koordinate dimnjaka (kao za ROO) za postrojenje:</t>
  </si>
  <si>
    <t>Može se priložiti kao zaseban dokument.</t>
  </si>
  <si>
    <t>Osoba za kontakt</t>
  </si>
  <si>
    <t>Osoba koju imenujete bi trebala imati ovlasti da djeluje u ime operatora.</t>
  </si>
  <si>
    <t>Glavni kontakt:</t>
  </si>
  <si>
    <t>Zvanje (npr. mag, ing., prof.):</t>
  </si>
  <si>
    <t>Ime:</t>
  </si>
  <si>
    <t>Prezime:</t>
  </si>
  <si>
    <t>Naziv radnog mjesta:</t>
  </si>
  <si>
    <t>Naziv organizacije (ako je drugačiji od naziva operatera):</t>
  </si>
  <si>
    <t>Broj telefona i mobitela:</t>
  </si>
  <si>
    <t>E-mail adresa:</t>
  </si>
  <si>
    <t>Zamjenski kontakt:</t>
  </si>
  <si>
    <t>C. 
Opis postrojenja</t>
  </si>
  <si>
    <t>Aktivnosti postrojenja</t>
  </si>
  <si>
    <t>Metodologija praćenja</t>
  </si>
  <si>
    <t>Izvori emisija (točke)</t>
  </si>
  <si>
    <t>Mjerne točke</t>
  </si>
  <si>
    <t>Tokovi izvora</t>
  </si>
  <si>
    <t>Isključene aktivnosti</t>
  </si>
  <si>
    <t>Ovaj list koristite za opis postrojenja. Ovdje uneseni podaci su nužna podloga za detalje koje će biti potrebno upisati u sljedećim listovima.</t>
  </si>
  <si>
    <t>Tokovi izvora će biti detaljnije opisani u listu E_Tokovi_Izvora, a mjerne točke u listu F_Metodologija_Mjerenja.</t>
  </si>
  <si>
    <t>Opis postrojenja i njegovih aktivnosti:</t>
  </si>
  <si>
    <t>Ovdje navedite kratak opis lokacije postrojenja i samog postrojenja. Opis također treba uključiti ne-tehnički sažetak aktivnosti koje se provode u postrojenju, ukratko opisujući svaku djelatnost koja se obavlja i tehničke jedinice koje se koriste u svakoj aktivnosti. Osim toga, opis također treba sadržavati i opis dijelova postrojenja koji nisu pod nadzorom podnositelja zahtjeva, i/ili dijelove za koje se smatra da ne pripadaju u djelokrug EU ETS.</t>
  </si>
  <si>
    <r>
      <t xml:space="preserve">Ovaj opis bi trebao pružiti povezane informacije </t>
    </r>
    <r>
      <rPr>
        <i/>
        <sz val="8"/>
        <color indexed="62"/>
        <rFont val="Arial"/>
        <family val="2"/>
        <charset val="238"/>
      </rPr>
      <t xml:space="preserve">koje su </t>
    </r>
    <r>
      <rPr>
        <i/>
        <sz val="8"/>
        <color indexed="62"/>
        <rFont val="Arial"/>
        <family val="2"/>
      </rPr>
      <t>potrebne za razumijevanje informacija navedenih u drugim dijelo</t>
    </r>
    <r>
      <rPr>
        <i/>
        <sz val="8"/>
        <color indexed="62"/>
        <rFont val="Arial"/>
        <family val="2"/>
        <charset val="238"/>
      </rPr>
      <t>vima ovog obrasca te kako se koriste zajedno za izračun emisija. Mogu biti kratke kao dani primjer u listu D_Metodologija proračuna, odjeljak 7(a).</t>
    </r>
  </si>
  <si>
    <t>Naziv i referenca dokumenta Dijagram tokova izvora</t>
  </si>
  <si>
    <t>Za bolje razumijevanje opisa aktivnosti može pomoći jednostavni dijagram koji prikazuje izvore emisija, tokove izvora, točke uzorkovanja i mjernu opremu. Ako je takav dijagram dostupan navedite ovdje referencu (naziv i datum dokumenta) i priložite kopiju prilikom podnošenja ovog Plana praćenja nadležnom tijelu.</t>
  </si>
  <si>
    <t>Napominjemo da nadležno tijelo to zahtijeva kao obvezni prilog.</t>
  </si>
  <si>
    <t>Lista djelatnosti u postrojenju sukladno Prilogu I. Uredbe o načinu trgovanja emisijskim jedinicama stakleničkih plinova (NN 89/20).</t>
  </si>
  <si>
    <t>Navedite tehničke pojedinosti u postrojenju za svaku djelatnost u skladu s Prilogom I. Uredbe o načinu trgovanja emisijskim jedinicama stakleničkih plinova (NN 89/20).</t>
  </si>
  <si>
    <t>Također molimo da navedete kapacitet svake djelatnosti postrojenja sukladno Prilogu I.</t>
  </si>
  <si>
    <t>"Kapacitet" u ovom kontekstu znači:</t>
  </si>
  <si>
    <t>Nazivna toplinska ulazna instalirana snaga (veća od 20 MW) je podatak koji govori pri kojem maksimumu može biti spaljeno gorivo u postrojenju te koji se pomnožen s kaloričnom vrijednošću izražava u MW.</t>
  </si>
  <si>
    <r>
      <t>Proizvodni kapaciteti za djelatnosti iz Priloga</t>
    </r>
    <r>
      <rPr>
        <i/>
        <sz val="8"/>
        <color indexed="62"/>
        <rFont val="Arial"/>
        <family val="2"/>
        <charset val="238"/>
      </rPr>
      <t xml:space="preserve"> I.Uredbe o načinu trgovanja emisijskim jedinicama stakleničkih plinova (NN 89/2020) za koje </t>
    </r>
    <r>
      <rPr>
        <i/>
        <sz val="8"/>
        <color indexed="18"/>
        <rFont val="Arial"/>
        <family val="2"/>
      </rPr>
      <t>kapacitet određuje uključivanje u EU ETS.</t>
    </r>
  </si>
  <si>
    <t>Provjerite da su granice postrojenja točne, te u skladu s Prilogom I. Uredbe o načinu trgovanja emisijskim jedinicama stakleničkih plinova (NN 89/20). Za daljnje informacije obratite pažnju na relevantne dijelove Uputa Komisije o tumačenju Priloga I. Ovaj dokument može se naći pod sljedećim linkom:</t>
  </si>
  <si>
    <t>https://narodne-novine.nn.hr/clanci/sluzbeni/2020_07_89_1678.html</t>
  </si>
  <si>
    <r>
      <t>Ovdje unesen popis biti će dostupan kao padajući izbornik u tablicama gdje</t>
    </r>
    <r>
      <rPr>
        <i/>
        <sz val="8"/>
        <color indexed="62"/>
        <rFont val="Arial"/>
        <family val="2"/>
        <charset val="238"/>
      </rPr>
      <t xml:space="preserve"> je poveznica na </t>
    </r>
    <r>
      <rPr>
        <i/>
        <sz val="8"/>
        <color indexed="18"/>
        <rFont val="Arial"/>
        <family val="2"/>
      </rPr>
      <t>pojedinu djelatnost potrebna za  opis postrojenja.</t>
    </r>
  </si>
  <si>
    <t>Oznaka djelatnosti (A1, A2…)</t>
  </si>
  <si>
    <t>Djelatnosti Priloga I</t>
  </si>
  <si>
    <t>Ukupni kapacitet djelatnosti</t>
  </si>
  <si>
    <t>Jedinice kapaciteta</t>
  </si>
  <si>
    <t>Emitirani staklenički plinovi</t>
  </si>
  <si>
    <t>Proizvodnja cementnog klinkera</t>
  </si>
  <si>
    <t>Tone po danu</t>
  </si>
  <si>
    <t xml:space="preserve">Izgaranje goriva </t>
  </si>
  <si>
    <t>Procjenjene godišnje emisije:</t>
  </si>
  <si>
    <t>Unesite ovdje prosječne godišnje emisije postrojenja. Ova informacija je potrebna za kategorizaciju postrojenja u skladu sa člankom 19. Uredbe. Koristite prosječne verificirane godišnje emisije u prethodnom razdoblju trgovanja ili ukoliko taj podatak nije dostupan, ili je neprikladan, konzervativnu procjenu godišnjih prosječnih emisija CO2, uključujući i preneseni CO2, ali isključujući CO2 iz biomase</t>
  </si>
  <si>
    <t>Kategorija se koristi za utvrđivanje zahtjeva minimalne razine točnosti u poglavlju 8 (Tokovi izvora).</t>
  </si>
  <si>
    <t>Procjenjene godišnje emisije</t>
  </si>
  <si>
    <t>Kategorija postrojenja u skladu s člankom 19.</t>
  </si>
  <si>
    <t>Postrojenje s niskim emisijama</t>
  </si>
  <si>
    <t>Odabirom"TRUE"  znači da postrojenje zadovoljava kriterije za postrojenja s niskim emisijama kao što je definirano člankom 47.Uredbe</t>
  </si>
  <si>
    <r>
      <t>Sukladno tom članku, operater može podnijeti pojednostavljen plan praćenja za postrojenja gdje ne postoje aktivnosti ispuštanja</t>
    </r>
    <r>
      <rPr>
        <i/>
        <sz val="8"/>
        <color indexed="62"/>
        <rFont val="Arial"/>
        <family val="2"/>
        <charset val="238"/>
      </rPr>
      <t xml:space="preserve"> didušikovih</t>
    </r>
    <r>
      <rPr>
        <i/>
        <sz val="8"/>
        <color indexed="18"/>
        <rFont val="Arial"/>
        <family val="2"/>
        <charset val="238"/>
      </rPr>
      <t xml:space="preserve"> oksida te se </t>
    </r>
    <r>
      <rPr>
        <i/>
        <sz val="8"/>
        <color indexed="62"/>
        <rFont val="Arial"/>
        <family val="2"/>
        <charset val="238"/>
      </rPr>
      <t>to može dokazati:</t>
    </r>
  </si>
  <si>
    <t>prosječne verificirane godišnje emisije postrojenja tijekom prethodnog razdoblja trgovanja bile su manje od 25 000 tona CO2 (e) godišnje, ili</t>
  </si>
  <si>
    <t>gdje verificirane emisije nisu dostupne ili su neprimjerene, konzervativna procjena pokazuje da će emisije sljedećih pet godina biti manje od 25 000 tona CO2 (e) godišnje.</t>
  </si>
  <si>
    <t>Napomena: navedeni podaci moraju uključivati ​​preneseni CO2, ali isključuje CO2 iz biomase.</t>
  </si>
  <si>
    <t>Ako je vaš izbor u suprotnosti s brojem procijenjenih emisija pod točkom (d) gore, poruka će istaknuti ovu činjenicu. Molimo dati odgovarajuće opravdanje u nastavku.</t>
  </si>
  <si>
    <t>Ako je vaše postrojenje s niskim emisijama kao što je definirano člankom 47. Uredbe, primijenite  pojednostavljeni plan praćenja.</t>
  </si>
  <si>
    <t>Razlozi za procjenu vrijednosti</t>
  </si>
  <si>
    <t>Ako je vaš unos u vezi s postrojenjem s niskim emisijama u suprotnosti s unosom ​​u točki (d), ili ako se ta brojka ne temelji na provjerenim emisijama, već na konzervativnim procjenama, dajte kratko obrazloženje u nastavku.</t>
  </si>
  <si>
    <t>Metodologija praćenja predložena za primjenu:</t>
  </si>
  <si>
    <t>Potvrdite koju od sljedećih metodologija praćenja predlažete primijeniti:</t>
  </si>
  <si>
    <t>U skladu s člankom 21. Uredbe, emisije se mogu odrediti na temelju metodologije proračuna ("proračun") ili metodologije mjerenja ("mjerenje"), osim gdje je uporaba određene metodologije obvezna prema odredbama Uredbe.</t>
  </si>
  <si>
    <t>Napomena: Operater može, uz odobrenje nadležnog tijela, kombinirati mjerenje i proračun za različite izvore. Operater je dužan osigurati da nema propusta niti dvostrukog izvještavanja o emisijama.</t>
  </si>
  <si>
    <t>Ne ostavljajte prazna polja, zato što unosi u ta polja pokreću uvjetno formatiranje, koje vas vodi kroz dokument.</t>
  </si>
  <si>
    <t>Metodologija proračuna CO2:</t>
  </si>
  <si>
    <t>Metodologija mjerenja CO2:</t>
  </si>
  <si>
    <t>Nadomjesna metodologija (članak 22.):</t>
  </si>
  <si>
    <t>Praćenje N2O emisija:</t>
  </si>
  <si>
    <t>Praćenje PFC emisija:</t>
  </si>
  <si>
    <t>Praćenje prenesenog/inherentnog CO2 i CCS:</t>
  </si>
  <si>
    <t>Popunite ostatak ovog lista te relevantne odjeljke temeljem gore odabrane metodologije, prije nego što nastavite na list "K_Upravljanje_i_kontrola" (Poglavlje 20. do 25.) što je obavezno za sva postrojenja.</t>
  </si>
  <si>
    <t>Izvori emisija:</t>
  </si>
  <si>
    <t>Prilog I. zahtijeva da planovi praćenja uključuju opis postrojenja i djelatnosti koje se provode i prate u postrojenju, uključujući  popis izvora emisija i tokove izvora. Informacije u ovom obrascu moraju se odnositi na  aktivnosti iz Priloga I. U ovom poglavlju uključite sve aktivnosti koje se provode u vašem postrojenju i isključite povezane aktivnosti koje provode drugi operateri.</t>
  </si>
  <si>
    <t>Oznaka aktivnosti u zadnjem stupcu odnosi se na broj aktivnosti u poglavlju 5 (c) gore. Tamo gdje izvor emisije potječe iz više od jedne aktivnosti, unesite "A1, A2" ili "A1 - A3" ili slično, prema potrebi.</t>
  </si>
  <si>
    <t>Ovaj popis biti će dostupan kao padajući izbornik na sljedećim mjestima (c, d i e) gdje je potrebna oznaka za relevantne izvore emisija.</t>
  </si>
  <si>
    <t>Oznaka izvora emisije S1, S2,…</t>
  </si>
  <si>
    <t>Izvor emisije (naziv, opis)</t>
  </si>
  <si>
    <t>Oznaka aktivnosti</t>
  </si>
  <si>
    <t>Peć cementnog klinkera (dekarbonizacija sirovine, izgaranje goriva)</t>
  </si>
  <si>
    <t>Kotao na ugljen (izgaranje goriva)</t>
  </si>
  <si>
    <t>Kotao na ugljen (dekompozicija vapnenca za čišćenje dimnih plinova)</t>
  </si>
  <si>
    <t>Klikni "+" kako bi dodali nove izvore emisija</t>
  </si>
  <si>
    <t>Točke emisija i ispušteni staklenički plinovi</t>
  </si>
  <si>
    <t>Navedite i ukratko opišite sve relevantne točke emisija (uključujući i difuzne izvore emisija).</t>
  </si>
  <si>
    <r>
      <t>Odaberite aktivnosti Priloga I, izvore emisija i ispuštene stakleničke plinove</t>
    </r>
    <r>
      <rPr>
        <i/>
        <sz val="8"/>
        <color indexed="62"/>
        <rFont val="Arial"/>
        <family val="2"/>
        <charset val="238"/>
      </rPr>
      <t xml:space="preserve"> iz padajućeg izbornika</t>
    </r>
    <r>
      <rPr>
        <i/>
        <sz val="8"/>
        <color indexed="18"/>
        <rFont val="Arial"/>
        <family val="2"/>
      </rPr>
      <t xml:space="preserve"> (sukladno podacima upisanim u poglavlju 5 (c) gore). Ako je u pitanju više od jedne aktivnosti ili izvora emisije, unesite npr. "A1, A2".</t>
    </r>
  </si>
  <si>
    <t>Ovaj popis biti će dostupan kao padajući izbornik na sljedećim mjestima dolje (d i e), gdje je potrebna oznaka na relevantnu točku emisije .</t>
  </si>
  <si>
    <t>Oznaka točke emisije EP1, EP2,…</t>
  </si>
  <si>
    <t>Opis točke emisije</t>
  </si>
  <si>
    <t>Oznaka Izvora emisije</t>
  </si>
  <si>
    <t>Ispust 1 (kotao na ugljen)</t>
  </si>
  <si>
    <t>Ispust 2 (cementna peć)</t>
  </si>
  <si>
    <t xml:space="preserve">Mjerne točke, gdje su ugrađeni sustavi za kontinuirano mjerenje emisija : </t>
  </si>
  <si>
    <t>Kako bi se u ovom obrascu omogućilo automatsko predlaganje kategorije izvora emisije, prvo je potrebno definirati izvore emisija za koje su primijenjene metodologije mjerenja.</t>
  </si>
  <si>
    <t>Navedite i opišite sve mjerne točke na kojima su staklenički plinovi mjereni sustavima za kontinuirano mjerenje emisija (CEMS). To uključuje mjerne točke u cjevovodnim sustavima koji se koriste za prijenos CO2 s ciljem geološkog skladištenja CO2.</t>
  </si>
  <si>
    <t>Nije potreban unos ako je u poglavlju 6 (a) definirano da nisu korištene te metode mjerenja.</t>
  </si>
  <si>
    <t>Za svaku mjernu točku, unesite i procjenu za odgovarajuće godišnje emisije. Ova informacija je potrebna za utvrđivanje primjenjive razine točnosti.</t>
  </si>
  <si>
    <t>Na temelju članka 41. stavak 1. Uredbe zahtjevi za nižom razinom točnosti mogu biti dopušteni za svaki izvor emisije koji emitira manje od 5 000 tona CO2 (e) godišnje, ili koji doprinosi manje od 10% od ukupnih godišnjih emisija postrojenja, ovisno o tome koja je veća u smislu apsolutnih emisija ("manji" izvor emisija).</t>
  </si>
  <si>
    <t>Svi ostali izvori emisija će biti kategorizirani kao "glavni" izvor emisija.</t>
  </si>
  <si>
    <t>Procjenjene emisije također su relevantne za kategorizaciju tokova izvora i na temelju metodologije proračuna pod točkom (f) dolje, ukoliko se primjenjuje pristup proračuna.</t>
  </si>
  <si>
    <t>Oznake točki mjerenja M1, M2,…</t>
  </si>
  <si>
    <t>Opis</t>
  </si>
  <si>
    <t>Oznaka točke emisija</t>
  </si>
  <si>
    <t>Procijenjene emisije (t CO2e/godina)</t>
  </si>
  <si>
    <t>Moguća kategorija</t>
  </si>
  <si>
    <t>Izmjereni staklenički plinovi</t>
  </si>
  <si>
    <t>Ispust peći na ugljen, mjerna platforma A</t>
  </si>
  <si>
    <t>Klikni "+" kako bi dodali nove mjerne točke</t>
  </si>
  <si>
    <t>Relevantni tokovi izvora</t>
  </si>
  <si>
    <t>Nabrojite sve tokove izvora (gorivo, sirovine, proizvode…) koji se moraju pratiti u vašem postrojenju koristeći metodologiju proračuna (standardna metodologija masene bilance). Za definiciju izraza "tokovi izvora" molimo vidjeti Upute br.1 ("Opće upute za postrojenja"). Za definiciju tokova izvora za PFC, molimo vidjeti točku 14(c) u listu "I_PFC".</t>
  </si>
  <si>
    <t>Tokovi izvora mogu biti nazvani npr. "prirodni plin", "mazut", "vapnenac".</t>
  </si>
  <si>
    <t>Pod pojmom vrsta toka izvora podrazumijevamo set pravila koja će se koristiti a definirana su u Uredbi.Ova klasifikacija je osnova za daljnje obveze npr. za razine točnosti koje se trebaju primijeniti.</t>
  </si>
  <si>
    <t>Padajući izbornik za odabir Vrsta tokova izvora se temelji na aktivnostima odabranim u odjeljku 5 (c) gore. Unos podataka potreban je za utvrđivanje mjerodavne minimalne razine točnosti u listu "E_Tokovi_izvora".</t>
  </si>
  <si>
    <t>Kako bi nadležno tijelo, u potpunosti razumjelo funkcioniranje postrojenja, iz padajućeg izbornika odaberite jednu od odgovarajućih aktivnosti iz Priloga I, te izvore i točke emisija, koje odgovaraju svaki svom toku izvora. Ako je više od jedne aktivnosti ili izvora emisije u pitanju, unesite npr. "A1, A2".</t>
  </si>
  <si>
    <t>Oznaka tokova izvora F1, F2,…</t>
  </si>
  <si>
    <t>Naziv toka izvora</t>
  </si>
  <si>
    <t>Vrsta toka izvora</t>
  </si>
  <si>
    <t>Sirovina</t>
  </si>
  <si>
    <t>Cementni klinker: Na temelju ulaza u peć (Metoda A)</t>
  </si>
  <si>
    <t>A1: Proizvodnja cementnog klinkera</t>
  </si>
  <si>
    <t>S1: Peć za cementni klinker (dekarbonizacija sirovina, izgaranje goriva)</t>
  </si>
  <si>
    <t>EP2: Ispust 2 (cementna peć)</t>
  </si>
  <si>
    <t>Mazut</t>
  </si>
  <si>
    <t>Izgaranje: druga plinovita i tekuća goriva</t>
  </si>
  <si>
    <t>Kliknite "+" kako bi dodali nove tokove izvora</t>
  </si>
  <si>
    <t>Procijenjene  emisije i kategorije tokova izvora:</t>
  </si>
  <si>
    <t>Unesite za svaki tok izvora (metodologija proračuna, uključujući PFC) procijenjene emisije i odaberite odgovarajuću kategoriju toka izvora.</t>
  </si>
  <si>
    <t>Podaci o oznaci toka izvora i puno ime toka izvora (ime i vrstu toka izvora) automatski će se povući iz točke (d).</t>
  </si>
  <si>
    <t>U slučaju primjene masene bilance, emisije moraju biti upisane kao negativne vrijednosti.</t>
  </si>
  <si>
    <t>Napomena: Na temelju članka 19. stavak 3. Uredbe svaki tok izvora može se kategorizirati kao "glavni", "manji" ili "de-minimis".</t>
  </si>
  <si>
    <t>"Manji" tokovi izvora zajedno emitiraju 5 000 tona  ili manje fosilnog CO2 godišnje ili koji sudjeluju s manje od 10% (do ukupno maksimalnog učešća od 100 000 tona fosilnog CO2 godišnje) u ukupnoj godišnjoj emisiji CO2 postrojenja prije oduzimanja prenesenog CO2, ovisno o tome koja je vrijednost veća u smislu apsolutnih emisija.</t>
  </si>
  <si>
    <t>"De minimis" tokovi izvora  grupa manjih tokova izvora koje je odabrao operater i koji zajedno emitiraju 1 000 tona  ili manje fosilnog CO2 godišnje ili koji sudjeluju s manje od 2% (do ukupnog maksimalnog učešća od 20 000 tona fosilnog CO2 godišnje) u ukupnoj godišnjoj emisiji fosilnog CO2 toga postrojenja prije oduzimanja prenesenog CO2 ovisno o tome koja je vrijednost veća u smislu apsolutnih emisija.</t>
  </si>
  <si>
    <r>
      <t xml:space="preserve">"Glavni" tokovi izvora su skupina tokova izvora koji ne pripadaju skupini "manji" tokovi izvora </t>
    </r>
    <r>
      <rPr>
        <i/>
        <sz val="8"/>
        <color indexed="62"/>
        <rFont val="Arial"/>
        <family val="2"/>
        <charset val="238"/>
      </rPr>
      <t>niti  "de minimis" tokova izvora</t>
    </r>
  </si>
  <si>
    <t>Kod klasifikacije tokova izvora iz masene bilance u obzir će se uzeti najviša (apsolutna) vrijednost.</t>
  </si>
  <si>
    <t>Za pomoć odabira odgovarajuće kategorije, moguće kategorije biti će automatski prikazane za svaki tok izvora u zelenom polju.</t>
  </si>
  <si>
    <r>
      <t>Ovaj automatski prikaz  pruža informacije samo o mogućim kategorijama za sva</t>
    </r>
    <r>
      <rPr>
        <i/>
        <sz val="8"/>
        <color indexed="62"/>
        <rFont val="Arial"/>
        <family val="2"/>
        <charset val="238"/>
      </rPr>
      <t>ki samostalan tok izvora</t>
    </r>
    <r>
      <rPr>
        <i/>
        <sz val="8"/>
        <color indexed="18"/>
        <rFont val="Arial"/>
        <family val="2"/>
      </rPr>
      <t>. Ukoliko je bilo koji od gore navedenih uvjeta prekoračen, moguće kategorije se neće promijeniti, ali će se pojaviti poruka o pogrešci. U tom slučaju molimo odaberite</t>
    </r>
    <r>
      <rPr>
        <b/>
        <i/>
        <sz val="8"/>
        <color indexed="17"/>
        <rFont val="Arial"/>
        <family val="2"/>
        <charset val="238"/>
      </rPr>
      <t xml:space="preserve"> </t>
    </r>
    <r>
      <rPr>
        <i/>
        <sz val="8"/>
        <color indexed="18"/>
        <rFont val="Arial"/>
        <family val="2"/>
      </rPr>
      <t xml:space="preserve">kategoriju koja je </t>
    </r>
    <r>
      <rPr>
        <i/>
        <sz val="8"/>
        <color indexed="62"/>
        <rFont val="Arial"/>
        <family val="2"/>
        <charset val="238"/>
      </rPr>
      <t xml:space="preserve">najmanje </t>
    </r>
    <r>
      <rPr>
        <i/>
        <sz val="8"/>
        <color indexed="18"/>
        <rFont val="Arial"/>
        <family val="2"/>
      </rPr>
      <t>za jednu razinu viša.</t>
    </r>
  </si>
  <si>
    <t>Nakon što je unos procijenjenih emisija za sve tokove izvora završen, zbroj emisija biti će uspoređen s ukupnim godišnjim emisijama unesenim pod 5.d. iznad. Ako se zbroj procijenjenih emisija razlikuje za više od 5% ukupnih godišnjih emisija pojaviti će se automatska poruka o pogrešci.</t>
  </si>
  <si>
    <t>Puni naziv tokova izvora (naziv + vrsta)</t>
  </si>
  <si>
    <t>Odabrana kategorija</t>
  </si>
  <si>
    <t>Sirovina; Cementni klinker; Na temelju ulaza u peć (Metoda A)</t>
  </si>
  <si>
    <t>Mazut; Izgaranje; Druga plinovita i tekuća goriva</t>
  </si>
  <si>
    <t>Poruka o pogrešci (zbroj manjih tokova izvora):</t>
  </si>
  <si>
    <t>Poruka o pogrešci (zbroj "de minimis" tokova izvora):</t>
  </si>
  <si>
    <t>Poruka o pogrešci (ukupne emisije, razlika do 5(d)):</t>
  </si>
  <si>
    <t>Dijelovi postrojenja i djelatnosti koje nisu uključene u EU ETS, ako je relevantno:</t>
  </si>
  <si>
    <t>Navedite pojedinosti za bilo koje dijelove postrojenja ili aktivnosti koje nisu uključene u EU ETS gdje se goriva ili sirovine koji se koriste u tim aktivnostima obračunavaju mjernim uređajima koji se također nalaze u aktivnostima Priloga I.</t>
  </si>
  <si>
    <t>Za daljnje upute obratite pažnju na točke (b), (c) i (e).</t>
  </si>
  <si>
    <t>Oznake izvora emisija</t>
  </si>
  <si>
    <t>Tokovi izvora (goriva/sirovine)</t>
  </si>
  <si>
    <t>Izvori emisija</t>
  </si>
  <si>
    <t>Točke emisija</t>
  </si>
  <si>
    <t>Prirodni plin (koji prolazi kroz postrojenje do vanjskog korisnika)</t>
  </si>
  <si>
    <r>
      <t>nekoliko kotlova (&lt;3MW</t>
    </r>
    <r>
      <rPr>
        <i/>
        <sz val="8"/>
        <color indexed="62"/>
        <rFont val="Arial"/>
        <family val="2"/>
        <charset val="238"/>
      </rPr>
      <t xml:space="preserve"> </t>
    </r>
    <r>
      <rPr>
        <sz val="8"/>
        <rFont val="Arial"/>
        <family val="2"/>
        <charset val="238"/>
      </rPr>
      <t>svaki</t>
    </r>
    <r>
      <rPr>
        <i/>
        <sz val="8"/>
        <rFont val="Arial"/>
        <family val="2"/>
      </rPr>
      <t>)</t>
    </r>
  </si>
  <si>
    <t>Ispusti povezanih postrojenja (grijanje od susjedne bolnice)</t>
  </si>
  <si>
    <t>Pritisnite "+" kako bi dodali nove aktivnosti isključene iz EU ETS-a</t>
  </si>
  <si>
    <t>D.
Metodologija proračuna</t>
  </si>
  <si>
    <t>Mjerni instrumenti</t>
  </si>
  <si>
    <t>Laboratoriji</t>
  </si>
  <si>
    <t>Procedure</t>
  </si>
  <si>
    <r>
      <t xml:space="preserve">Koristite ovaj list za davanje informacija potrebnih za </t>
    </r>
    <r>
      <rPr>
        <b/>
        <i/>
        <sz val="10"/>
        <color indexed="62"/>
        <rFont val="Arial"/>
        <family val="2"/>
        <charset val="238"/>
      </rPr>
      <t>metodologiju proračuna</t>
    </r>
    <r>
      <rPr>
        <b/>
        <i/>
        <sz val="10"/>
        <color indexed="10"/>
        <rFont val="Arial"/>
        <family val="2"/>
        <charset val="238"/>
      </rPr>
      <t>.</t>
    </r>
    <r>
      <rPr>
        <b/>
        <sz val="10"/>
        <color indexed="62"/>
        <rFont val="Arial"/>
        <family val="2"/>
      </rPr>
      <t xml:space="preserve"> Ovdje unesene informacije koriste se kao referenca za detaljne unose u sljedećem listu (E_Tokovi_Izvora).</t>
    </r>
  </si>
  <si>
    <t>Konkretno, popis mjernih instrumenata je potreban za praćenje podataka o aktivnostima, popis izvora informacija je potreban za zadane vrijednosti za faktore proračuna u skladu sa člankom 31. Uredbe, a analitičke metode će biti navedene u slučaju da su potrebne analize za faktore proračuna.</t>
  </si>
  <si>
    <r>
      <t>Ukoliko je primjenjivo opišit</t>
    </r>
    <r>
      <rPr>
        <b/>
        <sz val="10"/>
        <color indexed="8"/>
        <rFont val="Arial"/>
        <family val="2"/>
        <charset val="238"/>
      </rPr>
      <t xml:space="preserve">e </t>
    </r>
    <r>
      <rPr>
        <b/>
        <i/>
        <sz val="10"/>
        <color indexed="8"/>
        <rFont val="Arial"/>
        <family val="2"/>
        <charset val="238"/>
      </rPr>
      <t>metodologiju</t>
    </r>
    <r>
      <rPr>
        <b/>
        <sz val="10"/>
        <rFont val="Arial"/>
        <family val="2"/>
      </rPr>
      <t xml:space="preserve"> proračuna za praćenje emisija CO2 iz vašeg postrojenja:</t>
    </r>
  </si>
  <si>
    <r>
      <t>Navedite kratak opis</t>
    </r>
    <r>
      <rPr>
        <i/>
        <sz val="8"/>
        <color indexed="62"/>
        <rFont val="Arial"/>
        <family val="2"/>
        <charset val="238"/>
      </rPr>
      <t xml:space="preserve"> metodologije </t>
    </r>
    <r>
      <rPr>
        <i/>
        <sz val="8"/>
        <color indexed="18"/>
        <rFont val="Arial"/>
        <family val="2"/>
      </rPr>
      <t>proračuna, uključujući i formule, korištene za utvrđivanje godišnje emisije CO2 u polju ispod.</t>
    </r>
  </si>
  <si>
    <t>Ako je opis presložen, npr. ako su korištene složene formule, možete dati opis u zasebnom dokumentu pomoću formata prihvatljivog za nadležno tijelo. U tom slučaju molimo da ovdje stavite referencu na dokument, koristeći ime i datum dokumenta.</t>
  </si>
  <si>
    <r>
      <t xml:space="preserve">Ovaj opis bi trebao pružiti povezane informacije koje su potrebne za razumijevanje informacija navedenih u drugim dijelovima ovog obrasca, a koje se  zajedno koriste za proračun emisija. </t>
    </r>
    <r>
      <rPr>
        <i/>
        <sz val="8"/>
        <color indexed="62"/>
        <rFont val="Arial"/>
        <family val="2"/>
        <charset val="238"/>
      </rPr>
      <t xml:space="preserve">Opis </t>
    </r>
    <r>
      <rPr>
        <i/>
        <sz val="8"/>
        <color indexed="18"/>
        <rFont val="Arial"/>
        <family val="2"/>
      </rPr>
      <t>može biti kratak poput danog primjera.</t>
    </r>
  </si>
  <si>
    <t>U principu, metodologija proračuna korištena za ovo postrojenje napravljena je u skladu sa sljedećim postavkama:</t>
  </si>
  <si>
    <t>a) za svaki tok izvora, gdje su korištene zadane vrijednosti faktora proračuna (prirodni plin, mazut i svi manji tokovi izvora), podaci o aktivnosti se prvo zbrajaju, a potom se koristi računska formula sukladno članku 24. stavak 1. Uredbe</t>
  </si>
  <si>
    <r>
      <t>b) za svaki tok izvora, gdje se rezultati analiza koriste za faktore proračuna (ugljen, sirovine), podaci o djelatnostima i faktori proračuna za svaku šaržu, na koje se analize odnos</t>
    </r>
    <r>
      <rPr>
        <sz val="8"/>
        <color indexed="8"/>
        <rFont val="Arial"/>
        <family val="2"/>
        <charset val="238"/>
      </rPr>
      <t xml:space="preserve">e, unose se u formulu </t>
    </r>
    <r>
      <rPr>
        <sz val="8"/>
        <rFont val="Arial"/>
        <family val="2"/>
      </rPr>
      <t>proračuna prema članku  24. stavak 1. Uredbe. Dobivene emisije svake šarže se zatim zbrajaju i predstavljaju godišnje emisije toka izvora.</t>
    </r>
  </si>
  <si>
    <t>c) u slučaju b) za izvješćivanje se određuje ponderirani prosjek faktora proračuna.</t>
  </si>
  <si>
    <t>d) emisije svih tokova izvora se zbrajaju u ukupnu godišnju emisiju postrojenja.</t>
  </si>
  <si>
    <t>Za kruta goriva, koristi se mjerenje šarže u skladu s člankom 27. stavak 2. Uredbe. Svi drugi tokovi izvora prate se pomoću kontinuiranog mjerenja.</t>
  </si>
  <si>
    <t>Svi detalji o tokovima izvora (određivanje podataka o djelatnostima, utvrđivanje faktora proračuna) navedeni su u drugim dijelovima ovog plana praćenja.</t>
  </si>
  <si>
    <t>Specifikacija i lokacija mjernih sustava za određivanje podataka o djelatnostima za tokove izvora:</t>
  </si>
  <si>
    <t>Opišite specifikaciju i lokaciju mjernih sustava koji će se koristiti za svaki tok izvora gdje se emisije određuju proračunom.</t>
  </si>
  <si>
    <t>Pod "Lokacija" treba specificirati gdje se u postrojenju nalazi mjerilo, i kako je označeno na shemi tijeka procesa.</t>
  </si>
  <si>
    <t>Za svaki mjerni instrument unesite određenu nesigurnost, uključujući raspon na koji se odnosi nesigurnosti, kako je navedeno u specifikaciji proizvođača. U nekim slučajevima nesigurnost se može odrediti za dva različita raspona. U tom slučaju unesite oba.</t>
  </si>
  <si>
    <t xml:space="preserve">Uobičajeni raspon korištenja odnosi se na raspon vrijednosti za relevantni mjerni instrument koji se koristi u vašem postrojenju. </t>
  </si>
  <si>
    <t>Potrebno je opisati sve mjerne instrumente koji su relevantni za praćenje emisija, uključujući glavna i kontrolna mjerila koji se koriste za oduzimanje količina goriva i/ili sirovina koje se koriste izvan granica postrojenja. Mjerni uređaji koji se koriste za kontinuirano mjerenje emisije (CEMS) trebaju se specificirati u listu F_Metodologija_Mjerenja, poglavlje 9.c.</t>
  </si>
  <si>
    <r>
      <t>"Tip mjernog instrumenta": odaberite odgovarajući tip iz padajućeg izbornika ili unesi</t>
    </r>
    <r>
      <rPr>
        <i/>
        <sz val="8"/>
        <color indexed="8"/>
        <rFont val="Arial"/>
        <family val="2"/>
        <charset val="238"/>
      </rPr>
      <t xml:space="preserve">te tip </t>
    </r>
    <r>
      <rPr>
        <i/>
        <sz val="8"/>
        <color indexed="18"/>
        <rFont val="Arial"/>
        <family val="2"/>
      </rPr>
      <t>koji Vam bolje odgovara.</t>
    </r>
  </si>
  <si>
    <t>Ovdje unesen popis instrumenata bit će na raspolaganju kao padajući izbornik za svaki tok izvora u listu E_Tokovi_Izvora (točka b) s pripadajućim oznakama korištenih mjernih instrumenta.</t>
  </si>
  <si>
    <r>
      <t xml:space="preserve">U slučaju mjerila protoka plina navedite Nm³/h ukoliko je kompenzacija p/T uključena u instrument.  Navedite </t>
    </r>
    <r>
      <rPr>
        <i/>
        <sz val="8"/>
        <color indexed="62"/>
        <rFont val="Arial"/>
        <family val="2"/>
        <charset val="238"/>
      </rPr>
      <t>m³</t>
    </r>
    <r>
      <rPr>
        <b/>
        <i/>
        <sz val="8"/>
        <color indexed="10"/>
        <rFont val="Arial"/>
        <family val="2"/>
        <charset val="238"/>
      </rPr>
      <t xml:space="preserve"> </t>
    </r>
    <r>
      <rPr>
        <i/>
        <sz val="8"/>
        <color indexed="18"/>
        <rFont val="Arial"/>
        <family val="2"/>
      </rPr>
      <t>ukoliko je kompenzacija p/T napravljena pomoću posebnog instrumenta te navedite o kojem se posebnom instrumentu radi.</t>
    </r>
  </si>
  <si>
    <r>
      <t xml:space="preserve">Svi instrumenti koji se koriste moraju biti jasno prepoznatljivi na temelju jedinstvenog ID-a (kao što je serijski broj instrumenta). Promjena instrumenata (npr. potrebno primjerice zbog posljedice oštećenja) neće predstavljati značajnu promjenu plana praćenja u smislu članka 15. stavak 3. Uredbe. Jedinstvena identifikacija bi stoga trebala biti dokumentirana odvojeno od plana praćenja </t>
    </r>
    <r>
      <rPr>
        <i/>
        <sz val="8"/>
        <color indexed="62"/>
        <rFont val="Arial"/>
        <family val="2"/>
        <charset val="238"/>
      </rPr>
      <t xml:space="preserve"> i za to imati odgovarajuću pisanu proceduru.</t>
    </r>
  </si>
  <si>
    <t>Oznaka</t>
  </si>
  <si>
    <t>Tip mjernog instrumenta</t>
  </si>
  <si>
    <t>lokacija (interni ID)</t>
  </si>
  <si>
    <t>Raspon mjerenja</t>
  </si>
  <si>
    <t>Specificirana
nesigurnost
(+/-%)</t>
  </si>
  <si>
    <t>Uobičajen raspon korištenja</t>
  </si>
  <si>
    <t>jedinica</t>
  </si>
  <si>
    <t>donja granica</t>
  </si>
  <si>
    <t>gornja granica</t>
  </si>
  <si>
    <t>Rotametar</t>
  </si>
  <si>
    <t>Kolna vaga</t>
  </si>
  <si>
    <t>Pritisnite "+" kako bi dodali više mjernih instrumenata</t>
  </si>
  <si>
    <t>Naslov i referenca dokumenta za procjenu izračuna nesigurnosti:</t>
  </si>
  <si>
    <t>Morate osigurati dokaze o usklađenosti s primijenjenim razinama točnosti, u skladu s člankom 12. Uredbe. Navedite reference o izračunu nesigurnosti i/ili shematske prikaze u polje iznad.</t>
  </si>
  <si>
    <t>Imajte na umu da u skladu s člankom 47. stavkom 3. Uredbe, postrojenja s niskim emisijama ne moraju podnijeti ovaj dokument nadležnom tijelu.</t>
  </si>
  <si>
    <t>Popis izvora informacija za zadane vrijednosti faktora proračuna:</t>
  </si>
  <si>
    <t>Navedite sve relevantne izvore informacija, iz kojih ste izveli zadane vrijednosti za faktore proračuna u skladu s člankom 31. Uredbe</t>
  </si>
  <si>
    <t>Preproruka je da se koristi Uredba Prilog VI, Izvješće o inventaru stakleničkih plinova za područje RH (NIR), IPCC…</t>
  </si>
  <si>
    <t>Ukoliko zadane vrijednosti operater uzima iz NIR-a, potrebno je navesti referencu na Izvješće o inventaru stakleničkih plinova na području RH (npr. NIR 2021). Izvješće NIR nalazi se na internetskim stranica nadležnog tijela (MZOZT-a i ZZOIP-a).</t>
  </si>
  <si>
    <t>Ovaj popis će biti dostupan kao padajući izbornik u listu E_Tokovi_izvora tablica (g) s pripadajućim oznakama na izvore informacija s relevantnim faktorima proračuna za svaki tok izvora.</t>
  </si>
  <si>
    <t xml:space="preserve">Oznaka izvora informacija </t>
  </si>
  <si>
    <t>Opis izvora informacija</t>
  </si>
  <si>
    <t xml:space="preserve">Nacionalni inventar stakleničkih plinova, ažuriran na godišnjoj razini (http://www.haop.hr/hr/tematska-podrucja/zrak-klima-tlo/klimatske-promjene). Koriste se najnovije vrijednosti objavljene u tekućoj godini. </t>
  </si>
  <si>
    <t>Handbook of Chemistry and Physics, 92. izdanje, http://www.hbcpnetbase.com/</t>
  </si>
  <si>
    <t>DOV i EF analize za tok izvora "mazut" NIR-a 2013.g.</t>
  </si>
  <si>
    <t>Pritisnite "+" kako bi dodali više izvora informacija</t>
  </si>
  <si>
    <t>Laboratoriji i analitičke metode korištene za određivanje faktora proračuna:</t>
  </si>
  <si>
    <t>Navedite sve analitičke metode koje se koriste za analizu goriva i sirovina za određivanje svih faktora proračuna gdje je to primjenjivo s obzirom na odabranu razinu. Tamo gdje laboratorij nije akreditiran sukladno normi HRN EN ISO / IEC 17025, dužni ste pružiti dokaze da je laboratorij tehnički osposobljen u skladu s člankom 34.Uredbe. Za tu svrhu navedite referencu na priloženi dokument.</t>
  </si>
  <si>
    <t>Kada se koriste online plinski kromatografi ili ekstraktivni ili neekstraktivni analizatori plina, moraju se ispuniti zahtjevi iz članka 32. Uredbe</t>
  </si>
  <si>
    <t>Ovaj popis će biti dostupan kao padajući izbornik u listu E_Tokovi_Izvora tablica (g) za upućivanje na analitičke metode za relevantne faktore proračuna za svaki tok izvora.</t>
  </si>
  <si>
    <t>Oznaka laboratorija</t>
  </si>
  <si>
    <t>Ime laboratorija</t>
  </si>
  <si>
    <t>Analitički parametar</t>
  </si>
  <si>
    <t>Analitička metoda
(uključujući oznaku procedure i kratki opis metode)</t>
  </si>
  <si>
    <t>Je li laboratorij  akreditiran sukladno normi HRN EN ISO/IEC 17025 za ovu analizu?</t>
  </si>
  <si>
    <t>Ako nije, navedite oznaku dokumenta u kojem se referirate na taj dokaz.</t>
  </si>
  <si>
    <t>Laboratorij d.o.o.</t>
  </si>
  <si>
    <t>Sadržaj ugljika</t>
  </si>
  <si>
    <t>HRN EN 15104:2011. Vidi postupak ANA-1233/UBA</t>
  </si>
  <si>
    <t>Analiza d.o.o.</t>
  </si>
  <si>
    <t>Udio biomase</t>
  </si>
  <si>
    <t>HRN EN 15440:2011 - postoje određena odstupanja u veličini uzorka i obradi. Vidi postupak ANA-1234/UBA</t>
  </si>
  <si>
    <t>Lab_kompetentnost.pdf, 2/3/2012</t>
  </si>
  <si>
    <t>Pritisnite "+" kako bi dodali više metoda &amp; laboratorija</t>
  </si>
  <si>
    <t>Opis pisanih pstupaka za analize:</t>
  </si>
  <si>
    <t>Navedite pojedinosti o pisanim postupcima za analize navedene u tablici 7(e).Opis bi trebao obuhvatiti osnovne parametre i postupke koji se provode.</t>
  </si>
  <si>
    <r>
      <t>Gdje se viš</t>
    </r>
    <r>
      <rPr>
        <i/>
        <sz val="8"/>
        <color indexed="62"/>
        <rFont val="Arial"/>
        <family val="2"/>
        <charset val="238"/>
      </rPr>
      <t>e</t>
    </r>
    <r>
      <rPr>
        <i/>
        <sz val="8"/>
        <color indexed="18"/>
        <rFont val="Arial"/>
        <family val="2"/>
      </rPr>
      <t xml:space="preserve"> postupaka koristi u slične svrhe, ali za različite tokove izvora ili parametre, navedite zajedničke elemente i osiguranje kvalitete primijenjenih postupaka.</t>
    </r>
  </si>
  <si>
    <t>Ovdje možete navesti oznake pojedinih "podpostupaka". Ukoliko želite možete dati opise svakog relevantnog postupka odvojeno, pri tome kliknite na "Pritisnite "+" kako bi dodali više postupaka"  na kraju ovog lista. Navedite jasnu oznaku na odgovarajući (pod)postupak u poglavlju 8  List E_Tokovi_Izvora, tablica (g).</t>
  </si>
  <si>
    <t>Naziv postupka</t>
  </si>
  <si>
    <t>Analiza DOV krutih i tekućih goriva.</t>
  </si>
  <si>
    <t>Oznaka postupka</t>
  </si>
  <si>
    <t>Kruta goriva: ANA 1-1/UBA; Tekuća goriva: ANA 1-2/UBA; Usporedba s vanjskim (akreditiranim) laboratorijem: ANA 1-3/ext</t>
  </si>
  <si>
    <t>Oznaka dijagrama (ukoliko je primjenjivo)</t>
  </si>
  <si>
    <t>N.P. nije primjenjivo</t>
  </si>
  <si>
    <t>Kratki opis postupka</t>
  </si>
  <si>
    <t>Koristi se  kalorimetrijska bomba. Odgovarajuća količina uzorka temelji se na iskustvima iz ranijih mjerenja na sličnim materijalima.
Uzorci se koriste u suhom stanju (sušeni na 120°C najmanje 6 h). DOV se korigira s obzirom na sadržaj vlage.</t>
  </si>
  <si>
    <t>Kruta goriva: kao i u normi. Tekuća goriva: samo djelomično prilagođena normi; uzorci nisu sušeni.</t>
  </si>
  <si>
    <t>Ustrojstvena jedinica tvrtke odgovorna za postupke i za obradu podataka.</t>
  </si>
  <si>
    <t>Pogonski laboratorij  - Voditelj odjela. Zamjenik: Voditelj kvalitete.</t>
  </si>
  <si>
    <t>Lokacija na kojoj se pohranjuju zapisi</t>
  </si>
  <si>
    <t xml:space="preserve">Tiskani primjerak: Ured laboratorija, ormar xy, naziv mape “ETS 01-ANA-yyyy”  (yyyy predstavlja tekuću  godinu).
Elektronički: “P:\ETS_MRV\labs\ETS_01-ANA-yyyy.xls”
</t>
  </si>
  <si>
    <t>Naziv informatičkog sustava koji se koristi (ako je primjenjivo).</t>
  </si>
  <si>
    <t>Interna evidencija laboratorija (MS Access datoteka): brojevi uzoraka i porijeklo/naziv uzoraka mogu se pratiti zajedno s pripadajućim rezultatima.</t>
  </si>
  <si>
    <t>Popis HRN EN i ostalih primjenjenih normi (ako je primjenjivo)</t>
  </si>
  <si>
    <t>HRN EN 14918:2010 s izmjenama za analize tekućih goriva i uzoraka koji nisu biomasa.</t>
  </si>
  <si>
    <t>Opis postupka za planove uzorkovanja:</t>
  </si>
  <si>
    <r>
      <t>Postupci u nastavku trebaju opisati</t>
    </r>
    <r>
      <rPr>
        <i/>
        <sz val="8"/>
        <color indexed="62"/>
        <rFont val="Arial"/>
        <family val="2"/>
        <charset val="238"/>
      </rPr>
      <t xml:space="preserve"> elemente plana</t>
    </r>
    <r>
      <rPr>
        <i/>
        <sz val="8"/>
        <color indexed="18"/>
        <rFont val="Arial"/>
        <family val="2"/>
      </rPr>
      <t xml:space="preserve"> uzorkovanja sukladno članku 33. Uredbe. Kopiju postupka treba dostaviti nadležnom tijelu zajedno s planom praćenja.</t>
    </r>
  </si>
  <si>
    <t>Opis postupka za provjeru primjenjivosti provedbe plana uzorkovanja:</t>
  </si>
  <si>
    <t>Opis postupka za procjenu zaliha na početku/kraju izvještajne godine (ako je primjenjivo):</t>
  </si>
  <si>
    <r>
      <t>Opišite postupke koji će se koristiti za procjenu promjena zaliha svih tokova izvor</t>
    </r>
    <r>
      <rPr>
        <i/>
        <sz val="8"/>
        <color indexed="62"/>
        <rFont val="Arial"/>
        <family val="2"/>
        <charset val="238"/>
      </rPr>
      <t>a koji se prate šaržno</t>
    </r>
    <r>
      <rPr>
        <i/>
        <sz val="8"/>
        <color indexed="18"/>
        <rFont val="Arial"/>
        <family val="2"/>
      </rPr>
      <t xml:space="preserve">, npr.navedite gdje se koriste fakture </t>
    </r>
  </si>
  <si>
    <r>
      <t>Opis postupka za nadzor instrumenata instaliranih u postrojenju koji se koriste za određivanje podataka o</t>
    </r>
    <r>
      <rPr>
        <b/>
        <sz val="10"/>
        <color indexed="8"/>
        <rFont val="Arial"/>
        <family val="2"/>
        <charset val="238"/>
      </rPr>
      <t xml:space="preserve"> aktivnosti</t>
    </r>
  </si>
  <si>
    <t>Ovj postupak je relevantan samo kad operater koristi mjerne instrumente koji su pod njegovom kontrolom.</t>
  </si>
  <si>
    <t>Pritisnite "+" kako bi dodali više postupaka</t>
  </si>
  <si>
    <t>E. 
Tokovi izvora</t>
  </si>
  <si>
    <r>
      <t xml:space="preserve">6 </t>
    </r>
    <r>
      <rPr>
        <sz val="10"/>
        <color indexed="8"/>
        <rFont val="Arial"/>
        <family val="2"/>
        <charset val="238"/>
      </rPr>
      <t xml:space="preserve">do </t>
    </r>
    <r>
      <rPr>
        <sz val="10"/>
        <rFont val="Arial"/>
        <family val="2"/>
        <charset val="238"/>
      </rPr>
      <t>10</t>
    </r>
  </si>
  <si>
    <t>Napomena: upute su dane samo za prvi tok izvora.</t>
  </si>
  <si>
    <t>Ukoliko nisu vidljivi svi podaci za svaki tok izvora, kliknite na znak "+" koji se nalazi s lijeve strane, u sivom području.</t>
  </si>
  <si>
    <t>Za dodavanje dodatnih tokova izvora, idite na poglavlje 6.e u listu C_Opis_Postrojenja i koristite makronaredbu.</t>
  </si>
  <si>
    <t>Primjer je prikazan u prvom toku izvora.</t>
  </si>
  <si>
    <t>Vrsta toka izvora:</t>
  </si>
  <si>
    <r>
      <t xml:space="preserve">Primijenjiva metoda prema </t>
    </r>
    <r>
      <rPr>
        <b/>
        <sz val="10"/>
        <color indexed="8"/>
        <rFont val="Arial"/>
        <family val="2"/>
        <charset val="238"/>
      </rPr>
      <t>Uredbi:</t>
    </r>
  </si>
  <si>
    <t>Parametar na koji se odnosi nesigurnost:</t>
  </si>
  <si>
    <t>Primjer toka izvora:</t>
  </si>
  <si>
    <t>Standardna metoda: Gorivo, članak 24. stavak 1.Uredbe</t>
  </si>
  <si>
    <t>Količina goriva (t) ili (Nm3)</t>
  </si>
  <si>
    <t>Naziv toka izvora, vrsta toka izvora i kategorija će se prikazati automatski na temelju unesenih podataka u poglavlju 6.e u listu C_Opis_Postrojenja.</t>
  </si>
  <si>
    <t>Ako niste pripisali tok izvora odgovarajućoj kategoriji (glavni, mali, de-minimis), koristit će se kategorija koja je automatski prikazana. U tom slučaju, obrazac ne može automatski točno prikazati razine točnosti koje će se primjenjivati​​. Stoga ispravno odaberite odgovarajuću kategoriju u gore navedenom poglavlju.</t>
  </si>
  <si>
    <t>Vrsta toka izvora je jasno povezana s metodom praćenja koja se primjenjuje sukladno Uredbi (članci 24. i 25. Uredbe) i parametara na koje se odnosi nesigurnost podataka o aktivnostima (Prilog II). Ova informacija se automatski prikazuje sukladno Uredbi.</t>
  </si>
  <si>
    <t>Automatske upute o primjenjivim razinama točnosti:</t>
  </si>
  <si>
    <t>U poglavljima (c) i (f) potrebne razine točnosti za podatke o djelatnosti i faktore proračuna prikazane su u zelenim poljima na temelju unosa u poglavljima 5 (d) i (e) i 6 (e) i 6 (f). To su minimalne razine točnosti za glavne tokove izvora u postrojenjima kategorije C. Međutim, niže razine točnosti mogu biti dopuštene. Upute su prikazane u zelenim poljima u nastavku, ovisno o sljedećim točkama:</t>
  </si>
  <si>
    <t>Smanjeni zahtjevi za postrojenja s niskim emisijama u skladu s člankom 47. stavak 2.Uredbe</t>
  </si>
  <si>
    <t>Kategorija postrojenja (A, B ili C) u skladu s člankom 19. Uredbe;</t>
  </si>
  <si>
    <r>
      <t>Smanjeni zahtjevi primijenjuju se na</t>
    </r>
    <r>
      <rPr>
        <i/>
        <sz val="8"/>
        <color indexed="62"/>
        <rFont val="Arial"/>
        <family val="2"/>
        <charset val="238"/>
      </rPr>
      <t xml:space="preserve"> manje i </t>
    </r>
    <r>
      <rPr>
        <i/>
        <sz val="8"/>
        <color indexed="18"/>
        <rFont val="Arial"/>
        <family val="2"/>
      </rPr>
      <t>de-minimimis tokove izvora prema klasifikaciji u skladu sa člankom 19. stavak 3.Uredbe</t>
    </r>
  </si>
  <si>
    <t>Ova poruka se odnosi na primjenjive razine točnosti za podatke o aktivnostima i za sve faktore proračuna:</t>
  </si>
  <si>
    <t>Primjer:</t>
  </si>
  <si>
    <t xml:space="preserve">
"Članak 26. stavak 1. Uredbe: Primjenit će se barem minimalne razine točnosti prikazane u nastavku​​.
Međutim, može se koristiti do dvije razine nižu razinu točnosti, ali minimalno razinu točnosti 1. Tada je potrebno dokazati nadležnom tijelu da je zahtjevana razina točnosti tehnički neizvediva ili stvara neopravdano visoke troškove. "
</t>
  </si>
  <si>
    <t>Podaci o aktivnosti:</t>
  </si>
  <si>
    <t>Metoda određivanja podataka o aktivnosti:</t>
  </si>
  <si>
    <t>Metoda određivanja:</t>
  </si>
  <si>
    <t>Kontinuirano mjerenje</t>
  </si>
  <si>
    <r>
      <t xml:space="preserve">Na temelju članka 27. stavka 1.  podaci o aktivnosti toka izvora mogu se utvrditi (a) kontinuiranim mjerenjem količine ili (b) na temelju zbroja količina pojedinačnih isporuka uzimajući u obzir  promjene zaliha </t>
    </r>
    <r>
      <rPr>
        <i/>
        <sz val="8"/>
        <color indexed="62"/>
        <rFont val="Arial"/>
        <family val="2"/>
        <charset val="238"/>
      </rPr>
      <t>(šaržno)</t>
    </r>
  </si>
  <si>
    <t>Oznaka postupka za utvrđivanje zaliha na kraju godine:</t>
  </si>
  <si>
    <t>Važno ukoliko ste odabrali "Šarža" kao metodu određivanja. Pogledajte postupak opisan u poglavlju 7 (i), list D_Metodologija_proračuna.</t>
  </si>
  <si>
    <t>Postrojenja s niskim emisijama (poglavlje 5 (e)) ne moraju uključiti određivanje podataka o zalihama u svojoj procjeni nesigurnosti (članak 47. stavak 5. Uredbe)</t>
  </si>
  <si>
    <t>Instrumenti pod nadzorom:</t>
  </si>
  <si>
    <r>
      <t>Odaberite "Operater" ako su</t>
    </r>
    <r>
      <rPr>
        <i/>
        <sz val="8"/>
        <color indexed="62"/>
        <rFont val="Arial"/>
        <family val="2"/>
        <charset val="238"/>
      </rPr>
      <t xml:space="preserve"> mjerni instrumenti</t>
    </r>
    <r>
      <rPr>
        <i/>
        <sz val="8"/>
        <color indexed="18"/>
        <rFont val="Arial"/>
        <family val="2"/>
      </rPr>
      <t xml:space="preserve"> pod vašim nadzorom ili "Trgovinski partner" ako nisu pod vašim nadzorom.</t>
    </r>
  </si>
  <si>
    <t>Ukoliko je za tok izvora relevantno više od jednog instrumenta, a barem jedan od instrumenata nije pod vašim nadzorom odaberite "Trgovinski partner" .U tom slučaju koristite polje za komentare pod točkom (b) da se utvrdi koji instrumenti su pod nadzorom operatera i koji su pod nadzorom trgovinskog partnera.</t>
  </si>
  <si>
    <t>Potvrdite da su ispunjeni zahtjevi iz članka 29. stavka 1. Uredbe</t>
  </si>
  <si>
    <t>Ova točka je relevantna ako niste vlasnik mjernog instrumenta.</t>
  </si>
  <si>
    <r>
      <t xml:space="preserve">Na temelju članka 29. stavka </t>
    </r>
    <r>
      <rPr>
        <i/>
        <sz val="8"/>
        <color indexed="62"/>
        <rFont val="Arial"/>
        <family val="2"/>
        <charset val="238"/>
      </rPr>
      <t>1. Uredbe kao izvor podataka</t>
    </r>
    <r>
      <rPr>
        <i/>
        <sz val="8"/>
        <color indexed="18"/>
        <rFont val="Arial"/>
        <family val="2"/>
      </rPr>
      <t xml:space="preserve"> mo</t>
    </r>
    <r>
      <rPr>
        <i/>
        <sz val="8"/>
        <color indexed="62"/>
        <rFont val="Arial"/>
        <family val="2"/>
        <charset val="238"/>
      </rPr>
      <t>gu</t>
    </r>
    <r>
      <rPr>
        <b/>
        <i/>
        <sz val="8"/>
        <color indexed="62"/>
        <rFont val="Arial"/>
        <family val="2"/>
        <charset val="238"/>
      </rPr>
      <t xml:space="preserve"> </t>
    </r>
    <r>
      <rPr>
        <i/>
        <sz val="8"/>
        <color indexed="62"/>
        <rFont val="Arial"/>
        <family val="2"/>
        <charset val="238"/>
      </rPr>
      <t>se koristiti  instrume</t>
    </r>
    <r>
      <rPr>
        <i/>
        <sz val="8"/>
        <color rgb="FF333399"/>
        <rFont val="Arial"/>
        <family val="2"/>
        <charset val="238"/>
      </rPr>
      <t>nti k</t>
    </r>
    <r>
      <rPr>
        <i/>
        <sz val="8"/>
        <color indexed="18"/>
        <rFont val="Arial"/>
        <family val="2"/>
      </rPr>
      <t>oji nisu pod vašim nadzorom, samo ako ti instrumenti odgovaraju najmanje istoj razini točnosti kao i vaši instrumenti, a daju pouzdanije rezultate i manje su skloni rizicima pri nadzoru.</t>
    </r>
  </si>
  <si>
    <t>Koristite li fakture za utvrđivanje količine goriva ili sirovina?</t>
  </si>
  <si>
    <t>Potvrdite da su trgovinski partner i operater neovisni.</t>
  </si>
  <si>
    <t>Na temelju članka 29. stavka 1. točke (a) Uredbe smijete koristiti podatke s fakture ako su trgovinski partneri neovisni.</t>
  </si>
  <si>
    <t>Korišteni mjerni instrumenti:</t>
  </si>
  <si>
    <t>Odaberite jedan ili više instrumenata koji su definirani u poglavlju 7(b), list D_Metodologija_proračuna</t>
  </si>
  <si>
    <t xml:space="preserve">Ako se koristi više od 5 mjernih instrumenata za tok izvora, npr. ako se p/T kompenzacija utvrđuje različitim instrumentima, unesite detaljan opis u polje za komentar.  </t>
  </si>
  <si>
    <t>Komentar/opis pristupa ako se koristi više instrumenata:</t>
  </si>
  <si>
    <t>Objasniti zašto i kada se koristi više od jednog instrumenta. Npr. moguće je da je jedan instrument potreban za oduzimanje dijela goriva koji je izvan ETS-a.Vage se mogu koristiti alternativno, ili u svrhu potvrde, itd.</t>
  </si>
  <si>
    <t>Zahtijevana razina točnosti za podatak o djelatnosti:</t>
  </si>
  <si>
    <t>Korištena razina točnosti za podatak o djelatnosti:</t>
  </si>
  <si>
    <t>Postignuta nesigurnost:</t>
  </si>
  <si>
    <t>Komentar:</t>
  </si>
  <si>
    <t>Nesigurnost ne smije biti viša od ± 5,0%</t>
  </si>
  <si>
    <t>Nesigurnost ne smije biti viša od ± 2,5%</t>
  </si>
  <si>
    <t>Podliježe nadzoru zakonskog mjeriteljstva ---&gt; NDP u radu</t>
  </si>
  <si>
    <t>S obzirom na zahtijevanu i korištenu razinu točnosti, navedite postignutu nesigurnost tijekom cijelog izvještajnog razdoblja.</t>
  </si>
  <si>
    <t>Navedena vrijednost treba biti rezultat procjene nesigurnosti (vidjeti odjeljak 7 (c), list D_Metodologija_proračuna). Međutim, članak 28. stavak  2., članak 28. stavak 3 . i članak 29. stavak 2. Uredbe omogućuju primjenu nekoliko pojednostavljenja:</t>
  </si>
  <si>
    <r>
      <t>Možete koristiti najveću dopuštenu pogrešku specificiranu za mjerni instrument u uporabi ili niža odstupanja kada je nesigurnost dobivena umjeravanjem i pomnožena s konzervativnim faktorom prilagodbe (</t>
    </r>
    <r>
      <rPr>
        <i/>
        <sz val="8"/>
        <color indexed="62"/>
        <rFont val="Arial"/>
        <family val="2"/>
        <charset val="238"/>
      </rPr>
      <t xml:space="preserve">uzevši </t>
    </r>
    <r>
      <rPr>
        <i/>
        <sz val="8"/>
        <color indexed="18"/>
        <rFont val="Arial"/>
        <family val="2"/>
      </rPr>
      <t>u obzir utjecaj nesigurnosti u radu), pod uvjetom da su mjerni instrumenti instalirani u skladu sa specifikacijama.</t>
    </r>
  </si>
  <si>
    <t>Možete koristiti najveću dopuštena pogrešku u uporabi kao postignutu nesigurnost pod uvjetom da mjerni instrument podliježe nadzoru zakonskog mjeriteljstva.</t>
  </si>
  <si>
    <t>Koristite polje za komentar (točka (h) u nastavku) za opis određivanja nesigurnosti koja je postignuta tijekom cijelog razdoblja.</t>
  </si>
  <si>
    <t>Za daljnje upute provjerite članke 28. i 29. Uredbe i dijela 5.3 Uputa br. 1.</t>
  </si>
  <si>
    <t>Faktori proračuna:</t>
  </si>
  <si>
    <t>Prema članku 30. stavku 1. faktori proračuna mogu biti određeni kao zadane vrijednosti ili kao laboratorijske analize. Koja od ovih opcija se koristi određuje se prema korištenoj razini točnosti.</t>
  </si>
  <si>
    <t>Koristite sljedeće razine točnosti u skladu s Uputama br. 1:</t>
  </si>
  <si>
    <t>Zadane vrijednosti I:</t>
  </si>
  <si>
    <t>Zadane vrijednosti I su standardni faktori navedeni u Prilogu VI (tj. u principu IPCC vrijednosti) ili druge konstante u skladu s točkama (d) ili (e) članka 31. stavak 1.Uredbe tj. ugovorne vrijednosti zajamčene od strane dobavljača ili analize provedene u prošlosti te još uvijek vrijede.</t>
  </si>
  <si>
    <t>Zadane vrijednosti II:</t>
  </si>
  <si>
    <t xml:space="preserve">Zadane vrijednosti II su emisijski faktori specifični za državu u skladu s točkama (b) i (c) članka 31. stavka 1.Uredbe, tj. vrijednosti koje se koriste za Izvješće o nacionalnom inventaru stakleničkih plinova na području RH (NIR). Za posebne vrste goriva moguće je koristiti literaturne vrijednosti odobrene od strane nadležnog tijela.
</t>
  </si>
  <si>
    <t>Utvrđeni posredni faktori:</t>
  </si>
  <si>
    <t>To su metode koje se temelje na empirijskim korelacijama koje se određuju najmanje jednom godišnje u skladu sa zahtjevima primjenjivim za laboratorijske analize. Kako se ove analize provode samo jednom godišnje to je razina točnosti koja se smatra nižom razinom od potpune analize. Posredni faktori korelacije mogu se temeljiti na:</t>
  </si>
  <si>
    <t>mjerenju gustoće specifičnih ulja ili plinova, uključujući one koje su uobičajene za rafinerije ili  industriju čelika, ili</t>
  </si>
  <si>
    <t>neto kalorična vrijednost za specifične vrste ugljena.</t>
  </si>
  <si>
    <t>Zapisi o nabavi:</t>
  </si>
  <si>
    <t>Neto kalorična vrijednost može biti preuzeta s fakture dobavljača goriva, pod uvjetom da je određena na temelju prihvaćenih nacionalnih ili međunarodnih normi. (Primjenjivo samo u slučaju komercijalnih goriva).</t>
  </si>
  <si>
    <t>Laboratorijske analize:</t>
  </si>
  <si>
    <t>U ovom su slučaju potpuno primjenjivi zahtjevi iz članka 32. do 35.Uredbe</t>
  </si>
  <si>
    <t>Udio biomase I:</t>
  </si>
  <si>
    <t>Primjenjuje se jedna od sljedećih ekvivalentnih metoda:</t>
  </si>
  <si>
    <t>Koriste se zadane vrijednost ili metoda procjene objavljene od strane Komisije u skladu s člankom 39. stavkom 2.;</t>
  </si>
  <si>
    <t>Koriste se vrijednosti utvrđene sukladno članku 39. stavkom 2. Uredbe, tj. pretpostavlja se da je materijal u potpunosti fosilnog podrijekla (BF = 0), ili se koriste metode procjene odobrene od strane nadležnog tijela;</t>
  </si>
  <si>
    <r>
      <t>Primjena članka 39. stavka 3. Uredbe u slučaju da se bioplin ubrizgava u distribucijsku mrežu prirodnog plina, koristi se jamstvo podrijetla u skladu s člankom 2.(j) i 15 Direktive 2009/28/EZ [Direktiva o obnovljivim izvorima energije].</t>
    </r>
    <r>
      <rPr>
        <b/>
        <i/>
        <sz val="8"/>
        <color indexed="17"/>
        <rFont val="Arial"/>
        <family val="2"/>
        <charset val="238"/>
      </rPr>
      <t xml:space="preserve"> </t>
    </r>
  </si>
  <si>
    <t>Udio biomase II:</t>
  </si>
  <si>
    <r>
      <t>Udio biomase utvrđuje se u skladu s člankom 39. stavkom 1. Uredbe, odnosno laboratorijskom ana</t>
    </r>
    <r>
      <rPr>
        <i/>
        <sz val="8"/>
        <color indexed="62"/>
        <rFont val="Arial"/>
        <family val="2"/>
        <charset val="238"/>
      </rPr>
      <t>lizom. U tom slučaju</t>
    </r>
    <r>
      <rPr>
        <i/>
        <sz val="8"/>
        <color indexed="18"/>
        <rFont val="Arial"/>
        <family val="2"/>
      </rPr>
      <t xml:space="preserve">, relevantna norma i analitičke metode koje će se koristiti zahtijevaju obaveznu suglasnost nadležnog tijela.
</t>
    </r>
  </si>
  <si>
    <t>Napomena:</t>
  </si>
  <si>
    <t xml:space="preserve">Zahtijevane razine točnosti u tablici u nastavku, uvijek se odnose na glavne tokove izvora. Pogledajte informacije u polju poruke u zaglavlju ovog toka izvora jesu li dopuštene niže razine točnosti.
</t>
  </si>
  <si>
    <t xml:space="preserve">U skladu s člankom 26. stavkom 4. Uredbe, za oksidacijski faktor i konverzijski faktor operater će kao minimum, primjeniti najniže razine točnosti navedene u Prilogu II.
</t>
  </si>
  <si>
    <t>Korištene razine točnosti za faktore proračuna:</t>
  </si>
  <si>
    <t>Faktor proračuna:</t>
  </si>
  <si>
    <t>Zahtijevana razina točnosti:</t>
  </si>
  <si>
    <t>Korištena razina točnosti:</t>
  </si>
  <si>
    <t>Puni tekst za korištenu razinu točnosti</t>
  </si>
  <si>
    <t>Donja ogrjevna vrijednost (DOV)</t>
  </si>
  <si>
    <t>Emisijski faktor (preliminarni)</t>
  </si>
  <si>
    <t>Oksidacijski faktor</t>
  </si>
  <si>
    <t>Konverzijski faktor</t>
  </si>
  <si>
    <t>Udio biomase (ukoliko je primjenjiv)</t>
  </si>
  <si>
    <t>Zadana vrijednost OF=1</t>
  </si>
  <si>
    <t>nije primjenjivo</t>
  </si>
  <si>
    <t xml:space="preserve">Ovisno o odabranoj razini točnosti (zadane vrijednosti ili laboratorijska analiza) od vas se traži da, gdje je primjenjivo, unesete sljedeće informacije za svaki faktor proračuna:
</t>
  </si>
  <si>
    <t>Tamo gdje se koristi zadana vrijednost unesite vrijednost, jedinicu i referencu na izvor literature u tablici 7 (d) na prethodnom listu. Vrijednost treba odražavati konstantnu vrijednost u trenutku objave plana praćenja.</t>
  </si>
  <si>
    <t>Gdje je potrebna laboratorijska analiza, unesite analitičku metodu/laboratorij pozivanjem na referencu u tablici 7(e) na prethodnom listu, referencu na vaš Plan uzorkovanja te odaberite na padajućem izborniku učestalost analiza.</t>
  </si>
  <si>
    <t>Detalji faktora proračuna:</t>
  </si>
  <si>
    <t>Zadana vrijednost</t>
  </si>
  <si>
    <t>Jedinica</t>
  </si>
  <si>
    <t>Oznaka izvora</t>
  </si>
  <si>
    <t>Oznaka analize</t>
  </si>
  <si>
    <t>Oznaka uzorkovanja</t>
  </si>
  <si>
    <t>Učestalost analiza</t>
  </si>
  <si>
    <t>DOV_uzorak</t>
  </si>
  <si>
    <t>Tjedno</t>
  </si>
  <si>
    <t>Komentari i objašnjenja</t>
  </si>
  <si>
    <t>Komentari:</t>
  </si>
  <si>
    <t>Ispod navedite sve relevantne komentare. Objašnjenja su potrebna za npr. metodu procjene biomase, metodu posrednih faktora (korelacije), itd.</t>
  </si>
  <si>
    <t xml:space="preserve">Obrazloženje ako zahtijevane razine točnosti nisu primjenjene:
</t>
  </si>
  <si>
    <t>Ovdje navedite obrazloženje ukoliko se prema članku 26. Uredbe bilo koja od potrebnih razina točnosti ne primjenjuje za podatke o djelatnosti ili bilo koji od važećih faktora proračuna.</t>
  </si>
  <si>
    <t xml:space="preserve">Gdje je u skladu sa člankom 26. potrebno dostaviti plan poboljšanja, treba ga dostaviti s ovim Planom praćenja te navesti referencu na isti u obrazloženju ispod. Gdje je obrazloženje temeljeno na neopravdano visokim troškovima, u skladu s člankom 18. Uredbe, tu procjenu treba dostaviti s ovim Planom praćenja i navesti referencu na isti u obrazloženju ispod.
</t>
  </si>
  <si>
    <t>F.
Metodologija mjerenja</t>
  </si>
  <si>
    <t>Mjerenje emisija</t>
  </si>
  <si>
    <t>Upravljanje i procedure</t>
  </si>
  <si>
    <t xml:space="preserve">Napomena: Ovo poglavlje se mora popuniti za kontinuirana mjerenja emisija CO2 kao i emisija N2O. </t>
  </si>
  <si>
    <t xml:space="preserve">Ovdje se prijavljuju podaci potrebni za praćenje prenesenog CO2 i inherentnog CO2. </t>
  </si>
  <si>
    <t>Opis metodologije mjerenja</t>
  </si>
  <si>
    <t>Unesite sažet opis metodologije mjerenja korištene za određivanje godišnjih emisija CO2 i N2O u donje tekstualno polje. Ukoliko se mjere emisije N2O potrebno je uključiti izračun tih emisija u CO2e.</t>
  </si>
  <si>
    <t>Opis treba uključivati vrste korištenih instrumenata, bilo da su mjerenja izvršena pri mokrim ili suhim uvjetima; formule za primjenu faktora korekcije (p, T, O2 i H20). Tamo gdje je primijenjena norma HRN EN 14181 treba priložiti kalibracijske faktore za proceduru QAL2. Ako se računa volumen dimnih plinova, opišite ukratko metodu određivanja.</t>
  </si>
  <si>
    <t xml:space="preserve">Opišete kako se određuju godišnje emisije s obzirom na koncentraciju i protok dimnih plinova, uzimajući u obzir učestalost određivanja koncentracije i protoka dimnih plinova. U opis također uključite i kako ste pribavili zamjenske podatke ukoliko se ne može odrediti stvarni broj radnih sati. </t>
  </si>
  <si>
    <t xml:space="preserve">Ukoliko je primjenjivo, opišete metodologiju po kojoj je određena emisija iz biomase (korištenjem metode proračuna) oduzimanjem od ukupnih emisija. </t>
  </si>
  <si>
    <t>Dijagram procesa:</t>
  </si>
  <si>
    <t>Osigurajte dijagram procesa koji sadrži sve relevantne točke emisija tijekom redovnog rada i izvanrednog rada npr. tijekom faza restrikcije i tranzicije, uključujući razdoblja prekida proizvodnje ili faze puštanja u pogon.</t>
  </si>
  <si>
    <t>Specifikacija i lokacija mjernih sustava za mjerne točke:</t>
  </si>
  <si>
    <t xml:space="preserve">Opišete specifikacije i lokacije mjernih sustava koji će se koristiti za svaki izvor emisija, tamo gdje će se emisije utvrđivati mjerenjem kao i za mjerne točke za prijenos CO2. </t>
  </si>
  <si>
    <t>Uključite i instrumente za dodatne parametre kao što su udio O2 i vlage te u slučaju indirektnih mjerenja i instrumente za mjerenje koncentracije za druge sastavnice otpadnog plina osim CO2.</t>
  </si>
  <si>
    <t xml:space="preserve">Popis instrumenata unesenih ovdje bit će dostupan kao padajući izbornik za svaki izvor emisija u poglavlju 10, u slučaju da se odnosi na odgovarajuće mjerne instrumente. </t>
  </si>
  <si>
    <t>Učestalost mjerenja bi trebala pokazivati učestalost podatkovnih zapisa koje je napravio mjerni instrument prije nego što su podaci združeni kako bi se dobili satni prosjeci ili prosjeci u kraćim razdobljima.</t>
  </si>
  <si>
    <t>Učestalost mjerenja</t>
  </si>
  <si>
    <t>koncentracija CO2 (NDIR)</t>
  </si>
  <si>
    <t>Ispust1 platforma A (graf: St.1-A)</t>
  </si>
  <si>
    <t>1 u sekundi</t>
  </si>
  <si>
    <t>Mjerenje protoka (Pitotova cijev, uprosječeno mjerenje)</t>
  </si>
  <si>
    <t>Laboratoriji i metode korištene za primjenu kontinuiranog mjerenja:</t>
  </si>
  <si>
    <t>Ova lista će biti dostupna kao padajući izbornik u poglavlju 10 za analitičke metode za navedene mjerne točke.</t>
  </si>
  <si>
    <t>QAL procedure</t>
  </si>
  <si>
    <t>HRN EN 14181</t>
  </si>
  <si>
    <t>CO2 koncentracija</t>
  </si>
  <si>
    <t>Ova uputa prikazana je samo za prvu mjernu točku.</t>
  </si>
  <si>
    <t>Ukoliko želite prikazati podatke za sljedeće mjerne točke, kliknite na znak "+" na lijevoj strani u sivom području (funkcija grupiranja podataka).</t>
  </si>
  <si>
    <t>Za dodavanje dodatnih mjernih točaka vratite se na poglavlje 6.d na listu C_Opis_postrojenja i tamo ih dodajte.</t>
  </si>
  <si>
    <t>Primjer je prikazan u prvoj mjernoj točki.</t>
  </si>
  <si>
    <t>Način rada:</t>
  </si>
  <si>
    <t>Redovni i izvanredni rad</t>
  </si>
  <si>
    <t>Potvrdite je li ova mjerna točka mjesto mjerenja emisije tokom redovnog rada ili izvanrednog rada (tijekom razdoblja restrikcije i tranzicije, uključujući vrijeme kada je postrojenje u kvaru i probnom radu).</t>
  </si>
  <si>
    <t>Informacija u zelenom polju preuzeta je automatski iz točke 6(d) u listu C_Opis_postrojenja.</t>
  </si>
  <si>
    <t xml:space="preserve">Temeljem unosa u poglavljima 5(d) i 6(d) zahtjevane razine točnosti za metodologiju mjerenja prikazat će se u zelenim poljima. To su minimalne razine točnosti za glavne izvore emisija. Ipak, mogu biti dozvoljene i niže razine točnosti. Upute će biti prikazane dolje u zelenom polju, ovisno o sljedećim točkama:  </t>
  </si>
  <si>
    <t>Niže razine točnosti primjenjuju se na izvore emisija koji emitiraju manje od 5000 tona CO2(e) godišnje ili koji doprinose ukupnoj godišnjoj emisiji postrojenja s manje od 10% , odnosno ono što iznosi više u skladu s člankom 41. stavkom 1. Uredbe</t>
  </si>
  <si>
    <t>Članak 41. Uredbe: Minimalna razina točnosti prikazana ispod biti će primjenjena. 
Niža razina točnosti može se koristiti uz minimum razine točnosti 1 samo tamo, gdje možete dokazati do zadovoljavajuće mjere nadležnom tijelu, da primjena zahtijevane razine točnosti tehnički nije izvediva ili će dovesti do neopravdano visokih troškova. Odnosno,  da primjena metodologije proračuna korištenjem pragova razina prema članku 26.Uredbe tehnički nije izvediva ili će dovesti do neopravdano visokih troškova.</t>
  </si>
  <si>
    <t>Instrumenti i razine točnosti:</t>
  </si>
  <si>
    <t>MM2: Protok</t>
  </si>
  <si>
    <t>Odaberite jedan ili više instrumenata koje ste definirali u odjeljku 9 (c).</t>
  </si>
  <si>
    <t>Ako se koristi više od pet mjernih instrumenata za ovu mjernu točku, u polje za komentar dodajte objašnjenje.</t>
  </si>
  <si>
    <t>Obzirom na zahtijevanu i korištenu razinu točnosti unesite ukupnu nesigurnost ostvarenu tijekom cjelokupnog izvještajnog razdoblja.</t>
  </si>
  <si>
    <t>Ova vrijednost treba biti rezultat procjene nesigurnosti (vidi  poglavlje 7(c)).</t>
  </si>
  <si>
    <t>Norme i postupci:</t>
  </si>
  <si>
    <t>Primjenjene norme i odstupanje od istih</t>
  </si>
  <si>
    <t>Koristite reference na prikazanu tablicu 9(e), prema potrebi.</t>
  </si>
  <si>
    <t>Reference na postupke</t>
  </si>
  <si>
    <t>Kako bi mogli u potpunosti opisati primijenjenu metodologiju mjerenja, navedite slijedeće informacije. Navedite reference na korištene pisane postupke. Postupci moraju biti navedeni u poglavlju 11 na ovom listu.</t>
  </si>
  <si>
    <t>Formule za objedinjavanje podataka i utvrđivanje godišnjih emisija.</t>
  </si>
  <si>
    <t>Metoda za utvrđivanje valjanih satnih vrijednosti ili kraćih referentnih razdoblja potrebnih za izračun svakog parametra sukladno uvjetu u članku 44. stavku 2. Uredbe i za utvrđivanje zamjenskih podataka koji nedostaju, u skladu sa člankom 45. Uredbe</t>
  </si>
  <si>
    <t>Proračun protoka otpadnih plinova, ako je primjenjivo</t>
  </si>
  <si>
    <t>Određivanje CO2 koji proizlazi iz biomase i koji je oduzet od izmjerenih CO2 emisija, ako je primjenjivo</t>
  </si>
  <si>
    <t xml:space="preserve">Provedeni proračuni u skladu sa člankom 46. Uredbe, ako je primjenjivo </t>
  </si>
  <si>
    <t>Navedite sve relevantne komentare ispod. Obrazloženja osobito mogu biti potrebna za npr.Metodu procjene biomase, dodatne QA / QC mjere, itd.</t>
  </si>
  <si>
    <t xml:space="preserve">Obrazložite ukoliko zahtijevana razina točnosti nije primjenjena sukladno članku 41.Uredbe za ovu mjernu točku.
</t>
  </si>
  <si>
    <r>
      <t xml:space="preserve">Navedite pojedinosti iz pisanih postupaka navodeći detalje metode te sve formule korištene za </t>
    </r>
    <r>
      <rPr>
        <b/>
        <sz val="10"/>
        <color indexed="8"/>
        <rFont val="Arial"/>
        <family val="2"/>
        <charset val="238"/>
      </rPr>
      <t>prikupljanje</t>
    </r>
    <r>
      <rPr>
        <b/>
        <sz val="10"/>
        <rFont val="Arial"/>
        <family val="2"/>
      </rPr>
      <t xml:space="preserve"> podataka i utvrđivanje godišnjih CO2e emisija gdje su primjenjene metodologije mjerenja.</t>
    </r>
  </si>
  <si>
    <t>Navedite detalje o pisanim postupcima u skladu s člankom 44. Uredbe.</t>
  </si>
  <si>
    <t>Gdje se brojni postupci koriste u slične svrhe, ali za različite izvore emisije ili mjerne točke, navedite pojedinosti o sveobuhvatnom postupku koji obuhvaća zajedničke elemente i osiguranje kvalitete primijenjenih metoda.</t>
  </si>
  <si>
    <t>Nakon toga možete dati ovdje reference na pojedine "pod-postupke", ili možete dati pojedinosti svakog relevantnog postupka odvojeno. Za potonje, molimo da koristite "dodaj postupak" gumb na kraju ovog lista. Međutim, molimo vas da osigurate jasnu referencu na odgovarajući (pod-)postupak.</t>
  </si>
  <si>
    <r>
      <t>Kratak opis</t>
    </r>
    <r>
      <rPr>
        <sz val="8"/>
        <rFont val="Arial"/>
        <family val="2"/>
        <charset val="238"/>
      </rPr>
      <t xml:space="preserve"> postupka (Opis treba pokriti osnovne parametre i provedene operacije)</t>
    </r>
  </si>
  <si>
    <t>Navedite pojedinosti o pisanim postupcima koje opisuju metode korištene za utvrđivanje valjanih sati (ili kraćih referentnih razdoblja) za svaki parametar i za zamjenu nedostajućih podataka.</t>
  </si>
  <si>
    <t>Navedite pojedinosti o pisanim postupcima koje opisuju metode za utvrđivanje je li moguće osigurati valjane sate ili kraća referentna razdoblja za svaki pojedini parametar, i za zamjenu nedostajućih podataka u skladu s člankom 45. Uredbe</t>
  </si>
  <si>
    <t>Kada se protok dimnih plinova određuje izračunom, navedite pojedinosti o pisanom postupku i za ovaj izračun za svaku odgovarajući izvor emisije u skladu s člankom 43. stavkom 5a. Uredbe.</t>
  </si>
  <si>
    <t>Kada su u mjerenja emisija CO2 uključene i emisije proizašle iz biomase, navedite pojedinosti o pisanom postupku o tome kako se određuje CO2 iz biomase i kako se oduzima od izmjerenih emisija CO2, tamo gdje je to primjenjivo, u skladu s člankom 43. stavkom 4. Uredbe.</t>
  </si>
  <si>
    <t>Molimo navedite pojedinosti o pisanom postupku za obavljanje potvrdnog izračuna, gdje je to primjenjivo, u skladu s člankom 46. Uredbe.</t>
  </si>
  <si>
    <t>Ukoliko su određeni kriteriji navedeni u članku 22.Uredbe zadovoljeni, operater može koristiti metodologiju koja se ne temelji na razinama točnosti za odabrane tokove izvora ili izvora emisije. Ispunite ovo poglavlje ukoliko želite koristiti nadomjesni pristup za bilo koji tok izvora ili izvora emisija. Nadležno tijelo može zatražiti dodatne informacije kako bi se opravdao ovaj pristup.</t>
  </si>
  <si>
    <t>Gdje se primjenjuje nadomjesni pristup u skladu sa člankom 22. Uredbe, navedite detaljan opis metodologije praćenja primjenjen za sve tokove izvora ili izvora emisija, za koje se ne primjenjuju razine točnosti.</t>
  </si>
  <si>
    <t>Navedite kratak opis metodologije praćenja, uključujući i formule korištene za utvrđivanje ​​godišnjih emisija CO2 ili CO2 (e) u polju ispod.</t>
  </si>
  <si>
    <t>Navedite kratko obrazloženje za primjenu nadomjesnog pristupa navedenih izvora emisije, u skladu s odredbama iz članka 22. Uredbe</t>
  </si>
  <si>
    <t>Morate dokazati da ukupna nesigurnost za godišnju razinu emisija stakleničkih plinova za čitavo postrojenje ne prelazi 7,5% za kategoriju A, 5,0% za kategoriju B i 2,5% za kategoriju C postrojenja. Napomena: nadležno tijelo može zatražiti dodatne pojedinosti o primjeni nadomjesnog pristupa da bi se dokazalo kako primjena metodologije proračuna ili metodologije mjerenja nije tehnički izvediva ili bi dovela do nerazumnih troškova.</t>
  </si>
  <si>
    <t>Navedite pojedinosti o pisanim postupcima koji se koriste za godišnju analizu nesigurnosti sukladno članku 22. Uredbe.</t>
  </si>
  <si>
    <t xml:space="preserve">
Napomena: ovaj dio treba popuniti kako bi se odredile emisije N2O iz određenih proizvodnih aktivnosti u postrojenju. Emisije N2O iz izgaranja goriva nisu uključene. Provjerite jesu li informacije o vašem mjernom sustavu unesene u listu F_Metodologija_mjerenja.
</t>
  </si>
  <si>
    <t>U ovom listu potrebno je navesti zahtjeve koji nisu relevantni za praćenje CO2.</t>
  </si>
  <si>
    <t>Navedite pojedinosti o pisanom postupku koji opisuje metodu i parametre kojima se određuje upotrebljena količina materijala u proizvodnom procesu i maksimalna količina materijala upotrebljena pri punom kapacitetu proizvodnje.</t>
  </si>
  <si>
    <t>Navedite pojedinosti o pisanom postupku koji opisuje metodu i parametre kojima se određuje količina proizvoda kao satno opterećenje izraženo kao dušična kiselina (100%), adipinska kiselina (100%), glioksalna i glioksilna kiselina i kaprolaktam po satu.</t>
  </si>
  <si>
    <t>Navedite pojedinosti o pisanom postupku koji opisuje metodu i parametre kojima se određuje koncentracija N2O u dimnom plinu iz svakog izvora emisije, operativni raspon, nesigurnost, te detalje o svim alternativnim metodama koje se primjenjuju ako je koncentracija izvan opearativnih raspona i situacije u kojima se to može dogoditi.</t>
  </si>
  <si>
    <r>
      <t xml:space="preserve">Navedite pojedinosti o pisanom postupku koji detaljno opisuje metodologiju proračuna za određivanje emisija N2O iz periodičnih, </t>
    </r>
    <r>
      <rPr>
        <b/>
        <sz val="10"/>
        <color indexed="8"/>
        <rFont val="Arial"/>
        <family val="2"/>
        <charset val="238"/>
      </rPr>
      <t>nesmanjenih</t>
    </r>
    <r>
      <rPr>
        <b/>
        <sz val="10"/>
        <rFont val="Arial"/>
        <family val="2"/>
      </rPr>
      <t xml:space="preserve"> izvora u proizvodnji dušične kiseline, adipinske kiseline, kaprolaktama, glioksalne i glioksilne kiseline.</t>
    </r>
  </si>
  <si>
    <t>Navedite pojedinosti o pisanom postupku koji opisuje na koji način ili u kojoj mjeri postrojenje radi s promjenjivim opterećenjima i načinu na koji se  upravlja u tim situacijama.</t>
  </si>
  <si>
    <t>Dostavite podatke o procesnim uvjetima koji odstupaju od normalnih.</t>
  </si>
  <si>
    <t xml:space="preserve">Ove informacije trebaju uključiti moguće učestalosti i trajanje takvih procesnih uvjeta, kao i naznaku volumena emisija N2O tijekom odstupanja od procesnih uvjeta (npr., kao što je kvar uređaja za smanjenje). </t>
  </si>
  <si>
    <t>I. PFC emisije</t>
  </si>
  <si>
    <t>Napomena: ovo poglavlje potrebno je popuniti za određivanje emisija perfluorougljika iz proizvodnje ili prerade primarnog aluminija u postrojenju. Budući da ovdje koristite "Metodologiju proračuna"  provjerite da ste unijeli sve odgovarajuće podatke (osim detalja o tokovima izvora i procedurama koji se prikazuju na ovom listu) u poglavlju 7 (list D_Metodologija_proračuna).</t>
  </si>
  <si>
    <t xml:space="preserve">U tekstualno polje ispod navedite kratak opis za određivanje vaših PFC emisija i kako ste ih pretvorili u godišnje CO2(e) emisije. </t>
  </si>
  <si>
    <t>U polje ispod navedite kratak opis metodologije praćenja, uključujući i formule, koje se koriste za određivanje godišnje CO2(e) emisije .</t>
  </si>
  <si>
    <t>Navedite referencu na dijagram procesa koji sadrži sve relevantne izvore emisija i točke emisija tijekom normalnog rada i tijekom neuobičajenog rada, odnosno restriktivne i prijelazne faze, uključujući razdoblja prekida proizvodnje ili faze puštanja u pogon.</t>
  </si>
  <si>
    <t>Popis tokova izvora za praćenje PFC-a:</t>
  </si>
  <si>
    <r>
      <t>U slučaju PFC emisija mogu se koristiti</t>
    </r>
    <r>
      <rPr>
        <i/>
        <sz val="8"/>
        <color indexed="62"/>
        <rFont val="Arial"/>
        <family val="2"/>
        <charset val="238"/>
      </rPr>
      <t xml:space="preserve"> dvije</t>
    </r>
    <r>
      <rPr>
        <i/>
        <sz val="8"/>
        <color indexed="62"/>
        <rFont val="Arial"/>
        <family val="2"/>
      </rPr>
      <t xml:space="preserve"> metodologije (A: Metoda nagiba, B: Metoda prenapona). Nekoliko vrsta ćelija (kada) može postojati u postrojenju (npr. različite tehnologije ili godine izgradnje) koji mogu prouzročiti različite karakteristike emisija.</t>
    </r>
  </si>
  <si>
    <t>Grupe ćelija koje se prate na isti način i koje pokazuju iste karakteristike emisija (isti emisijski faktori) treba smatrati "tokovima izvora" (tj. subjekte koje treba pratiti) u usporedbi s drugim metodologijama praćenja baziranima na proračunu.</t>
  </si>
  <si>
    <t>U popisu "tokova izvora"  iz vašeg postrojenja navedite metodologiju praćenja i vrstu ćelija/anoda. Popis je automatski preuzet iz poglavlja 6.e s lista C_Opis_postrojenja.</t>
  </si>
  <si>
    <t>Ovaj popis će se koristiti u sljedećem poglavlju za definiranje daljnjih pojedinosti za svaki tok izvora.</t>
  </si>
  <si>
    <t>Vrsta ćelija</t>
  </si>
  <si>
    <t xml:space="preserve">
U zelenim poljima su prikazane razine točnosti za podatke o djelatnosti i faktore proračuna na temelju vaših unosa u poglavlju 5 (d) i (e), i 6 (e) i 6 (f). To su minimalne razine točnosti za glavne tokove izvora za postrojenje kategorije C. Međutim, niži zahtjevi mogu biti dopušteni. Odgovarajuće upute biti će prikazane u zelenom polju u nastavku, ovisno o sljedećim točkama:</t>
  </si>
  <si>
    <t>Smanjeni zahtjevi primjenjuju se na postrojenja s niskim emisijama u skladu s člankom 47. stavkom 2. Uredbe;</t>
  </si>
  <si>
    <t>Kategorija (A, B ili C) postrojenja u skladu s člankom 19. Uredbe;</t>
  </si>
  <si>
    <t>Podaci o djelatnostima</t>
  </si>
  <si>
    <t>Primarna proizvodnja aluminija:</t>
  </si>
  <si>
    <t>Metoda A: broj anodnog učinka ćelija po danu</t>
  </si>
  <si>
    <t xml:space="preserve">Metoda A: prosjek anodnog učinka minute po pojavi </t>
  </si>
  <si>
    <t>Metoda B: anodni učinak prednapona po ćeliji</t>
  </si>
  <si>
    <t>Metoda B: Trenutna učinkovitost</t>
  </si>
  <si>
    <t>Faktori proračuna</t>
  </si>
  <si>
    <t>Primjenjene razine točnosti</t>
  </si>
  <si>
    <t>SEF (CF4) Nagibni emisijski faktor</t>
  </si>
  <si>
    <t>OVC (koeficijent prednapona)</t>
  </si>
  <si>
    <t>F(C2F6) Maseni udio C2F6</t>
  </si>
  <si>
    <t>Detalji o razini točnosti</t>
  </si>
  <si>
    <t>zadana ili najnovija vrijednost</t>
  </si>
  <si>
    <t>datum najnovije analize</t>
  </si>
  <si>
    <t>Učinkovitost prikupljanja podataka o fugitivnim emisijama</t>
  </si>
  <si>
    <t>Određivanje učinkovitosti prikupljanja podataka</t>
  </si>
  <si>
    <t xml:space="preserve">Učinkovitost prikupljanja  </t>
  </si>
  <si>
    <t>Ispod navedite sve relevantne komentare. Objašnjenja su posebno potrebna za opis kako se određuju faktori proračuna,  te koji se mjerni instrumenti i uređaji za kontrolu procesa koriste za određivanje podataka o djelatnostima, itd.</t>
  </si>
  <si>
    <t>Gdje se primjenjuje razina točnosti 2 za emisijski faktor, navedite pojedinosti o pisanoj proceduri kojom se utvrđuje raspored ponavljanja mjerenja koji treba provesti u skladu s točkom 8. Priloga IV Uredbe (emisijski faktori i učinkovitost prikupljanja).</t>
  </si>
  <si>
    <t>Gdje se primjenjuje razina točnosti 2 za emisijski faktor, navedite pojedinosti o postupku kojim se opisuje pisana procedura korištena za određivanje  emisijskih faktora CF4 i C2F6, specifičnih za postrojenje.</t>
  </si>
  <si>
    <t>Napomena: Procedurom treba pokazati da su mjerenja bila provođena i da će se provoditi dovoljno dugo vremena kako bi izmjerene vrijednosti konvergirale, ali najmanje 72 sata.</t>
  </si>
  <si>
    <t>Gdje je primjenjivo navedite pojedinosti o pisanoj proceduri za metodologiju određivanje učinkovitosti prikupljanja podataka za fugitivne emisije.</t>
  </si>
  <si>
    <t>J. Preneseni CO2 &amp; CCS</t>
  </si>
  <si>
    <r>
      <t>Napomena: ovo poglavlje se ispunjava u slučaju prijenosa</t>
    </r>
    <r>
      <rPr>
        <b/>
        <sz val="10"/>
        <color indexed="62"/>
        <rFont val="Arial"/>
        <family val="2"/>
        <charset val="238"/>
      </rPr>
      <t xml:space="preserve"> inherentnog</t>
    </r>
    <r>
      <rPr>
        <b/>
        <sz val="10"/>
        <color indexed="62"/>
        <rFont val="Arial"/>
        <family val="2"/>
      </rPr>
      <t xml:space="preserve"> CO2 kao dijela goriva u skladu s člankom 48. Uredbe ili prijenosa CO2 u skladu s člankom 49. Uredbe.</t>
    </r>
  </si>
  <si>
    <t>U ovom listu potrebno je navesti informacije o aktivnostima hvatanja CO2, aktivnostima transporta u cjevovodima ili geološkog skladištenja CO2 obuhvaćenih Prilogom I. Uredbe (NN 89/20)</t>
  </si>
  <si>
    <t>Informacije o mjernim točkama i mjernim instrumentima trebaju biti navedene u listu F_Metodologija_mjerenja.</t>
  </si>
  <si>
    <r>
      <t xml:space="preserve">Navedite detaljan opis metodologije praćenja korištene za određivanje </t>
    </r>
    <r>
      <rPr>
        <b/>
        <sz val="10"/>
        <color indexed="8"/>
        <rFont val="Arial"/>
        <family val="2"/>
        <charset val="238"/>
      </rPr>
      <t>inherentnog</t>
    </r>
    <r>
      <rPr>
        <b/>
        <sz val="10"/>
        <rFont val="Arial"/>
        <family val="2"/>
      </rPr>
      <t xml:space="preserve"> ili prenesenog CO2.</t>
    </r>
  </si>
  <si>
    <r>
      <t xml:space="preserve">Potrebno je obuhvatiti količine CO2 koje su dodane zbog </t>
    </r>
    <r>
      <rPr>
        <i/>
        <sz val="8"/>
        <color indexed="62"/>
        <rFont val="Arial"/>
        <family val="2"/>
        <charset val="238"/>
      </rPr>
      <t xml:space="preserve">prihvaćanja </t>
    </r>
    <r>
      <rPr>
        <i/>
        <sz val="8"/>
        <color indexed="18"/>
        <rFont val="Arial"/>
        <family val="2"/>
      </rPr>
      <t>prenesenog CO2 ili one koje su oduzete zbog prijenosa izvan postrojenja. Izračun treba biti u skladu sčlancima 48. i 49.Uredbe.</t>
    </r>
  </si>
  <si>
    <t>Ako je opis previše složen, npr. primjenjuju se složene formula ili je potrebno napraviti dijagram za pojašnjenje opisa, može se dati opis u posebnom dokumentu. U tom slučaju navedite referencu na taj dokument (navesti naziv i datum dokumenta).</t>
  </si>
  <si>
    <t>Navedite pojedinosti o postrojenjima koja zaprimaju i prenose CO2</t>
  </si>
  <si>
    <r>
      <t xml:space="preserve">Navedite sljedeće podatke za svako postrojenje (ili neki drugi subjekt) iz kojeg ste primili ili na koje ste prenijeli </t>
    </r>
    <r>
      <rPr>
        <i/>
        <sz val="8"/>
        <color indexed="18"/>
        <rFont val="Arial"/>
        <family val="2"/>
        <charset val="238"/>
      </rPr>
      <t>inherentni</t>
    </r>
    <r>
      <rPr>
        <b/>
        <i/>
        <sz val="8"/>
        <color indexed="10"/>
        <rFont val="Arial"/>
        <family val="2"/>
        <charset val="238"/>
      </rPr>
      <t xml:space="preserve"> </t>
    </r>
    <r>
      <rPr>
        <i/>
        <sz val="8"/>
        <color indexed="18"/>
        <rFont val="Arial"/>
        <family val="2"/>
      </rPr>
      <t>ili preneseni CO2, :</t>
    </r>
  </si>
  <si>
    <t>Naziv postrojenja</t>
  </si>
  <si>
    <t>Navedite naziv postrojenja ili gospodarskog ubjekta koji nije u ETS-u, od kojih ili na koje se prenosi CO2. Koristite isti naziv koji koristite u komunikaciji s nadležnim tijelom  ili/i pri korištenju Registra.</t>
  </si>
  <si>
    <t>Naziv operatera postrojenja ili subjekta koji nije u ETS-u.</t>
  </si>
  <si>
    <t>Jedinstveni ID</t>
  </si>
  <si>
    <r>
      <t xml:space="preserve">Za EU ETS postrojenja, navedite jedinstveni ID postrojenja kao što je korišteno u sustavu Registra. Ako imate nedoumica, kontaktirajte nadležno tijelo  </t>
    </r>
    <r>
      <rPr>
        <i/>
        <sz val="8"/>
        <color indexed="62"/>
        <rFont val="Arial"/>
        <family val="2"/>
        <charset val="238"/>
      </rPr>
      <t>(Zavod za zaštitu okoliša i prirodu)</t>
    </r>
    <r>
      <rPr>
        <i/>
        <sz val="8"/>
        <color indexed="10"/>
        <rFont val="Arial"/>
        <family val="2"/>
        <charset val="238"/>
      </rPr>
      <t xml:space="preserve"> </t>
    </r>
    <r>
      <rPr>
        <i/>
        <sz val="8"/>
        <color indexed="18"/>
        <rFont val="Arial"/>
        <family val="2"/>
      </rPr>
      <t>za točan format ID-a,.</t>
    </r>
  </si>
  <si>
    <t>Vrsta prijenosa</t>
  </si>
  <si>
    <r>
      <t xml:space="preserve">Odaberite iz padajućeg izbornika je li prijenos </t>
    </r>
    <r>
      <rPr>
        <i/>
        <sz val="8"/>
        <color indexed="62"/>
        <rFont val="Arial"/>
        <family val="2"/>
        <charset val="238"/>
      </rPr>
      <t xml:space="preserve">CO2 </t>
    </r>
    <r>
      <rPr>
        <i/>
        <sz val="8"/>
        <color indexed="18"/>
        <rFont val="Arial"/>
        <family val="2"/>
      </rPr>
      <t xml:space="preserve">iz ili u postrojenje ili subjekt koji nije u ETS-u te da li je to povezano sa </t>
    </r>
    <r>
      <rPr>
        <i/>
        <sz val="8"/>
        <color indexed="18"/>
        <rFont val="Arial"/>
        <family val="2"/>
        <charset val="238"/>
      </rPr>
      <t>inherentnim</t>
    </r>
    <r>
      <rPr>
        <i/>
        <sz val="8"/>
        <color indexed="18"/>
        <rFont val="Arial"/>
        <family val="2"/>
      </rPr>
      <t xml:space="preserve"> CO2 (članak 48. Uredbe) ili prenesenim CO2 (članak 49. Uredbe) kao što je definirano Uredbom.</t>
    </r>
  </si>
  <si>
    <t>Metodologija mjerenja</t>
  </si>
  <si>
    <t>Sukladno članku 48. stavkom 3. Uredbe, može se odrediti preneseni ili inherentni CO2 vlastitim instrumentima ili mjerenjem od strane drugog postrojenja, ili se mogu koristiti obje metodologije mjerenja te kao razultat uzeti prosjek mjerenja. Navedite ovdje, koja se metodologija koristi.</t>
  </si>
  <si>
    <t>Napomena: Detalji o kontinuiranoj metodologiji mjerenja, mjernim točkama i mjernim instrumentima trebaju biti upisani u list F_Metodologija_mjerenja.</t>
  </si>
  <si>
    <t>Oznaka prijenosa</t>
  </si>
  <si>
    <t>Jedinstveni ID postrojenja</t>
  </si>
  <si>
    <t>Kliknite "+" za dodavanje više postrojenja</t>
  </si>
  <si>
    <t>Tamo gdje je dio prenesenog CO2 dobiven iz biomase, ili gdje postrojenje samo djelomično pokriva Direktiva EU ETS, navedite pojedinosti o pisanoj proceduri koja se koristi za oduzimanje iznosa prenesenog CO2 koji ne potječe iz aktivnosti fosilnih ugljika obuhvaćenih Direktivom EU ETS.</t>
  </si>
  <si>
    <t>Navedite odabranu metodologiju praćenja transportne mreže:</t>
  </si>
  <si>
    <t>U skladu s člankom 22. B Priloga IV Uredbe, može se odabrati bilo koju od dvije metode. Metoda A uključuje mjerenje temeljeno na masenoj bilanci ukupno emitiranog CO2, ulaza i izlaza CO2 iz mreže, dok se Metoda B temelji na određivanju fugitivnih i ispuštenih emisija, kao i propuštanja i  emisija određenih za postrojenje.</t>
  </si>
  <si>
    <t>Gdje je primijenjivo treba navesti referencu za analizu nesigurnosti:</t>
  </si>
  <si>
    <t>Ako je odabrana metoda B, potrebno je dokazati usklađenost s ukupnom nesigurnošću ne većom od 7,5% za emisije cijele transportne mreže, te da metoda B daje pouzdanije rezultate. Prema potrebi navedite referencu na priloženi dokument.</t>
  </si>
  <si>
    <t>Gdje je primjenjivo opišite opremu koja se koristi za mjerenje temperature i tlaka u transportnoj mreži.</t>
  </si>
  <si>
    <t>Navedite svu opremu koja se koristi za mjerenje temperature i tlaka u transportnoj mreži za utvrđivanje emisija tijekom propuštanja u skladu s točkom 22. Priloga IV Uredbe.</t>
  </si>
  <si>
    <t>Lokacija</t>
  </si>
  <si>
    <t xml:space="preserve">Vrsta mjernog uređaja </t>
  </si>
  <si>
    <t>Oznaka uređaja</t>
  </si>
  <si>
    <t>Kliknite "+" za dodavanje više mjernih uređaja</t>
  </si>
  <si>
    <t>Referenca na detaljniji opis, ako je relevantno</t>
  </si>
  <si>
    <t>Ako je potrebno, možete dati popis u točki (c) i detaljniji opis u zasebnom dokumentu. U tom slučaju navedite referencu na taj dokument (navesti naziv i datuma dokumenta).</t>
  </si>
  <si>
    <t>Gdje je primjenjivo, navedite pojedinosti pisane procedure za sprječavanje, otkrivanje i kvantifikaciju propuštanja iz transportnih mreža.</t>
  </si>
  <si>
    <t xml:space="preserve">Za transportne mreže, navedite pojedinosti pisanog postupka kako bi se osiguralo da je CO2 prenesen samo na postrojenja koja imaju valjanu dozvolu za emisije stakleničkih plinova, odnosno gdje je bilo koja emitirana količina CO2 učinkovito praćena i obračunata u skladu s člankom 49. Uredbe
</t>
  </si>
  <si>
    <r>
      <t xml:space="preserve">Ako se za cjevovodne sustave koristi metoda B, ovdje opišite postupak koji se koristi za </t>
    </r>
    <r>
      <rPr>
        <b/>
        <sz val="10"/>
        <color indexed="8"/>
        <rFont val="Arial"/>
        <family val="2"/>
        <charset val="238"/>
      </rPr>
      <t>potvrdu</t>
    </r>
    <r>
      <rPr>
        <b/>
        <sz val="10"/>
        <rFont val="Arial"/>
        <family val="2"/>
      </rPr>
      <t xml:space="preserve"> rezultata metode B s metodom A barem jednom godišnje:</t>
    </r>
  </si>
  <si>
    <t>Ako se koristi metoda B, ovdje navedite opis postupka korištenog za određivanje fugitivnih emisija:</t>
  </si>
  <si>
    <t>Ako se primjenjuje metoda B, ovdje navedite opis postupka korištenog za određivanje ispuštenih emisija:</t>
  </si>
  <si>
    <t>Napomena: U slučaju geološkog skladištenja CO2, emisije iz skladišnog kompleksa, kao i oslobađanje CO2 u vodenom stupcu treba pratiti samo ako se otkrije propuštanje. Gdje propuštanje nije otkriveno, plan praćenja ne mora imati nikakvih posebnih odredbi za praćenje.</t>
  </si>
  <si>
    <t>Od iznimne je važnosti da je uspostavljen postupak za hitnu reakciju ako se otkrije propuštanje. U tom slučaju plan praćenja mora biti ažuriran bez nepotrebnog odgađanja.</t>
  </si>
  <si>
    <t>Navedite pojedinosti o postupku koja se koristi za redovitu procjenu prikladnosti plana praćenja. U tu svrhu koristite točku 19 (c) u listu K_Kontrola_upravljanja.</t>
  </si>
  <si>
    <r>
      <t xml:space="preserve">Gdje je primjenjivo treba navesti pojedinosti o pisanom postupku koji opisuje metodologiju kvantifikacije emisija ili CO2 puštenog na stupcu vode od potencijalnih propuštanja, kao i primijenjenih i eventualno prilagođenih </t>
    </r>
    <r>
      <rPr>
        <b/>
        <sz val="10"/>
        <color indexed="8"/>
        <rFont val="Arial"/>
        <family val="2"/>
        <charset val="238"/>
      </rPr>
      <t xml:space="preserve"> kvantitativnih metodologija z</t>
    </r>
    <r>
      <rPr>
        <b/>
        <sz val="10"/>
        <rFont val="Arial"/>
        <family val="2"/>
      </rPr>
      <t>a stvarne emisije ili CO2 ispuštenog u stupcu vode od propuštanja, kao što je navedeno u poglavlju 23. Priloga IV. Uredbe</t>
    </r>
  </si>
  <si>
    <r>
      <t>Navedite opis metodologije i postupaka koji se koriste kako bi se utvrdile fugitivne ili ispuštene emisije, uključujući emisije koje potječu od mjesta gdje se provodi poboljšano</t>
    </r>
    <r>
      <rPr>
        <b/>
        <sz val="10"/>
        <color indexed="8"/>
        <rFont val="Arial"/>
        <family val="2"/>
        <charset val="238"/>
      </rPr>
      <t xml:space="preserve"> crpljenje </t>
    </r>
    <r>
      <rPr>
        <b/>
        <sz val="10"/>
        <rFont val="Arial"/>
        <family val="2"/>
      </rPr>
      <t xml:space="preserve">ugljikovodika. Ako se metode mjerenja u skladu s člancima 41. do 46. ne primjenjuju, potrebno je priložiti obrazloženje za neopravdano visoke troškove.
</t>
    </r>
  </si>
  <si>
    <t>Ako je primjenjivo navedite opis postupka korištenog za određivanje nesigurnosti emisija uslijed propuštanja, u svrhu ispravljanja iznosa emisija u skladu sa stavkom B.3 članka 23. Priloga IV Uredbe.</t>
  </si>
  <si>
    <t>K. Kontrola upravljanja</t>
  </si>
  <si>
    <t>Definicije i kratice</t>
  </si>
  <si>
    <t>Ovaj list je relevantan za sva  postrojenja</t>
  </si>
  <si>
    <t>Utvrdite odgovornosti za praćenje i izvješćivanje o emisijama iz postrojenja, u skladu s člankom 61. Uredbe.</t>
  </si>
  <si>
    <t>Utvrdite relevantne nazive poslova/radnih mjesta i pružite kratak opis njihovih zadaća relevantnih za praćenje i izvješćivanje. Samo oni sa potpunom odgovornosti i drugi s ključnim ulogama trebaju biti navedeni u nastavku (tj. ne uključujte delegirane odgovornosti).</t>
  </si>
  <si>
    <t>Ovo se može prikazati na organizacijskom dijagramu priloženom uz ovaj obrazac</t>
  </si>
  <si>
    <t>Ako su protoci podataka (i zapisi s audita) potpuni, sve odgovornosti moraju biti pronađene u opisima procedura i nije potrebno dodavati druge osobe.</t>
  </si>
  <si>
    <t>Naziv radnog mjesta</t>
  </si>
  <si>
    <t>Odgovornosti</t>
  </si>
  <si>
    <t>Navedite pojedinosti o proceduri koja se koristi za upravljanje raspodjelom zadataka i odgovornosti za praćenje i izvješćivanje unutar postrojenja te za upravljanje kompetencijama odgovornih osoba, u skladu s člankom 58. stavakom 3(c) Uredbe.</t>
  </si>
  <si>
    <t>Ova procedura treba utvrditi kako su raspodijeljene odgovornosti za praćenje i izvješćivanje te kako su organizirane edukacije i auditi. Također opisati kako su zadaci raspodijeljeni tako da sve relevantne podatke potvrđuje osoba koja nije sudjelovala na prikupljanju i arhiviranju  podataka.</t>
  </si>
  <si>
    <t>ETS upravljanje osobljem</t>
  </si>
  <si>
    <t xml:space="preserve">• Odgovorna osoba ažurira popis osoblja koje je uključeno u ETS upravljanje podacima.
</t>
  </si>
  <si>
    <t>• Odgovorna osoba organizira barem jedan sastanak godišnje sa svakom uključenom osobom, najmanje četiri sastanka s ključnim osobljem kao što je definirano u prilogu procedure; Cilj: Identifikacija potreba za edukacijom.</t>
  </si>
  <si>
    <t>• Odgovorna osoba upravlja internom i vanjskom edukacijom prema utvrđenim potrebama.</t>
  </si>
  <si>
    <t>Zaštita okoliša, zamjenik voditelja ureda</t>
  </si>
  <si>
    <t>Papirnata kopija: Ured Zaštite okoliša, Registrator oznake "ETS 01-P". Elektronički: “P:\ETS_MRV\upravljanje-kvalitetom\ETS_01-P.xls</t>
  </si>
  <si>
    <t>N.P. (uobičajeni operativni sustav)</t>
  </si>
  <si>
    <t>Navedite pojedinosti o proceduri koja se koristi za redovitu procjenu prikladnosti plana praćenja, obuhvaćajući osobito sve potencijalne mjere za poboljšanje metodologije praćenja.</t>
  </si>
  <si>
    <t>Procedura treba obuhvatiti slijedeće:</t>
  </si>
  <si>
    <t>i - provjeru popisa izvora emisija i tokova izvora, osiguranje cjelovitosti emisija i tokova izvora i da su sve relevantne promjene u  funkcioniranju postrojenja uključene u plan praćenja;</t>
  </si>
  <si>
    <t>ii - ocjenu usklađenosti s pragovima nesigurnosti za podatke o djelatnosti i ostale parametre (gdje je primjenjivo) za primijenjene razine točnosti za svaki tok izvora i izvora emisije; i</t>
  </si>
  <si>
    <t>iii - procjenu mogućih mjera za poboljšanje primjenjene metodologije praćenja.</t>
  </si>
  <si>
    <t>Navedite pojedinosti o procedurama koji se koriste za upravljanje aktivnostima protoka podataka, u skladu sa člankom 57. Uredbe</t>
  </si>
  <si>
    <r>
      <t>Kada se koristi više procedura, navedite pojedinosti o "Proceduri za upravljanje dokumentima" koja pokriva glavne korake aktivnosti protoka podataka. Također priložite dijagram koji pokazuje kako s</t>
    </r>
    <r>
      <rPr>
        <i/>
        <sz val="9"/>
        <color indexed="62"/>
        <rFont val="Arial"/>
        <family val="2"/>
        <charset val="238"/>
      </rPr>
      <t xml:space="preserve">e povezuju </t>
    </r>
    <r>
      <rPr>
        <i/>
        <sz val="9"/>
        <color indexed="62"/>
        <rFont val="Arial"/>
        <family val="2"/>
      </rPr>
      <t xml:space="preserve">procedure upravljanja podacima  (navedite referencu na ovaj dijagram te ga priložite uz plan praćenja). Kratki opis dodatnih procedura možete navesti na posebnom listu.
</t>
    </r>
  </si>
  <si>
    <r>
      <t>Pod "Opis relevantnih procesnih koraka", utvrdite sve korake u protoku podataka od primarnih podataka do godišnjih emisija koje opisuju slijed i interakciju između aktivnosti protoka podataka te uključuju formule i podatke koji se koriste kako bi se utvrdile emisije iz primarnih podataka. Uključite podatke o svim relevantnim elektronskim obradama podataka i sustavima za pohranu i ostalih čimbenika (uključujući ručne unose) i potvrdite kako se</t>
    </r>
    <r>
      <rPr>
        <i/>
        <sz val="9"/>
        <color indexed="62"/>
        <rFont val="Arial"/>
        <family val="2"/>
        <charset val="238"/>
      </rPr>
      <t xml:space="preserve"> snimaju</t>
    </r>
    <r>
      <rPr>
        <i/>
        <sz val="9"/>
        <color indexed="62"/>
        <rFont val="Arial"/>
        <family val="2"/>
      </rPr>
      <t xml:space="preserve"> aktivnosti izlaznih protoka podataka.</t>
    </r>
  </si>
  <si>
    <t>Popis primarnih izvora podataka</t>
  </si>
  <si>
    <t>Opis relevantnih procesnih koraka za svaku specfičnu aktivnost protoka podataka</t>
  </si>
  <si>
    <t>Navedite pojedinosti o procedurama koje se koriste za procjenu inherentnih rizika i rizika pri nadzoru u skladu s člankom 59. Uredbe.</t>
  </si>
  <si>
    <r>
      <t xml:space="preserve">Kratki opis bi trebao  </t>
    </r>
    <r>
      <rPr>
        <i/>
        <sz val="9"/>
        <color indexed="62"/>
        <rFont val="Arial"/>
        <family val="2"/>
        <charset val="238"/>
      </rPr>
      <t xml:space="preserve">utvrditi </t>
    </r>
    <r>
      <rPr>
        <i/>
        <sz val="9"/>
        <color indexed="62"/>
        <rFont val="Arial"/>
        <family val="2"/>
      </rPr>
      <t>kako se provode procjene inherentih rizika i rizika pri nadzoru prilikom uspostavljanja učinkovitog nadzornog sustava.</t>
    </r>
  </si>
  <si>
    <t>Navedite pojedinosti o procedurama koje se koriste za osiguravanje održavanja kvalitete mjerne opreme u skladu s člankom 58. i  59. Uredbe.</t>
  </si>
  <si>
    <r>
      <t xml:space="preserve">Kratak opis bi trebao utvrditi kako se mjerna oprema kalibrira i provjerava u pravilnim razmacima, ako je primijenjivo, i kako se rješava </t>
    </r>
    <r>
      <rPr>
        <i/>
        <sz val="9"/>
        <color indexed="62"/>
        <rFont val="Arial"/>
        <family val="2"/>
        <charset val="238"/>
      </rPr>
      <t xml:space="preserve">nesukladnost </t>
    </r>
    <r>
      <rPr>
        <i/>
        <sz val="9"/>
        <color indexed="62"/>
        <rFont val="Arial"/>
        <family val="2"/>
      </rPr>
      <t>sa zahtijevanom izvedbom.</t>
    </r>
  </si>
  <si>
    <r>
      <t>Navedite pojedinosti o procedurama koje se koriste za osiguravanje održavanje kvalitete informacijske tehnologije korištene za aktivnosti protoka</t>
    </r>
    <r>
      <rPr>
        <b/>
        <sz val="10"/>
        <color indexed="8"/>
        <rFont val="Arial"/>
        <family val="2"/>
        <charset val="238"/>
      </rPr>
      <t xml:space="preserve"> podataka u</t>
    </r>
    <r>
      <rPr>
        <b/>
        <sz val="10"/>
        <rFont val="Arial"/>
        <family val="2"/>
      </rPr>
      <t xml:space="preserve"> skladu s člankom 58. i 60. Uredbe.</t>
    </r>
  </si>
  <si>
    <r>
      <t>Kratak opis bi trebao identificirati ka</t>
    </r>
    <r>
      <rPr>
        <i/>
        <sz val="9"/>
        <color indexed="62"/>
        <rFont val="Arial"/>
        <family val="2"/>
        <charset val="238"/>
      </rPr>
      <t>ko se testira i kontrolira i</t>
    </r>
    <r>
      <rPr>
        <i/>
        <sz val="9"/>
        <color indexed="62"/>
        <rFont val="Arial"/>
        <family val="2"/>
      </rPr>
      <t>nformacijska tehnologija, uključujući kontrolu pristupa, pohranjivanje (back-up), oporavak i sigurnost.</t>
    </r>
  </si>
  <si>
    <r>
      <t>Navedite pojedinosti o procedurama koje se koriste kako bi se osigura</t>
    </r>
    <r>
      <rPr>
        <b/>
        <sz val="10"/>
        <rFont val="Arial"/>
        <family val="2"/>
        <charset val="238"/>
      </rPr>
      <t>li</t>
    </r>
    <r>
      <rPr>
        <b/>
        <sz val="10"/>
        <rFont val="Arial"/>
        <family val="2"/>
      </rPr>
      <t xml:space="preserve"> redovi</t>
    </r>
    <r>
      <rPr>
        <b/>
        <sz val="10"/>
        <rFont val="Arial"/>
        <family val="2"/>
        <charset val="238"/>
      </rPr>
      <t>ti</t>
    </r>
    <r>
      <rPr>
        <b/>
        <sz val="10"/>
        <rFont val="Arial"/>
        <family val="2"/>
      </rPr>
      <t xml:space="preserve"> interni pregledi i ocjen</t>
    </r>
    <r>
      <rPr>
        <b/>
        <sz val="10"/>
        <rFont val="Arial"/>
        <family val="2"/>
        <charset val="238"/>
      </rPr>
      <t>a p</t>
    </r>
    <r>
      <rPr>
        <b/>
        <sz val="10"/>
        <rFont val="Arial"/>
        <family val="2"/>
      </rPr>
      <t>odataka u skladu s člankom 58. i 62. Uredbe.</t>
    </r>
  </si>
  <si>
    <r>
      <t xml:space="preserve">Kratak opis treba </t>
    </r>
    <r>
      <rPr>
        <i/>
        <sz val="9"/>
        <color indexed="62"/>
        <rFont val="Arial"/>
        <family val="2"/>
        <charset val="238"/>
      </rPr>
      <t>utvrditi</t>
    </r>
    <r>
      <rPr>
        <b/>
        <i/>
        <sz val="9"/>
        <color indexed="17"/>
        <rFont val="Arial"/>
        <family val="2"/>
        <charset val="238"/>
      </rPr>
      <t xml:space="preserve"> </t>
    </r>
    <r>
      <rPr>
        <i/>
        <sz val="9"/>
        <color indexed="62"/>
        <rFont val="Arial"/>
        <family val="2"/>
      </rPr>
      <t>da proces pregleda i ocjene uključuje provjeru da li su podaci potpuni, usporedbu s podacima prethodnih godina, usporedbu potrošnje goriva u izvještaju  s evidencijom o kupnji, usporedbu faktora dobivenih za gorivo od dobavljača s međunarodnim referentnim faktorima, ako je moguće, te kriterije za odbijanje podataka.</t>
    </r>
  </si>
  <si>
    <t>Navedite pojedinosti o procedurama koje se koriste za rukovanje ispravkama i korektivnim mjerama u skladu s člancima 58. i 63. Uredbe.</t>
  </si>
  <si>
    <r>
      <t>Kratak opis bi trebao utvrditi koje odgovarajuće mjere se poduzimaju ako aktivnosti protoka podataka i kontrole aktivnosti ne funkcioniraju učinkovito. Postupak bi trebao naznačiti kako se procjenjuje valjanost rezultata, provođenje postupka utvrđivanja uzroka pogreške i kako se po</t>
    </r>
    <r>
      <rPr>
        <i/>
        <sz val="9"/>
        <color indexed="62"/>
        <rFont val="Arial"/>
        <family val="2"/>
        <charset val="238"/>
      </rPr>
      <t xml:space="preserve">greška </t>
    </r>
    <r>
      <rPr>
        <i/>
        <sz val="9"/>
        <color indexed="62"/>
        <rFont val="Arial"/>
        <family val="2"/>
      </rPr>
      <t>rješava.</t>
    </r>
  </si>
  <si>
    <t>Navedite pojedinosti o procedurama koje se koriste za kontrolu vanjskih procesa u skladu s člancima 59. i 64. Uredbe.</t>
  </si>
  <si>
    <r>
      <t xml:space="preserve">Kratak opis bi trebao </t>
    </r>
    <r>
      <rPr>
        <i/>
        <sz val="9"/>
        <color indexed="62"/>
        <rFont val="Arial"/>
        <family val="2"/>
        <charset val="238"/>
      </rPr>
      <t>utvrditi</t>
    </r>
    <r>
      <rPr>
        <i/>
        <sz val="9"/>
        <color indexed="62"/>
        <rFont val="Arial"/>
        <family val="2"/>
      </rPr>
      <t xml:space="preserve"> kako se provjeravaju aktivnosti protoka podataka i kontrolnih aktivnosti vanjskih procesa i koje provjere se poduzimaju da bi se osigurala kvaliteta dobivenih podataka.</t>
    </r>
  </si>
  <si>
    <t>Navedite pojedinosti o procedurama koje se koriste za upravljanje vođenja evidencije i dokumentacije u skladu s člankcima 58. i 66. Uredbe.</t>
  </si>
  <si>
    <r>
      <t xml:space="preserve">Kratak opis bi trebao utvrditi proces čuvanja dokumenata, posebno u odnosu na podatke i informacije propisane u Prilogu IX Uredbe te kako se podaci pohranjuju, </t>
    </r>
    <r>
      <rPr>
        <i/>
        <sz val="9"/>
        <color indexed="62"/>
        <rFont val="Arial"/>
        <family val="2"/>
        <charset val="238"/>
      </rPr>
      <t xml:space="preserve">na način da su </t>
    </r>
    <r>
      <rPr>
        <i/>
        <sz val="9"/>
        <color indexed="62"/>
        <rFont val="Arial"/>
        <family val="2"/>
      </rPr>
      <t>podaci dostupni na zahtjev nadležnog tijela ili verifikatora.</t>
    </r>
  </si>
  <si>
    <t xml:space="preserve">Navedite referencu na dokumentirane rezultate procjene rizika koji pokazuju da su kontrolne aktivnosti i postupci primjereni utvrđenim rizicima u skladu s člankom 12. stavkom 1b. Uredbe. (Napomena: Zahtjev za dostavu procjene rizika nadležnom tijelu ne primjenjuje se na postrojenja s niskim emisijama, u skladu s člankom 47. stavkom  3. Uredbe.
</t>
  </si>
  <si>
    <r>
      <t xml:space="preserve">Navedite referencu dokumenta priloženog uz vaš </t>
    </r>
    <r>
      <rPr>
        <i/>
        <sz val="9"/>
        <color indexed="62"/>
        <rFont val="Arial"/>
        <family val="2"/>
        <charset val="238"/>
      </rPr>
      <t xml:space="preserve">plan praćenja </t>
    </r>
    <r>
      <rPr>
        <i/>
        <sz val="9"/>
        <color indexed="62"/>
        <rFont val="Arial"/>
        <family val="2"/>
      </rPr>
      <t>u polju iznad.</t>
    </r>
  </si>
  <si>
    <t>Ima li vaša organizacija dokumentiran sustav upravljanja okolišem?</t>
  </si>
  <si>
    <t>Ako je sustav upravljanja okolišem certificiran od akreditirane organizacije, molimo specificirajte na koje se standarde to odnosi npr. ISO14001, EMAS, itd.</t>
  </si>
  <si>
    <r>
      <t xml:space="preserve">Navedite listu kratica, akronima ili definicija koje ste koristili za kompletiranje </t>
    </r>
    <r>
      <rPr>
        <b/>
        <sz val="10"/>
        <color indexed="8"/>
        <rFont val="Arial"/>
        <family val="2"/>
        <charset val="238"/>
      </rPr>
      <t>plana praćenja.</t>
    </r>
  </si>
  <si>
    <t>Kratice</t>
  </si>
  <si>
    <t xml:space="preserve">Definicije   </t>
  </si>
  <si>
    <t>Ako pružate bilo kakve druge informacije koje želite da uzmemo u obzir vezano za vaš ​​plan, navedite to ovdje. Molimo dostavite te informacije u elektroničkom obliku, gdje god je to moguće. Informacije možete pružiti u Microsoft Word, Excel ili Adobe Acrobat formatu.</t>
  </si>
  <si>
    <t>Savjetujemo vam da izbjegavate pružanje nevažnih informacija iz razloga što to može usporiti odobrenje. Dodatna dokumentacija koju treba navesti mora biti jasno referencirana i naziv datoteke/referentni broj mora biti naveden u nastavku. Ako je potrebno, provjerite sa svojim nadležnim tijelom</t>
  </si>
  <si>
    <t>Navedite naziv datoteke(a)(ako je u elektronskom formatu) ili referencu dokumenta (ako je u papirnatoj kopiji) dolje niže:</t>
  </si>
  <si>
    <t>Ime datoteke/referenca</t>
  </si>
  <si>
    <t>Opis dokumenta</t>
  </si>
  <si>
    <t>Ovaj odjeljak dan je na izbor državi članici.</t>
  </si>
  <si>
    <t>Članak 24(1) Odluke Komisije 2011/278/EC, zahtijeva da države članice moraju osigurati da sve relevantne informacije o planiranim ili efektivnim promjenama kapaciteta, razini aktivnosti i radu postrojenja podnosi operater nadležnom tijelu do 31. prosinca svake godine. Članak 12. stavak 3. Uredbe dalje predviđa da države članice mogu zahtijevati informacije koje će biti uključene u plan praćenja postrojenja za potrebe ispunjavanja tih zahtjeva.</t>
  </si>
  <si>
    <r>
      <t xml:space="preserve">Navedite pojedinosti o postupku koji se koristi kako bi se osiguralo provođenje redovitih pregleda </t>
    </r>
    <r>
      <rPr>
        <b/>
        <sz val="10"/>
        <color indexed="8"/>
        <rFont val="Arial"/>
        <family val="2"/>
        <charset val="238"/>
      </rPr>
      <t>kako bi se  ut</t>
    </r>
    <r>
      <rPr>
        <b/>
        <sz val="10"/>
        <rFont val="Arial"/>
        <family val="2"/>
      </rPr>
      <t>vrdile eventualne planirane ili učinkovite promjene kapaciteta, razine aktivnosti i rada postrojenja koji imaju utjecaja na raspodjelu postrojenja.</t>
    </r>
  </si>
  <si>
    <t>_Planiranje i provođenje redovite provjere kako bi se utvrdilo da li su bilo koja planirana ili učinkovita promjena kapaciteta, razina aktivnosti i rad postrojenja relevantni prema Odluci Komisije 2011/278/EC i</t>
  </si>
  <si>
    <t>_Procedure koje osiguravaju takve informacije podnose se nadležnom tijelu do 31. prosinca svake godine.</t>
  </si>
  <si>
    <t>L. Specifični sadržaj za Republiku Hrvatsku</t>
  </si>
  <si>
    <t>Prostor za dodatne komentare:</t>
  </si>
  <si>
    <t>Standardna metoda: Proces, članak 24. stavak 2.</t>
  </si>
  <si>
    <t>Metoda masene bilance, članak 25.</t>
  </si>
  <si>
    <t xml:space="preserve">&lt;&lt;&lt; Pritisnite ovdje kako bi prešli na slijedeći list &gt;&gt;&gt; </t>
  </si>
  <si>
    <t>Tok izvora</t>
  </si>
  <si>
    <t>Točka mjerenja</t>
  </si>
  <si>
    <t>Trgovinski partner</t>
  </si>
  <si>
    <t>Šarža</t>
  </si>
  <si>
    <t xml:space="preserve">Detaljne upute za unos podatka u ovaj alat mogu se pronaći na početku ovog poglavlja. </t>
  </si>
  <si>
    <t>relevantno</t>
  </si>
  <si>
    <t>nije relevantno</t>
  </si>
  <si>
    <t>nije primjenjivo!</t>
  </si>
  <si>
    <t>Nesigurnost ne bi trebala biti veća od</t>
  </si>
  <si>
    <t>(nije primjenjivo; koristite procjenu temeljenu na najboljoj praksi)</t>
  </si>
  <si>
    <t>Molimo unesite podatke u ovo polje</t>
  </si>
  <si>
    <t>Molimo idite na sljedeće točke navedene dolje</t>
  </si>
  <si>
    <t>Molimo obrazložite zašto povijesni podaci nisu dostupni ili su neadekvatni</t>
  </si>
  <si>
    <t>Bez razine</t>
  </si>
  <si>
    <t>Ovo pravilo nije primjenjivo na postrojenja s aktivnostima vezanim uz N2O!</t>
  </si>
  <si>
    <t>De-minimis prag je prekoračen!</t>
  </si>
  <si>
    <t>Manji prag je prekoračen!</t>
  </si>
  <si>
    <t>Zbroj nije u 5% godišnjih emisija (poglavlje 6.c)!</t>
  </si>
  <si>
    <t>Koristi isključivo Nadležno tijelo</t>
  </si>
  <si>
    <t>Ispunjava operater</t>
  </si>
  <si>
    <t>Austrija</t>
  </si>
  <si>
    <t>Belgija</t>
  </si>
  <si>
    <t>Bugarska</t>
  </si>
  <si>
    <t>Hrvatska</t>
  </si>
  <si>
    <t>Cipar</t>
  </si>
  <si>
    <t>Republika Češka</t>
  </si>
  <si>
    <t>Danska</t>
  </si>
  <si>
    <t>Estonija</t>
  </si>
  <si>
    <t>Francuska</t>
  </si>
  <si>
    <t>Njemačka</t>
  </si>
  <si>
    <t>Grčka</t>
  </si>
  <si>
    <t>Mađarska</t>
  </si>
  <si>
    <t>Island</t>
  </si>
  <si>
    <t>Irska</t>
  </si>
  <si>
    <t>Italija</t>
  </si>
  <si>
    <t>Latvija</t>
  </si>
  <si>
    <t>Lihtenštajn</t>
  </si>
  <si>
    <t>Litva</t>
  </si>
  <si>
    <t>Luksemburg</t>
  </si>
  <si>
    <t>Nizozemska</t>
  </si>
  <si>
    <t>Norveška</t>
  </si>
  <si>
    <t>Poljska</t>
  </si>
  <si>
    <t>Rumunjska</t>
  </si>
  <si>
    <t>Slovačka</t>
  </si>
  <si>
    <t>Slovenija</t>
  </si>
  <si>
    <t>Španjolska</t>
  </si>
  <si>
    <t>Švedska</t>
  </si>
  <si>
    <t>Ujedinjeno kraljevstvo</t>
  </si>
  <si>
    <t>odbijeno od strane nadležnog tijela</t>
  </si>
  <si>
    <t>radna verzija</t>
  </si>
  <si>
    <t>Odgovarajuće sekcije: 6 (osim d), 7, 8</t>
  </si>
  <si>
    <t>Odgovarajuće sekcije: 6 (osim e), 9, 10, 11</t>
  </si>
  <si>
    <t>Odgovarajuće sekcije: 12</t>
  </si>
  <si>
    <t>Odgovarajuće sekcije: 6 (osim e), 9, 10, 11, 13</t>
  </si>
  <si>
    <t>Odgovarajuće sekcije: 6 (osim d), 7, 14, 15, 16</t>
  </si>
  <si>
    <t>Odgovarajuće sekcije: 6 (osim e), 9, 10, 11, 17, 18, 19</t>
  </si>
  <si>
    <t xml:space="preserve">prijenos CO2 </t>
  </si>
  <si>
    <t>Izračun sa specijalnim odredbama za PFC (Prilog IV, poglavlje 8.)</t>
  </si>
  <si>
    <t>Primanje inherentnog CO2</t>
  </si>
  <si>
    <t>Izvoz inherentnog CO2 u ETS postrojenje</t>
  </si>
  <si>
    <t xml:space="preserve">Izvoz inherentnog CO2 u postrojenje koje nije u  ETS-u </t>
  </si>
  <si>
    <t>Primanje prenesenog CO2</t>
  </si>
  <si>
    <t>Izvoz prenesenog CO2</t>
  </si>
  <si>
    <t>Korištenje vlastitih instrumenata</t>
  </si>
  <si>
    <t>Korištenje instrumenata drugih postrojenja</t>
  </si>
  <si>
    <t>Korištenje instrumenata oba partnera</t>
  </si>
  <si>
    <t>Metoda A</t>
  </si>
  <si>
    <t>Metoda B</t>
  </si>
  <si>
    <t>Prilog I Aktivnosti</t>
  </si>
  <si>
    <t xml:space="preserve">Rafiniranje mineralnog ulja </t>
  </si>
  <si>
    <t>Proizvodnja koksa</t>
  </si>
  <si>
    <t>Pečenje i sinteriranje metalnih ruda</t>
  </si>
  <si>
    <t>Proizvodnja sirovog željeza ili čelika</t>
  </si>
  <si>
    <t>Proizvodnja ili prerada obojenih metala</t>
  </si>
  <si>
    <t>Proizvodnja primarnog aluminija</t>
  </si>
  <si>
    <t>Proizvodnja sekundarnog aluminija</t>
  </si>
  <si>
    <t>Proizvodnja ili prerada neobojenih metala</t>
  </si>
  <si>
    <t>Proizvodnja vapna ili kalciniranje dolomita/magnezita</t>
  </si>
  <si>
    <t>Proizvodnja stakla</t>
  </si>
  <si>
    <t>Proizvodnja keramike</t>
  </si>
  <si>
    <t>Proizvodnja mineralne vune</t>
  </si>
  <si>
    <t>Proizvodnja ili obrada gipsa ili gipsanih ploča</t>
  </si>
  <si>
    <t>Proizvodnja celuloze</t>
  </si>
  <si>
    <t>Proizvodnja papira ili kartona</t>
  </si>
  <si>
    <t xml:space="preserve">Proizvodnja čađe </t>
  </si>
  <si>
    <t>Proizvodnja dušične kiseline</t>
  </si>
  <si>
    <t>Proizvodnja adipinske kiseline</t>
  </si>
  <si>
    <t>Proizvodnja glioksala i glioksilne kiseline</t>
  </si>
  <si>
    <t>Proizvodnja amonijaka</t>
  </si>
  <si>
    <t xml:space="preserve">Proizvodnja kemikalija na veliko </t>
  </si>
  <si>
    <t>Proizvodnja vodika i sintetskog plina</t>
  </si>
  <si>
    <r>
      <t xml:space="preserve">Proizvodnja </t>
    </r>
    <r>
      <rPr>
        <sz val="10"/>
        <color indexed="8"/>
        <rFont val="Arial"/>
        <family val="2"/>
        <charset val="238"/>
      </rPr>
      <t>natrij karbonata</t>
    </r>
    <r>
      <rPr>
        <sz val="10"/>
        <rFont val="Arial"/>
        <family val="2"/>
        <charset val="238"/>
      </rPr>
      <t xml:space="preserve"> i natrij-bikarbonata</t>
    </r>
  </si>
  <si>
    <t>Hvatanje stakleničkih plinova prema Direktivi 2009/31/EC</t>
  </si>
  <si>
    <t>Transport stakleničkih plinova prema Direktivi 2009/31/EC</t>
  </si>
  <si>
    <t>Skladištenje stakleničkih plinova prema Direktivi 2009/31/EC</t>
  </si>
  <si>
    <t xml:space="preserve">Određene emisije 2 </t>
  </si>
  <si>
    <t>PFCi</t>
  </si>
  <si>
    <t>CO2 &amp; PFCi</t>
  </si>
  <si>
    <t>IzvorKategorija</t>
  </si>
  <si>
    <t>Manji</t>
  </si>
  <si>
    <t>IzvorKategorijaCEMS</t>
  </si>
  <si>
    <t>AnalizaUčestalost</t>
  </si>
  <si>
    <t>Kontinuirano</t>
  </si>
  <si>
    <t>Dnevno</t>
  </si>
  <si>
    <t>Mjesečno</t>
  </si>
  <si>
    <t>Kvartalno</t>
  </si>
  <si>
    <t>Svake dvije godine</t>
  </si>
  <si>
    <t>Godišnje</t>
  </si>
  <si>
    <t>Način rada</t>
  </si>
  <si>
    <t>Redovni rad</t>
  </si>
  <si>
    <t>Izvanredni rad</t>
  </si>
  <si>
    <t>PFCMetode</t>
  </si>
  <si>
    <t>Metoda A - Metoda Nagiba</t>
  </si>
  <si>
    <t>Metoda B - Metoda Prenapona</t>
  </si>
  <si>
    <t>PFCVrsteĆelija</t>
  </si>
  <si>
    <t>Pretpečene anode s centralnim doziranjem (CWPB)</t>
  </si>
  <si>
    <t>Søderbergove anode s vertikalnim klinovima (VSS)</t>
  </si>
  <si>
    <t>Pretpečene anode s postraničnim doziranjem (SWPB)</t>
  </si>
  <si>
    <t>Søderbergove anode s horizontalnim klinovima(HSS)</t>
  </si>
  <si>
    <t>Mjerni uređaji</t>
  </si>
  <si>
    <t>Turbinsko mjerilo</t>
  </si>
  <si>
    <t>Plinomjer s mjernim komorama (Bellows)</t>
  </si>
  <si>
    <t>Mjerna prigušnica  (Orifice)</t>
  </si>
  <si>
    <t>Venturijeva cijev</t>
  </si>
  <si>
    <t>Ultrazvučni mjerač</t>
  </si>
  <si>
    <t>Vrtložni mjerač</t>
  </si>
  <si>
    <t xml:space="preserve">Coriolisov mjerač </t>
  </si>
  <si>
    <t>Volumetar s ovalnim zupčanicima (Ovalrad)</t>
  </si>
  <si>
    <t>Instrument za elektroničku pretvorbu volumena  (EVCI)</t>
  </si>
  <si>
    <t>Plinski kromatograf</t>
  </si>
  <si>
    <t>Tračna vaga</t>
  </si>
  <si>
    <t>Razina točnosti Mjerenja</t>
  </si>
  <si>
    <t>PFCRazine točnosti</t>
  </si>
  <si>
    <t>RazineTočnostiBiomase</t>
  </si>
  <si>
    <t>RazineTočnostiFaktoraProračuna</t>
  </si>
  <si>
    <t>RazineTočnosti Podataka o Djelatnostima</t>
  </si>
  <si>
    <t>DOVRazineTočnosti</t>
  </si>
  <si>
    <t>EFRazineTočnosti</t>
  </si>
  <si>
    <t xml:space="preserve">RazineTočnostiSadržajaUgljika </t>
  </si>
  <si>
    <t>Prilog I Uredbe</t>
  </si>
  <si>
    <t>Posebne djelatnosti:</t>
  </si>
  <si>
    <t>Izgaranje goriva u postrojenjima s ukupnom toplinskom snagom većom od 20 MW (osim u postrojenjima za spaljivanje opasnog ili komunalnog otpada)</t>
  </si>
  <si>
    <t>Metalne rude (uključujući sulfidne rude) prženje ili sinteriranje, uključujući peletiranje</t>
  </si>
  <si>
    <t>Proizvodnja sirovog željeza ili čelika (primarno ili sekundarno taljenje) uključujući kontinuirano lijevanje, kapaciteta iznad 2,5 tona na sat</t>
  </si>
  <si>
    <t>Proizvodnja ili obrada neobojenih metala (uključujući željezne legure) u slučaju da se koriste jedinice za izgaranje ukupne nazivne ulazne toplinske snage iznad 20 MW. Obrada između ostaloga uključuje valjaonice, jedinice za predgrijavanje, peći za žarenje, kovačnice, ljevaonice, jedinice za prevlačenje i dekapiranje</t>
  </si>
  <si>
    <t>Proizvodnja sekundarnog aluminija u slučaju da se koriste jedinice za izgaranje ukupne nazivne ulazne toplinske snage iznad 20 MW</t>
  </si>
  <si>
    <t>Proizvodnja ili prerada obojenih metala, uključujući proizvodnju legura, rafiniranje, lijevanje, itd., u slučaju da se koriste jedinice za izgaranje  (uključujući i goriva koja se koriste za smanjenje izgaranja) s ukupnom toplinskom snagom većom od 20 MW.</t>
  </si>
  <si>
    <t>Proizvodnja cementnog klinkera u rotacijskim pećima proizvodnog kapaciteta većeg od 500 tona na dan ili u drugim pećima proizvodnog kapaciteta preko 50 tona na dan</t>
  </si>
  <si>
    <t>Proizvodnja vapna ili kalciniranje dolomita ili magnezita u rotacijskim pećima ili u drugim pećima s proizvodnim kapacitetom od preko 50 tona na dan</t>
  </si>
  <si>
    <t>Proizvodnja stakla uključujući staklena vlakna s kapacitetom taljenja od preko 20 tona na dan</t>
  </si>
  <si>
    <t>Proizvodnja keramičkih proizvoda pečenjem, osobito crijepova, opeke, vatrostalne opeke, keramičkih pločica, kamenine ili porculana, proizvodnog kapaciteta od preko 75 tona na dan</t>
  </si>
  <si>
    <t>Proizvodnja izolacijskog materijala - mineralne vune pomoću stakla, kamena ili šljake s kapacitetom taljenja preko 20 tona na dan</t>
  </si>
  <si>
    <t>Sušenje ili kalciniranje gipsa ili proizvodnja gipsanih ploča i drugih gipsanih proizvoda, gdje su u pogon stavljene jedinice izgaranja s ukupnom toplinskom snagom većom od 20 MW</t>
  </si>
  <si>
    <t>Proizvodnja celuloze iz drveta ili drugih vlaknastih materijala</t>
  </si>
  <si>
    <t>Proizvodnja papira ili kartona, proizvodnog kapaciteta preko 20 tona na dan</t>
  </si>
  <si>
    <t>Proizvodnja čađe uključujući karbonizaciju organskih tvari kao što su ulja, katran, kreker i destilacije ostataka, gdje su u pogon stavljene jedinice izgaranja s ukupnom toplinskom snagom većom od 20 MW</t>
  </si>
  <si>
    <t>Proizvodnja organskih kemikalija na veliko  razbijanjem, pretvorbom, djelomičnom ili potpunom oksidacijom ili sličnim procesima, s proizvodnim kapacitetom od preko 100 tona na dan</t>
  </si>
  <si>
    <t>Proizvodnja vodika (H2) i sinteza plina kroz pretvorbu ili djelomičnu oksidaciju s proizvodnim kapacitetom od preko 25 tona na dan</t>
  </si>
  <si>
    <t xml:space="preserve">Proizvodnja kalcinirane sode (Na2CO3) i natrij bikarbonata (NaHCO3) </t>
  </si>
  <si>
    <r>
      <t>Hvatanje stakleničkih plinova iz postrojenja obuhvaćenih ETS</t>
    </r>
    <r>
      <rPr>
        <sz val="10"/>
        <color indexed="8"/>
        <rFont val="Arial"/>
        <family val="2"/>
        <charset val="238"/>
      </rPr>
      <t xml:space="preserve"> Direktivom</t>
    </r>
    <r>
      <rPr>
        <sz val="10"/>
        <rFont val="Arial"/>
        <family val="2"/>
      </rPr>
      <t xml:space="preserve"> u svrhu transporta i geološkog skladištenja u geološka skladišta dopuštena prema Direktivi 2009/31/EC</t>
    </r>
  </si>
  <si>
    <t>Transport stakleničkih plinova cijevima za geološko skladištenje na mjestima za skladištenje dopuštenim Direktivom 2009/31/EC</t>
  </si>
  <si>
    <t>Geološko skladištenje u geološka skladišta dopuštena prema Direktivi 2009/31/EC</t>
  </si>
  <si>
    <t>Razina točnosti</t>
  </si>
  <si>
    <t>Djelatnost</t>
  </si>
  <si>
    <t>Skraćeno ime</t>
  </si>
  <si>
    <t>Pod-djelatnost</t>
  </si>
  <si>
    <t>Tip izvora</t>
  </si>
  <si>
    <t>Najviši</t>
  </si>
  <si>
    <t>označiti sivom bojom?</t>
  </si>
  <si>
    <t>Izgaranje goriva i goriva korištena kao procesni ulazni materijal</t>
  </si>
  <si>
    <t>Izgaranje</t>
  </si>
  <si>
    <t>Komercijalna standardna goriva</t>
  </si>
  <si>
    <t>Ostala plinovita &amp; tekuća goriva</t>
  </si>
  <si>
    <t>Kruta goriva</t>
  </si>
  <si>
    <t>Količina goriva [t]</t>
  </si>
  <si>
    <t xml:space="preserve">Terminali za obradu plina </t>
  </si>
  <si>
    <t>Pojedinačni ulazni i izlazni materijal [t]</t>
  </si>
  <si>
    <t>Baklje</t>
  </si>
  <si>
    <t>Količina spaljenog plina [Nm3]</t>
  </si>
  <si>
    <t>Čišćenje mokrim postupkom (karbonati)</t>
  </si>
  <si>
    <t>Količina utrošenog karbonata [t]</t>
  </si>
  <si>
    <t>Čišćenje mokrim postupkom (gips)</t>
  </si>
  <si>
    <t>Količina proizvedenog gipsa [t]</t>
  </si>
  <si>
    <t>Rafinerije</t>
  </si>
  <si>
    <t>Bilanca mase</t>
  </si>
  <si>
    <t xml:space="preserve">Regeneriranje katalizatora iz procesa krekiranja </t>
  </si>
  <si>
    <t>Zahtjevi nesigurnosti koji se primjenjuju  posebno za svaki izvor emisije</t>
  </si>
  <si>
    <t>Proizvodnja vodika</t>
  </si>
  <si>
    <t>Snabdijevanje ugljikovodicima [t]</t>
  </si>
  <si>
    <t>Koks</t>
  </si>
  <si>
    <t>Gorivo koje se koristi kao ulazni materijal procesa</t>
  </si>
  <si>
    <t>Ulaz karbonata (Metoda A)</t>
  </si>
  <si>
    <t xml:space="preserve">Ulaz karbonata [t] </t>
  </si>
  <si>
    <t>Izlaz oksida (Metoda B)</t>
  </si>
  <si>
    <t>Izlaz oksida [t]</t>
  </si>
  <si>
    <t>Pečenje i sintetiranje metalnih ruda</t>
  </si>
  <si>
    <t>Metalne rude</t>
  </si>
  <si>
    <t xml:space="preserve">Ulaz karbonata </t>
  </si>
  <si>
    <t>Karbonat kao ulazni materijal i procesni ostaci [t]</t>
  </si>
  <si>
    <t>Proizvodnja željeza i čelika</t>
  </si>
  <si>
    <t>Željezo i čelik</t>
  </si>
  <si>
    <t>Svaki ulazni i izlazni materijal iz postrojenja [t]</t>
  </si>
  <si>
    <t>Cementni klinker</t>
  </si>
  <si>
    <t>Na temelju ulaza u peć (Metoda A)</t>
  </si>
  <si>
    <t>Svaki relevantni ulaz u peć [t]</t>
  </si>
  <si>
    <t>Izlaz klinkera (Metoda B)</t>
  </si>
  <si>
    <t>Proizvedeni klinker [t]</t>
  </si>
  <si>
    <t>CKD ili prašina iz bypassa [t]</t>
  </si>
  <si>
    <t>Ne-karbonatni ugljik</t>
  </si>
  <si>
    <t>Pojedina sirovina [t]</t>
  </si>
  <si>
    <t>Proizvodnja vapna i kalcinacija dolomita i magnezita</t>
  </si>
  <si>
    <t>Vapno / dolomit / magnezit</t>
  </si>
  <si>
    <t>Karbonati (Metoda A)</t>
  </si>
  <si>
    <t>Oksidi zemnoalkalijskih metala (Metoda B)</t>
  </si>
  <si>
    <t>Proizvedeno vapno [t]</t>
  </si>
  <si>
    <t>Prašina iz peći (Metoda B)</t>
  </si>
  <si>
    <t>Prašina iz peći [t]</t>
  </si>
  <si>
    <t>Proizvodnja stakla i mineralne vune</t>
  </si>
  <si>
    <t>Staklo i mineralna vuna</t>
  </si>
  <si>
    <t>Karbonati (ulaz)</t>
  </si>
  <si>
    <t>Svaka karbonatna sirovina ili dodatak povezan s emisijom CO2 [t]</t>
  </si>
  <si>
    <t>Proizvodnja keramičkih proizvoda</t>
  </si>
  <si>
    <t>Keramika</t>
  </si>
  <si>
    <t>Ulaz ugljika (Metoda A)</t>
  </si>
  <si>
    <t xml:space="preserve">Oksidi alkalijskih metala (Metoda B) </t>
  </si>
  <si>
    <t>Bruto proizvodnja, uključujući i odbačene proizvode te reciklažno staklo iz peći i pošiljki [t]</t>
  </si>
  <si>
    <t>Čišćenje mokrim postupkom</t>
  </si>
  <si>
    <t>Potrošeni suhi CaCO3 [t]</t>
  </si>
  <si>
    <t>Proizvodnja celuloze i papira</t>
  </si>
  <si>
    <t>Celuloza i papir</t>
  </si>
  <si>
    <t>Dodatne kemikalije</t>
  </si>
  <si>
    <t>Količina CaCO3 i Na2CO3 [t]</t>
  </si>
  <si>
    <t>Čađa</t>
  </si>
  <si>
    <t>Metodologija masene bilance</t>
  </si>
  <si>
    <t>Amonijak</t>
  </si>
  <si>
    <t>Količina goriva korištena kao ulazni materijal procesa [t] ili [Nm3]</t>
  </si>
  <si>
    <t>Vodik i sintetski plin</t>
  </si>
  <si>
    <t>Proizvodnja  organskih kemikalija na veliko</t>
  </si>
  <si>
    <t>Organske kemikalije na veliko</t>
  </si>
  <si>
    <t>Proizvodnja ili obrada obojenih i neobojenih metala, uključujući sekundarni aluminij</t>
  </si>
  <si>
    <t>Neobojeni, sek. aluminij</t>
  </si>
  <si>
    <t>Procesne emisije</t>
  </si>
  <si>
    <t>Svaki ulazni materijal ili procesni ostatak korišten kao ulazni materijal za proces [t]</t>
  </si>
  <si>
    <r>
      <rPr>
        <sz val="10"/>
        <color indexed="8"/>
        <rFont val="Arial"/>
        <family val="2"/>
        <charset val="238"/>
      </rPr>
      <t>Natrij karbonat</t>
    </r>
    <r>
      <rPr>
        <sz val="10"/>
        <color indexed="10"/>
        <rFont val="Arial"/>
        <family val="2"/>
        <charset val="238"/>
      </rPr>
      <t xml:space="preserve"> </t>
    </r>
    <r>
      <rPr>
        <sz val="10"/>
        <rFont val="Arial"/>
        <family val="2"/>
      </rPr>
      <t>/ natrij bikarbonat</t>
    </r>
  </si>
  <si>
    <t>Primarni aluminij</t>
  </si>
  <si>
    <t>Emisije PFC (Metoda nagiba)</t>
  </si>
  <si>
    <r>
      <t>Proizvodnja primarnog aluminija u [t], minute</t>
    </r>
    <r>
      <rPr>
        <b/>
        <sz val="10"/>
        <color indexed="10"/>
        <rFont val="Arial"/>
        <family val="2"/>
        <charset val="238"/>
      </rPr>
      <t xml:space="preserve"> </t>
    </r>
    <r>
      <rPr>
        <sz val="10"/>
        <color indexed="8"/>
        <rFont val="Arial"/>
        <family val="2"/>
        <charset val="238"/>
      </rPr>
      <t>učinka anode</t>
    </r>
    <r>
      <rPr>
        <b/>
        <sz val="10"/>
        <color indexed="10"/>
        <rFont val="Arial"/>
        <family val="2"/>
        <charset val="238"/>
      </rPr>
      <t xml:space="preserve"> </t>
    </r>
    <r>
      <rPr>
        <sz val="10"/>
        <rFont val="Arial"/>
        <family val="2"/>
      </rPr>
      <t>[broj</t>
    </r>
    <r>
      <rPr>
        <sz val="10"/>
        <color indexed="8"/>
        <rFont val="Arial"/>
        <family val="2"/>
        <charset val="238"/>
      </rPr>
      <t xml:space="preserve"> učinka anode</t>
    </r>
    <r>
      <rPr>
        <sz val="10"/>
        <rFont val="Arial"/>
        <family val="2"/>
      </rPr>
      <t>/ćelija-dan] i [minute učinka anode /pojavi]</t>
    </r>
  </si>
  <si>
    <t>Emisije PFC (prenaponska metoda)</t>
  </si>
  <si>
    <r>
      <t xml:space="preserve">Proizvodnja primarnog aluminija u [t], prenapon </t>
    </r>
    <r>
      <rPr>
        <sz val="10"/>
        <color indexed="8"/>
        <rFont val="Arial"/>
        <family val="2"/>
        <charset val="238"/>
      </rPr>
      <t>učinka anode</t>
    </r>
    <r>
      <rPr>
        <sz val="10"/>
        <rFont val="Arial"/>
        <family val="2"/>
      </rPr>
      <t xml:space="preserve">  [mV] i učinkovitost struje [-]</t>
    </r>
  </si>
  <si>
    <t>masena bilanca</t>
  </si>
  <si>
    <t>Emisijski faktor</t>
  </si>
  <si>
    <t>zadana vrijednost?</t>
  </si>
  <si>
    <t>Utemeljeni posredni faktori (ako je promijenjivo)</t>
  </si>
  <si>
    <t>Operater primjenjuje jedno od sljedećeg:
(a) standardni faktori navedeni u poglavlju 1. Priloga VI;
(b) druge konstantne vrijednosti u skladu s točkama (d) ili (e) članka 31. stavka 1. Uredbe
kada primjenjive vrijednosti nisu sadržane u poglavlju 1. Priloga VI.</t>
  </si>
  <si>
    <t>Razina točnosti 2a: Operater primjenjuje emisijske faktore specifične za pojedinu državu za odgovarajuće gorivo ili materijal u skladu s točkama (b) i (c) članka 31. stavka 1. Uredbe</t>
  </si>
  <si>
    <t>Razina točnosti 2b: Operater će izvesti emisijske faktore za gorivo na temelju jednog od sljedećih utemeljenih posrednih faktora, u kombinaciji s empirijskom korelacijom određenom najmanje jednom godišnje u skladu s člancima 32. do 35. i 39. Uredbe:</t>
  </si>
  <si>
    <t>Operater utvrđuje faktor emisije u skladu s relevantnim odredbama članaka 32. - 35. Uredbe</t>
  </si>
  <si>
    <t>Faktori specifični za postrojenje</t>
  </si>
  <si>
    <t>Operater će koristiti referentni emisijski faktor od 0,00393 t CO2/Nm3 koji proizlazi iz izgaranja čistoga etana korištenog kao konzervativni posredni faktor za spaljene plinove.</t>
  </si>
  <si>
    <t>Razina točnosti 2b: Emisijski faktori specifični za postrojenje izvode se iz procjene molekularne težine toka baklje, koristeći modeliranje procesa na temelju standardnih industrijskih modela. Vodeći računa o relativnim omjerima i molekularnim težinama svakog od tokova koji sudjeluju, dobiva se ponderirani godišnji prosječni iznos za molekularnu težinu spaljenog plina.</t>
  </si>
  <si>
    <t>Zadana vrijednost Tipa I i najbolja praksa</t>
  </si>
  <si>
    <t>Emisijski faktor se određuje iz stehiometrijskih omjera kako je propisano u
poglavlju 2. priloga VI. Određivanje količine CaCO3 i MgCO3 u relevantnom
ulaznom materijalu provodi se pomoću uputa najbolje industrijske prakse.</t>
  </si>
  <si>
    <t>0,2558 t CO2/ t gipsa.</t>
  </si>
  <si>
    <t>Emisijski faktor trebao bi biti stehiometrijski omjer suhog gipsa (CaSO4.2H2O) za emitirani CO2: 0.2558 t CO2/ t gipsa.</t>
  </si>
  <si>
    <t xml:space="preserve">2.9 t CO2 po toni procesirane sirovine
</t>
  </si>
  <si>
    <t>Operater treba koristiti referentnu vrijednost od 2.9 t CO2 po toni procesirane sirovine, konzervativno određene na temelju etana.</t>
  </si>
  <si>
    <t>Operater će koristiti emisijski faktor specifičan za djelatnost izračunat iz sadržaja ugljika pri ulazu plina određenog u skladu s člancima 32. do 35.</t>
  </si>
  <si>
    <t>0.525 t CO2/t klinker.</t>
  </si>
  <si>
    <t>Operater treba koristiti emisijski faktor 0.525 t CO2/t klinker.</t>
  </si>
  <si>
    <t>Utvrđivanje iznosa relevantnih metalnih oksida koji proizlaze iz
razgradnje karbonata iz proizvoda, mora se provoditi u skladu s člancima 32.
do 35. Uredbe. Stehiometrijski omjeri navedeni u prilogu VI poglavlju 2. Tablica 3. će se koristiti za pretvaranje podataka o sastavu u emisijske faktore uz pretpostavku da su svi relevantni metalni oksidi izvedeni iz odgovarajućih karbonata.</t>
  </si>
  <si>
    <t>Prilog VI, poglavlje 2. i analize</t>
  </si>
  <si>
    <t>0.525 t CO2/t prašine.</t>
  </si>
  <si>
    <t>Operater treba koristiti emisijski faktor 0.525 t CO2/t prašine.</t>
  </si>
  <si>
    <t>Operater treba odrediti emisijski faktor (EF) barem jednom godišnje u skladu s člancima 32. do 35. Uredbe i koristeći sljedeću formulu:</t>
  </si>
  <si>
    <t>Najbolja praksa</t>
  </si>
  <si>
    <t>Sadržaj ne-karbonatnog ugljika u relevantnoj sirovini potrebno je procijeniti korištenjem uputa najbolje industrijske prakse.</t>
  </si>
  <si>
    <t>Sadržaj ne-karbonatnog ugljika u relevantnoj sirovini potrebno je procijeniti 
barem jednom godišnje u skladu s uputama članaka 32. do 35. Uredbe</t>
  </si>
  <si>
    <t>Procjena količine odgovarajućih karbonata u svakom odgovarajućem ulaznom materijalu treba se provoditi sukladno člancima 32. do 35. Uredbe. Za pretvorbu podataka o sastavu u  emisijske faktore potrebno je koristiti stehiometrijske omjere opisane u poglavlju 2. Priloga VI.</t>
  </si>
  <si>
    <t>Operater primjenjuje standardne čimbenike navedene u Prilogu VI poglavlju 2. Tablica 3.</t>
  </si>
  <si>
    <t>Operater će primijeniti faktore emisije specifične za državu u skladu s točkama
(b) ili (c) članka 31. stavka 1.</t>
  </si>
  <si>
    <t xml:space="preserve">Koristit će se stehiometrijski omjeri navedeni u poglavlju  2. Priloga VI. Čistoća_x000D_ odgovarajućih ulaznih materijala utvrđuje se pomoću najbolje industrijske prakse. </t>
  </si>
  <si>
    <t xml:space="preserve">Procjena količnine odgovarajućih karbonata u svakom odgovarajućem ulaznom materijalu treba se provoditi sukladno člancima 32. do 35. Uredbe. </t>
  </si>
  <si>
    <t>0,08794 tona CO2 po toni suhe gline</t>
  </si>
  <si>
    <t>Konzervativna vrijednost od 0,2 tone CaCO3 (što odgovara 0,08794 tone CO2)
po toni suhe gline koristi se za izračun emisijskog faktora umjesto rezultata analize.</t>
  </si>
  <si>
    <t xml:space="preserve">Emisijski faktor za svaki tok izvora biti će izveden i ažuriran najmanje jednom
godišnje koristeći najbolje industrijske prakse i to na način da odražava specifične uvjete na lokaciji i mješavinu proizvoda u postrojenju
</t>
  </si>
  <si>
    <t>0,09642 tone CO2 po toni proizvoda</t>
  </si>
  <si>
    <t>Tip I zadane vrijednosti</t>
  </si>
  <si>
    <t>Operater treba koristiti stehiometrijski omjer CaCO3 kako je prikazano u poglavlju 2. Priloga VI.</t>
  </si>
  <si>
    <t>Tip I zadane vrijednosti &amp; najbolja praksa</t>
  </si>
  <si>
    <t>Koristit će se stehiometrijski omjeri navedeni u poglavlju 2. Priloga VI. Čistoća_x000D_ odgovarajućih ulaznih materijala utvrđuje se na temelju najbolje industrijske prakse. Izvedene vrijednosti bit će prilagođene u skladu sa sadržajem vlage i minerala jalovine korištenih karbonatnih materijala.</t>
  </si>
  <si>
    <t>Emisijski faktori specifični za postrojenje</t>
  </si>
  <si>
    <t xml:space="preserve">Operater će koristiti emisijske faktore za specifične tehnologije iz tablice 1. članka 8. Priloga IV. </t>
  </si>
  <si>
    <t>Operater će koristiti emisijske faktore za CF4 i C2F6 specifične za postrojenje, koji su ustanovljeni kontinuiranim ili povremenim terenskim mjerenjima. Za određivanje
tih emisijskih faktora operater treba koristiti najnoviju verziju uputa
spomenutih pod razinom točnosti 3 odjeljka 4.4.2.4 IPCC Uputa za 2006. godinu. Operater utvrđuje svaki emisijski faktor uz maksimalnu nesigurnost od ± 15%.</t>
  </si>
  <si>
    <t xml:space="preserve">Operater treba primijeniti emisijske faktore specifične za tehnologiju iz tablice 2. poglavlja  8. Priloga IV.
</t>
  </si>
  <si>
    <t>Operater će koristiti emisijske faktore za CF4 [(kg CF4 / t Al) /(mV)] i C2F6 [t C2F6 / t CF4] specifične za postrojenje koji su ustanovljeni kontinuiranim ili povremenim terenskim mjerenjima. Za određivanje
tih emisijskih faktora operater treba koristiti najnoviju verziju uputa
spomenutih pod razinom  točnosti 3. poglavlja 4.4.2.4 IPCC Uputa za 2006. godinu. Operater utvrđuje svaki emisijski faktor uz maksimalnu nesigurnost od ± 15%.</t>
  </si>
  <si>
    <t>Laboratorijske analize &amp; stehiometrijske vrijednosti</t>
  </si>
  <si>
    <t xml:space="preserve">Utvrđivanje iznosa odgovarajućih karbonata u svakom relevantnom ulaznom
materijalu provodi se prema člancima 32. do 35. Uredbe. Stehiometrijski omjeri navedeni u poglavlju 2. priloga VI koristi se za pretvaranje podataka o sastavu u emisijske faktore. </t>
  </si>
  <si>
    <t>DOV</t>
  </si>
  <si>
    <t>Fakture (ukoliko je primjenjivo)</t>
  </si>
  <si>
    <t>Razina točnosti 2a: Operater treba primjeniti faktore za odgovarajuće gorivo specifične za državu u skladu s točkama (b) ili (c) članka 31 stavka 1. Uredbe.</t>
  </si>
  <si>
    <t>Razina točnosti 2b: Za komercijalna goriva mora se koristiti donja ogrjevna vrijednost dobivena iz faktura dobavljača goriva za odgovarajuće gorivo, pod uvjetom da je vrijednost iste dobivena na temelju prihvaćenih nacionalnih ili međunarodnih normi.</t>
  </si>
  <si>
    <t>Operater treba odrediti donju ogrjevnu vrijednost u skladu s člancima 32. do 35. Uredbe</t>
  </si>
  <si>
    <t>Operater primjenjuje jedno od sljedećeg:
(a) sadržaj ugljika izveden iz standardnih faktora navedenih u Prilogu VI poglavlja 1.
i 2.;
(b) druge konstantne vrijednosti u skladu s točkama (d) ili (e) članka 31. stavka 1. Uredbe,
kada nije moguće primjeniti niti jednu vrijednost iz Priloga VI poglavlja 1. i 2.</t>
  </si>
  <si>
    <t>Razina točnosti 2a: Operater treba odrediti sadržaj ugljika pomoću emisijskih faktora za odgovarajuće gorivo ili materijal specifičnih za državu, u skladu s točkama (b) ili (c) članka 31. stavka 1.</t>
  </si>
  <si>
    <t>Razina točnosti 2b: Operater treba izvesti sadržaj ugljika iz emisijskih faktora za gorivo, na temelju jednog od sljedećih uspostavljenih propisa u kombinaciji s empirijskom korelacijom određenom najmanje jednom godišnje u skladu s člancima 32. do 35. Uredbe
(a) mjerenje gustoće specifičnih ulja ili plinova, zajedničkih, primjerice, rafineriji ili industriji čelika;
(b) neto kalorična vrijednost za specifične vrste ugljena.</t>
  </si>
  <si>
    <t>Operater treba odrediti sadržaj ugljika u skladu s relevantnim propisima članaka 32.-35. Uredbe</t>
  </si>
  <si>
    <t>Sadržaj biomase</t>
  </si>
  <si>
    <t>Operater primjenjuje jednu od vrijednosti objavljenih u skladu s prvim
podstavkom članka 39. stavkom 2. Uredbe ili vrijednost određenu u skladu s drugim
podstavkom članka 39 stavkom 2. ili članka 39. stavkom 3. Uredbe</t>
  </si>
  <si>
    <t>Operater određuje specifične faktore u skladu s člankom 39. stavkom 1. Uredbe</t>
  </si>
  <si>
    <t>Operater primjenjuje oksidacijski faktor 1.</t>
  </si>
  <si>
    <t>Operater primjenjuje oksidacijske faktore za odgovarajuće gorivo u skladu s točkom (b) ili (c) članka 31. stavka 1. Uredbe</t>
  </si>
  <si>
    <t>Za goriva, operater će izvesti faktore specifične za djelatnost na temelju odgovarajućeg sadržaja ugljika u pepelu, ispustima i drugih vrstama otpada i nusproizvoda, i drugim relevantnim nepotpuno oksidiranim emitiranim plinovitim oblicima ugljika, osim CO. Podaci o sastavu utvrđuju se u skladu s člancima 32. do 35. Uredbe</t>
  </si>
  <si>
    <t xml:space="preserve">Anm.: odnosi se na poglavlje 4 Priloga II ali se karbonati ne spominju </t>
  </si>
  <si>
    <t>Konverzijski faktor se računa primjenom najbolje industrijske prakse.</t>
  </si>
  <si>
    <t>Anm.: minimalna razina točnosti nije primjenjiva ali razina točnosti 1 je primjenjiva</t>
  </si>
  <si>
    <t>Zadana vrijednost CF=1</t>
  </si>
  <si>
    <t>Potrebno je koristiti konverzijski faktor 1.</t>
  </si>
  <si>
    <t>Karbonate i ostali ugljik koji nastaje u procesu, potrebno je uzeti u obzir korištenjem konverzijskih faktora s vrijednošću između 0 i 1. Operater može pretpostaviti potpunu pretvorbu za jedan ili više ulaznih materijala i dodijeliti nekonvertirani materijal ili druge vrste ugljika preostalom ulaznom materijalu. Dodatno određivanje relevantnih kemijskih parametara proizvoda provodi se u skladu s člancima 32. do 35. Uredbe</t>
  </si>
  <si>
    <t>Iznos nekarbonatnih spojeva relevantnih metala u sirovini, uključujući povratnu prašinu ili leteći pepeo ili druge već kalcinirane materijale, mora se odražavati u konverzijskim faktorima vrijednosti između 0 i 1, pri čemu vrijednost 1 odgovara potpunoj konverziji karbonatne sirovine u okside. Dodatno određivanje
relevantnih kemijskih parametara ulaznih materijala u proces potrebno je provesti u skladu s člancima 32. do 35. Uredbe</t>
  </si>
  <si>
    <t>Mjerenje</t>
  </si>
  <si>
    <t>Razine točnosti</t>
  </si>
  <si>
    <t>Izračun - primjenjive razine točnosti</t>
  </si>
  <si>
    <t>Mali onečišćivač</t>
  </si>
  <si>
    <t>Kategorija</t>
  </si>
  <si>
    <t>kategorija toka izvora</t>
  </si>
  <si>
    <t>Poruka</t>
  </si>
  <si>
    <t>Čl. 47. stavak 6. Uredbe Postrojenje s niskim emisijama (mali onečišćivač): za sve tokove izvora može koristiti razinu točnosti 1 kao minimum za podatke o djelatnostima i faktore izračuna, osim ako je veća preciznost ostvariva bez dodatnog napora za operatera, bez pružanja dokaza da primjena viših razina točnosti tehnički nije izvediva ili bi izazvala neopravdane troškove.</t>
  </si>
  <si>
    <t>Čl. 26. stavak 1. Uredbe: Potrebno je primjeniti minimalne razine prikazane u nastavku.
Međutim, možete primjeniti i do dvije razine ispod tražene, ali minimalno razinu točnosti 1, ako dokažete nadležnom tijelu, da razina točnosti koja je tražena u skladu s prvim podstavkom, tehnički nije izvediva ili dovodi do neopravdano visokih troškova.</t>
  </si>
  <si>
    <t>Čl. 26. stavak 2. Uredbe: Manji tok izvora: Za podatke o djelatnostima i svaki faktor izračuna, primjenjuje se najviša razina točnosti koja je tehnički izvediva i ne izazva neopravdano visoke troškove, a minimalno razina točnosti 1.</t>
  </si>
  <si>
    <t>Čl. 26. stavak 3. Uredbe: De-minimis tok izvora: Podaci o djelatnostima i svaki faktor izračuna mogu se odrediti korištenjem konzervativnih procjena umjesto korištenjem razina točnosti, osim ako je definiranu razinu točnosti moguće postići bez dodatnih napora.</t>
  </si>
  <si>
    <t>Čl. 26. stavak 1. Uredbe: Potrebno je primjeniti minimalne razine točnosti prikazane u nastavku. 
Međutim, možete primjeniti jednu razinu točnosti niže, ali minimalno razinu točnosti 1, ako dokažete nadležnom tijelu da razina točnosti koja je tražena u skladu s prvim podstavkom nije tehnički izvediva ili dovodi do neopravdano visokih troškova.</t>
  </si>
  <si>
    <t>Mjerenje - primjenjive razine</t>
  </si>
  <si>
    <t>Kategorija izvora emisije</t>
  </si>
  <si>
    <t>Članak 41. Uredbe: Jednu razinu točnosti niže od dolje prikazane razine točnosti treba  koristiti kao minimum. 
Samo gdje možete dokazati nadležnom tijelu da primjena tražene razine točnosti nije tehnički izvediva ili uzrokuje neopravdano visoke troškove, također da primjena metodologije izračuna korištenjem određenog stupnja razine točnosti, kao što zahtijeva članak 26. Uredbe, nije tehnički izvediva ili uzrokuje neopravdano visoke troškove, tada se može koristiti sljedeća niža razina točnosti, ali minimalno razina točnosti 1.</t>
  </si>
  <si>
    <t>Ovaj obrazac plana praćenja predstavlja stavove službe Komisije u vrijeme objave.</t>
  </si>
  <si>
    <t>Ovo je finalna verzija obrasca plana praćenja za postrojenja, odobrena od strane Odbor za klimatske promjene na sastanku održanom 7. srpnja 2012. godine.</t>
  </si>
  <si>
    <t>Opravdanje, ako nije primjenjena potrebna razina:</t>
  </si>
  <si>
    <t>Daljnji postupak dodan od strane postrojenja</t>
  </si>
  <si>
    <t>Novosti u 4. fazi ( dopunjeno 2020.)</t>
  </si>
  <si>
    <t>Daljni postupci</t>
  </si>
  <si>
    <t>M.Izračun</t>
  </si>
  <si>
    <t>https://eur-lex.europa.eu/eli/dir/2003/87/2018-04-08?locale=hr</t>
  </si>
  <si>
    <t>U Uredbi o praćenju i izvješćivanju (Uredba Komisije (EU) 2018/2066, kako je izmijenjena, dalje u tekstu Uredba) utvrđeni su daljnji zahtjevi za praćenje i izvješćivanje. Uredba o praćenju i izvješćivanju može se preuzeti s adrese:</t>
  </si>
  <si>
    <t>https://eur-lex.europa.eu/legal-content/EN/TXT/?uri=CELEX%3A02018R2066-20250527</t>
  </si>
  <si>
    <t>https://climate.ec.europa.eu/document/download/535fc76c-4466-4568-a88a-e205a5ee0d6f_en?filename=quick_guide_operators_en.pdf</t>
  </si>
  <si>
    <t>Preporučuje se da počnete s „Brzim vodičem za operatere stacionarnih postrojenja” i „Uputama br. 1”.</t>
  </si>
  <si>
    <t>Ovaj se list upotrebljava za utvrđivanje trenutačne verzije plana praćenja. Svaka verzija plana praćenja mora imati jedinstveni broj verzije koji se ne podudara s planovima iz prethodne faze te referentni datum.</t>
  </si>
  <si>
    <t>U stupcu „datum početka primjene”, ako je primjenjivo, upisuje se datum od kojeg se primjenjuje metodologija praćenja kako je opisana u planu.</t>
  </si>
  <si>
    <t>Datum početka primjene</t>
  </si>
  <si>
    <t>Nazivna ulazna toplinska snaga u MW (th) (ako je kapacitet izražen u tonama)</t>
  </si>
  <si>
    <t>Procijenjene emisije pod točkom d) ili e) na temelju konzervativnih procjena?</t>
  </si>
  <si>
    <t>Ako vaš unos u vezi s postrojenjem s niskim emisijama proturječi unosu pod točkom (d) ili ako se brojka pod točkom (d) temelji na konzervativnoj procjeni umjesto na verificiranim emisijama, odaberite „TRUE” i u nastavku navedite kratko obrazloženje.</t>
  </si>
  <si>
    <t>Ako su emisije iz proizvodnih procesa relevantne, jasno opišite uključuje li izračun anorganski ugljik (karbonati), organski ugljik ili oboje, u skladu s odjeljkom 4. Priloga II. Uredbe o praćenju i izvješćivanju.</t>
  </si>
  <si>
    <r>
      <t>Opis postupka za procjenu sukladnosti tokova izvora biomase</t>
    </r>
    <r>
      <rPr>
        <b/>
        <sz val="10"/>
        <color indexed="10"/>
        <rFont val="Arial"/>
        <family val="2"/>
        <charset val="238"/>
      </rPr>
      <t xml:space="preserve"> </t>
    </r>
    <r>
      <rPr>
        <b/>
        <sz val="10"/>
        <color indexed="8"/>
        <rFont val="Arial"/>
        <family val="2"/>
        <charset val="238"/>
      </rPr>
      <t>u skladu</t>
    </r>
    <r>
      <rPr>
        <b/>
        <sz val="10"/>
        <color indexed="10"/>
        <rFont val="Arial"/>
        <family val="2"/>
        <charset val="238"/>
      </rPr>
      <t xml:space="preserve"> </t>
    </r>
    <r>
      <rPr>
        <b/>
        <sz val="10"/>
        <rFont val="Arial"/>
        <family val="2"/>
      </rPr>
      <t>s člankom 38. stavkom 5. Uredbe, ako je primjenjivo.</t>
    </r>
  </si>
  <si>
    <t>Postupak se odnosi samo na biomasu koja podliježe primjenjivim kriterijima održivosti i smanjenja emisija stakleničkih plinova iz Direktive o energiji iz obnovljivih izvora (2018/2001).</t>
  </si>
  <si>
    <t>Opis postupka za utvrđivanje količina bioplina na temelju evidencije o kupovini u skladu s člankom 39. stavkom 4. Uredbe, ako je primjenjivo.</t>
  </si>
  <si>
    <t>Taj je postupak relevantan samo ako operater tvrdi da upotrebljava bioplin primljen iz mreže (prirodnog) plina.</t>
  </si>
  <si>
    <t>Daljnje smjernice potražite u člancima 28. i 29. Uredbe o praćenju i izvješćivanju i Uputama br. 4 te upotrijebite „Alat za procjenu nesigurnosti”.</t>
  </si>
  <si>
    <t>Zadane vrijednosti tipa I. (razina 1):</t>
  </si>
  <si>
    <t>Zadane vrijednosti tipa I. uključuju bilo koju od sljedećih metoda:</t>
  </si>
  <si>
    <t xml:space="preserve">upotrebu standardnih faktora navedenih u Prilogu VI. (tj. u načelu vrijednosti IPCC-a) ili </t>
  </si>
  <si>
    <t>upotrebu drugih konstantnih vrijednosti u skladu s člankom 31. stavkom 1. točkom (e) Uredbe ako takvi standardni faktori nisu dostupni, tj. analize provedene u prošlosti koje su i dalje valjane.</t>
  </si>
  <si>
    <t>Zadane vrijednosti tipa II. (razina 2):</t>
  </si>
  <si>
    <t>Zadane vrijednosti tipa II. uključuju jednu od sljedećih metoda, koje se smatraju istovrijednima:</t>
  </si>
  <si>
    <t xml:space="preserve">upotrebu nacionalnih emisijskih faktora u skladu s člankom 31. stavkom 1. točkom (b) Uredbe, tj. vrijednosti upotrijebljenih za nacionalni inventar stakleničkih plinova ili </t>
  </si>
  <si>
    <t xml:space="preserve">upotrebu drugih vrijednosti koje je objavilo nadležno tijelo za razdvojenije vrste goriva u skladu s člankom 31. stavkom 1. točkom (c) ili drugih vrijednosti iz literature dogovorenih s nadležnim tijelom ili </t>
  </si>
  <si>
    <t>upotrebu drugih konstantnih vrijednosti u skladu s člankom 31. stavkom 1. točkom (d) Uredbe, tj. vrijednosti za koje jamči dobavljač sa sadržajem ugljika unutar 1 %.</t>
  </si>
  <si>
    <t xml:space="preserve">Utvrđeni posredni faktori (razina 2b): </t>
  </si>
  <si>
    <t xml:space="preserve">Podaci s faktura (razina 2b): </t>
  </si>
  <si>
    <t xml:space="preserve">Laboratorijske analize (najviša razina): </t>
  </si>
  <si>
    <t xml:space="preserve">U tom su slučaju potpuno primjenjivi zahtjevi iz članaka od 32. do 35.Uredbe u pogledu analiza, među ostalim upotreba „utvrđenih posrednih faktora”, ako je primjenjivo i ako nesigurnost empirijske korelacije nije veća od jedne trećine vrijednosti nesigurnosti povezane s primjenjivom razinom za podatke o djelatnostima. </t>
  </si>
  <si>
    <t>Za čiste kemijske tvari nadležno tijelo može prihvatiti da se upotrebom stehiometrijskog sadržaja ugljika ispunjava razina koju zahtijeva laboratorijska analiza pod uvjetom da operater dokaže da bi takve analize dovele do neopravdano visokih troškova i da stehiometrijska vrijednost neće dovesti do podcjenjivanja emisija.</t>
  </si>
  <si>
    <t>Udio biomase tipa I. (razina 1):</t>
  </si>
  <si>
    <t>Treba primijeniti jednu od sljedećih metoda, koje se smatraju istovrijednima:</t>
  </si>
  <si>
    <t>upotreba vrijednosti koje je objavilo nadležno tijelo ili Komisija za tu vrstu goriva ili materijala, ili</t>
  </si>
  <si>
    <t>upotreba vrijednosti u skladu s člankom 31. stavkom 1. Uredbe, tj. „zadane vrijednosti tipa I.”.</t>
  </si>
  <si>
    <t xml:space="preserve">Alternativno, operater uvijek može pretpostaviti fosilni udio od 100 %. To se smatra metodologijom „bez razine” te se primjenjuje zadana vrijednost od 0 % udjela biomase. </t>
  </si>
  <si>
    <t>Primjena članka 39. stavaka 3. i 4. u slučaju mreža prirodnog plina u koje se ubrizgava bioplin, tj. ako nadležno tijelo dopušta da se udio biomase utvrdi s pomoću evidencije o kupovini bioplina istovrijednog sadržaja energije.</t>
  </si>
  <si>
    <t>Udio biomase tipa II. (razina 2):</t>
  </si>
  <si>
    <t>Udio biomase utvrđuje se metodom procjene u skladu s člankom 39. stavkom 2. drugim podstavkom Uredbe i dostavlja se nadležnom tijelu na odobrenje uzimajući u obzir sljedeće:</t>
  </si>
  <si>
    <r>
      <t>za goriva ili materijale koji potječu iz proizvodnog postupka u kojem su tokovi ulaznih materijala utvrđeni i sljedivi, operater procjenu može utemeljiti n</t>
    </r>
    <r>
      <rPr>
        <i/>
        <sz val="8"/>
        <color indexed="62"/>
        <rFont val="Arial"/>
        <family val="2"/>
        <charset val="238"/>
      </rPr>
      <t xml:space="preserve">a masenoj bilanci </t>
    </r>
    <r>
      <rPr>
        <i/>
        <sz val="8"/>
        <color indexed="18"/>
        <rFont val="Arial"/>
        <family val="2"/>
      </rPr>
      <t>fosilnog ugljika i ugljika iz biomase koji ulazi u postupak i izlazi iz njega</t>
    </r>
  </si>
  <si>
    <t>upute o dodatnim primjenjivim metodama procjene koje je objavila Komisija &lt;razradit će se u Uputama br. 3&gt;.</t>
  </si>
  <si>
    <t>Analiza udjela biomase (razina 3):</t>
  </si>
  <si>
    <t>U tom slučaju treba provesti laboratorijske analize u skladu s člankom 39. stavkom 2. prvim podstavkom i člancima od 32. do 35. Uredbe</t>
  </si>
  <si>
    <t>Komentari i obrazloženja ako nisu primijenjene zahtijevane razine:</t>
  </si>
  <si>
    <t>U nastavku navedite eventualne relevantne komentare. Objašnjenja se posebno mogu zahtijevati npr. za metodu procjene biomase, metodu posrednih faktora (korelacija), primjenu članka 31. stavka 4., članka 37. stavka 2. Uredbe itd.</t>
  </si>
  <si>
    <t>Nadalje, ovdje treba navesti neke od informacija potrebnih za praćenje prenesenog CO2 i N2O, kao i inherentnog CO2.</t>
  </si>
  <si>
    <t>Komentari i obrazloženja ako nije primijenjena zahtijevana razina:</t>
  </si>
  <si>
    <t>U skladu s člankom 43. stavkom 4. i stavkom 4. točkom (a) Uredbe o praćenju i izvješćivanju, ako se u mjerenje emisija uključi CO2 koji potječe iz biomase, navedite pojedinosti o pisanom postupku za utvrđivanje CO2 iz biomase i njegovo oduzimanje od izmjerenih emisija CO2 ako je primjenjivo.</t>
  </si>
  <si>
    <r>
      <t>J. Utvrđivanje prenesenog ili inherentnog CO</t>
    </r>
    <r>
      <rPr>
        <b/>
        <vertAlign val="subscript"/>
        <sz val="14"/>
        <rFont val="Arial"/>
        <family val="2"/>
        <charset val="238"/>
      </rPr>
      <t>2</t>
    </r>
    <r>
      <rPr>
        <b/>
        <sz val="14"/>
        <rFont val="Arial"/>
        <family val="2"/>
      </rPr>
      <t xml:space="preserve"> i prenesenog N</t>
    </r>
    <r>
      <rPr>
        <b/>
        <vertAlign val="subscript"/>
        <sz val="14"/>
        <rFont val="Arial"/>
        <family val="2"/>
        <charset val="238"/>
      </rPr>
      <t>2</t>
    </r>
    <r>
      <rPr>
        <b/>
        <sz val="14"/>
        <rFont val="Arial"/>
        <family val="2"/>
      </rPr>
      <t>O</t>
    </r>
  </si>
  <si>
    <r>
      <t>Utvrđivanje inherentnog i prenesenog CO</t>
    </r>
    <r>
      <rPr>
        <b/>
        <vertAlign val="subscript"/>
        <sz val="12"/>
        <color rgb="FFFFFFFF"/>
        <rFont val="Arial"/>
        <family val="2"/>
        <charset val="238"/>
      </rPr>
      <t>2</t>
    </r>
    <r>
      <rPr>
        <b/>
        <sz val="12"/>
        <color indexed="9"/>
        <rFont val="Arial"/>
        <family val="2"/>
      </rPr>
      <t xml:space="preserve">  i N</t>
    </r>
    <r>
      <rPr>
        <b/>
        <vertAlign val="subscript"/>
        <sz val="12"/>
        <color rgb="FFFFFFFF"/>
        <rFont val="Arial"/>
        <family val="2"/>
        <charset val="238"/>
      </rPr>
      <t>2</t>
    </r>
    <r>
      <rPr>
        <b/>
        <sz val="12"/>
        <color indexed="9"/>
        <rFont val="Arial"/>
        <family val="2"/>
      </rPr>
      <t>O</t>
    </r>
  </si>
  <si>
    <r>
      <t>Napomena: ovaj odjeljak treba popuniti ako se obavlja prijenos inherentnog CO2 kao dijela toka izvora u skladu s člankom 48. Uredbe</t>
    </r>
    <r>
      <rPr>
        <b/>
        <sz val="10"/>
        <color indexed="56"/>
        <rFont val="Arial"/>
        <family val="2"/>
        <charset val="238"/>
      </rPr>
      <t xml:space="preserve">, </t>
    </r>
    <r>
      <rPr>
        <b/>
        <sz val="10"/>
        <color indexed="62"/>
        <rFont val="Arial"/>
        <family val="2"/>
        <charset val="238"/>
      </rPr>
      <t xml:space="preserve">prijenos CO2 u skladu s člankom 49. ili prijenos N2O u skladu s člankom 50. </t>
    </r>
    <r>
      <rPr>
        <b/>
        <sz val="10"/>
        <color indexed="62"/>
        <rFont val="Arial"/>
        <family val="2"/>
      </rPr>
      <t>Uredbe o praćenju i izvješćivanju.</t>
    </r>
  </si>
  <si>
    <t xml:space="preserve">Navedite detaljan opis metodologije praćenja korištene za određivanje inherentnog ili prenesenog CO2 ili N2O. </t>
  </si>
  <si>
    <t>U okviru u nastavku navedite sažeti opis metodologije praćenja, uključujući formule, korištene za utvrđivanje vaših godišnjih emisija CO2, N2O ili ekvivalenta CO2.</t>
  </si>
  <si>
    <t>Posebno bi trebalo obuhvatiti količine CO2 i N2O koje treba dodati zbog primanja prenesenog CO2 i N2O ili za oduzimanje ekvivalenta CO2 zbog prijenosa izvan postrojenja, ovisno o slučaju. Pripazite da izračun bude u skladu s člancima 48., 49. i 50. Uredbe o praćenju i izvješćivanju.</t>
  </si>
  <si>
    <t>Za svako postrojenje (ili drugi objekt) od kojeg primate ili u koji prenosite inherentni ili preneseni ekvivalent CO2 navedite sljedeće informacije:</t>
  </si>
  <si>
    <t>Ovdje navedite ime postrojenja ili objekta koji nije obuhvaćen ETS-om iz kojeg ili u koji se prenosi ekvivalent CO2. U mjeri u kojoj je to izvedivo upotrijebite isto ime koje upotrebljavaju nadležno tijelo i Registar.</t>
  </si>
  <si>
    <t>Iz padajućeg izbornika odaberite je li riječ o prijenosu iz postrojenja ili objekta koji nije obuhvaćen ETS-om ili u njega te odnosi li se to na inherentni CO2 (članak 48. Uredbe) ili preneseni CO2 (članak 49.) ili N2O (članak 50. Uredbe) kako je utvrđeno u Uredbi o praćenju i izvješćivanju.</t>
  </si>
  <si>
    <t>Podaci relevantni za cjevovodne sustave koji se upotrebljavaju za prijevoz CO2 i N2O</t>
  </si>
  <si>
    <t>U skladu s odjeljkom 22.B Priloga IV. Uredbi o praćenju i izvješćivanju možete odabrati bilo koju od dviju metoda. Metoda A uključuje bilancu mase na temelju mjerenja za ukupno ispušteni CO2 i N2O koji ulaze u mrežu ili izlaze iz nje, dok se metoda B temelji na određivanju fugitivnih i ispuštenih emisija te istjecanja i emisija iz postrojenja.</t>
  </si>
  <si>
    <t>Za prijevozne mreže navedite pojedinosti o pisanom postupku kojim se osigurava da se ekvivalent CO2 prenosi samo u postrojenja koja imaju valjanu dozvolu za emisije stakleničkih plinova ili u kojima se sve emisije CO2 ili N2O učinkovito prate i obračunavaju u skladu s člancima 49. i 50. Uredbe</t>
  </si>
  <si>
    <t>Utvrdite odgovornosti za praćenje i izvješćivanje o emisijama iz postrojenja u skladu s člankom 62. Uredbe o praćenju i izvješćivanju.</t>
  </si>
  <si>
    <t>Navedite pojedinosti o postupku za upravljanje dodjelom odgovornosti za praćenje i izvješćivanje unutar postrojenja te za upravljanje kompetencijama odgovornog osoblja u skladu s člankom 59. stavkom 3. točkom (c) Uredbe o praćenju i izvješćivanju.</t>
  </si>
  <si>
    <t>Izvješća o poboljšanjima na temelju članka 69. stavka 1. Uredbe o praćenju i izvješćivanju</t>
  </si>
  <si>
    <t>Da li neka od zahtijevanih razina nije postignuta ili je primijenjena nadomjesna metodologija?</t>
  </si>
  <si>
    <t>Odaberite „TRUE” ako za bilo koji parametar glavnog ili manjeg toka izvora ili izvora emisija nisu postignute zahtijevane razine ili ako je primijenjena nadomjesna metodologija (članak 22.). U tom slučaju operater mora redovito podnositi izvješća o poboljšanjima na temelju članka 69. stavka 1. Uredbe</t>
  </si>
  <si>
    <t>Imajte na umu da se ovim odjeljkom operateri ne izuzimaju od obveze podnošenja izvješća o poboljšanjima na temelju članka 69. stavka 4. Uredbe</t>
  </si>
  <si>
    <t>Rok za sljedeće izvješće o poboljšanjima na temelju članka 69. stavka 1. Uredbe, ako je primjenjivo</t>
  </si>
  <si>
    <t>Ovaj je odjeljak relevantan samo ako je operater odabrao „TRUE” u prethodnoj točki i.</t>
  </si>
  <si>
    <t xml:space="preserve">Izvješća o poboljšanjima postrojenja kategorije C moraju podnositi svake godine, postrojenja kategorije B svake dvije godine, a postrojenja kategorije A svake četiri godine. </t>
  </si>
  <si>
    <t>Međutim, nadležno tijelo može produljiti to razdoblje na tri, četiri, odnosno pet godina ako mu operater može dokazati da razlozi neopravdano visokih troškova ili tehničke neizvedivosti ostaju na snazi dulje vrijeme.</t>
  </si>
  <si>
    <t>Navedite pojedinosti o postupcima za upravljanje aktivnostima protoka podataka u skladu s člankom 58. Uredbe o praćenju i izvješćivanju.</t>
  </si>
  <si>
    <t>Navedite pojedinosti o postupcima za procjenu inherentnih rizika i rizika pri nadzoru u skladu s člankom 59. Uredbe o praćenju i izvješćivanju.</t>
  </si>
  <si>
    <t>Navedite pojedinosti o postupcima za osiguravanje kvalitete mjerne opreme u skladu s člancima 59. i 60. Uredbe o praćenju i izvješćivanju.</t>
  </si>
  <si>
    <t>Navedite pojedinosti o postupcima za osiguravanje kvalitete informacijske tehnologije koja se upotrebljava za aktivnosti protoka podataka u skladu s člancima 59 i 61. Uredbe o praćenju i izvješćivanju.</t>
  </si>
  <si>
    <t>Navedite pojedinosti o postupcima za osiguravanje redovitih internih pregleda i potvrđivanja podataka u skladu s člancima 59. i 63. Uredbe o praćenju i izvješćivanju.</t>
  </si>
  <si>
    <t>Navedite pojedinosti o postupcima za obavljanje ispravaka i korektivnih radnji u skladu s člancima 59. i 64. Uredbe o praćenju i izvješćivanju.</t>
  </si>
  <si>
    <t>Navedite pojedinosti o postupcima za nadzor nad procesima koje obavljaju vanjski izvođači u skladu s člancima 59. i 65. Uredbe o praćenju i izvješćivanju.</t>
  </si>
  <si>
    <t>Navedite pojedinosti o postupcima za rješavanje problema u pogledu podataka koji nedostaju u skladu s člankom 66. Uredbe o praćenju i izvješćivanju.</t>
  </si>
  <si>
    <t>U kratkom opisu treba utvrditi kako će se nedostatak podataka ukloniti primjenom odgovarajuće metode procjene za određivanje konzervativnih zamjenskih podataka za odgovarajuće razdoblje i parametar koji nedostaje.</t>
  </si>
  <si>
    <t>Taj je postupak obavezan samo ako nedostaju relevantni podaci, ali preporučuje se da se u svakom slučaju uspostavi radi osiguravanja sukladnosti čak i u slučaju nedostatka podataka.</t>
  </si>
  <si>
    <t>U okviru u nastavku navedite datoteku/dokument s procjenom rizika.</t>
  </si>
  <si>
    <t>Opće informacije</t>
  </si>
  <si>
    <t>Tokovi izvora (bez PFC-a)</t>
  </si>
  <si>
    <t>Emisije PFC-a</t>
  </si>
  <si>
    <t>Preneseni CO2 i N2O</t>
  </si>
  <si>
    <t>Prijenos N2O</t>
  </si>
  <si>
    <t>Izvoz prenesenog CO2 (PCC)</t>
  </si>
  <si>
    <t>Primanje prenesenog N2O</t>
  </si>
  <si>
    <t>Izvoz prenesenog N2O</t>
  </si>
  <si>
    <t>Lipanj</t>
  </si>
  <si>
    <t>Srpanj</t>
  </si>
  <si>
    <t>Kolovoz</t>
  </si>
  <si>
    <t>Rujan</t>
  </si>
  <si>
    <t>Uredba o praćenju i izvješćivanju, Prilog VI.</t>
  </si>
  <si>
    <t>Nacionalni inventar</t>
  </si>
  <si>
    <t>Čišćenje mokrim postupkom (urea)</t>
  </si>
  <si>
    <t>Količina utrošene uree [t]</t>
  </si>
  <si>
    <t>Proces (metoda A): samo karbonat</t>
  </si>
  <si>
    <t>Ulazni materijal u proces [t]</t>
  </si>
  <si>
    <t>Proces (metoda A): miješani (karbonat + nekarbonat)</t>
  </si>
  <si>
    <t>Proces (metoda A): nekarbonat</t>
  </si>
  <si>
    <t>Proces (metoda B): izlaz oksida</t>
  </si>
  <si>
    <t>0,2558 t CO2/t gips</t>
  </si>
  <si>
    <t>Analiza udjela biomase</t>
  </si>
  <si>
    <t>Konverzija razine</t>
  </si>
  <si>
    <t>Postrojenje s niskim emisijama / glavni izvor emisija: možete primijeniti razinu 1, osim ako se može postići veća točnost bez dodatnog opterećenja operatera.</t>
  </si>
  <si>
    <t>Postrojenje s niskim emisijama / manji izvor emisija: možete primijeniti razinu 1, osim ako se može postići veća točnost bez dodatnog opterećenja operatora.</t>
  </si>
  <si>
    <t xml:space="preserve">Glavni izvor emisija: primjenjuje se minimalna razina prikazana u nastavku. 
Međutim, možete primijeniti jednu razinu točnosti niže, s tim da je minimalna razina 1, ako nadležnom tijelu možete dati zadovoljavajuće dokaze da zahtijevana razina u skladu s prvim podstavkom nije tehnički izvediva ili da se njome stvaraju neopravdano visoki troškovi.
</t>
  </si>
  <si>
    <t>Manji izvor emisija: prema potrebi možete primijeniti nižu razinu od razine prikazane u nastavku, s tim da je minimalna razina 1, ako možete dokazati da primjena te razine nije tehnički izvediva ili da se njome stvaraju neopravdano visoki troškovi.</t>
  </si>
  <si>
    <t>Navedite pojedinosti o postupcima za upravljanje vođenjem evidencije i dokumentacije u skladu s člancima 59. i 67. Uredbe o praćenju i izvješćivanju.</t>
  </si>
  <si>
    <r>
      <t xml:space="preserve">U skladu s člankom 19. stavkom 4., zahtjev u pogledu niže razine dopustiv je za svaki izvor emisija koji godišnje emitira manje od 5000 tona </t>
    </r>
    <r>
      <rPr>
        <i/>
        <sz val="8"/>
        <color indexed="62"/>
        <rFont val="Arial"/>
        <family val="2"/>
        <charset val="238"/>
      </rPr>
      <t>ekvivalenta</t>
    </r>
    <r>
      <rPr>
        <i/>
        <sz val="8"/>
        <color indexed="18"/>
        <rFont val="Arial"/>
        <family val="2"/>
      </rPr>
      <t xml:space="preserve"> CO2 ili manje od 10 % ukupnih godišnjih emisija postrojenja, do maksimalnog godišnjeg iznosa od 100 000 tona ekvivalenta CO2, ovisno o tome koja je vrijednost veća u smislu apsolutnih emisija („manji” izvor emisija).</t>
    </r>
  </si>
  <si>
    <t>Spaljivanje komunalnog otpada</t>
  </si>
  <si>
    <t>Otpad</t>
  </si>
  <si>
    <t>Kruta goriva isključujući otpad</t>
  </si>
  <si>
    <t>Pečenje ili sinteriranje, kao i peletiziranje metalnih ruda (uključujući sulfidne rude)</t>
  </si>
  <si>
    <t>Proizvodnja željeza ili čelika (primarno ili sekundarno taljenje), uključujući kontinuirano lijevanje, kapaciteta većeg od 2,5 tona na sat</t>
  </si>
  <si>
    <t>Proizvodnja i prerada neobojenih kovina (uključujući željezne slitine) kod kojih se koriste jedinice za izgaranje ukupne nazivne ulazne toplinske snage iznad 20 MW. Prerada između ostalog uključuje valjaonice, jedinice za predgrijavanje, peći za žarenje, kovačnice, ljevaonice, jedinice za prevlačenje i dekapiranje</t>
  </si>
  <si>
    <t>Proizvodnja sekundarnog aluminija za koju se koriste jedinice za izgaranje ukupne nazivne ulazne toplinske snage iznad 20 MW</t>
  </si>
  <si>
    <t>Proizvodnja i prerada obojenih kovina, uključujući proizvodnju slitina, rafiniranje, lijevanje u ljevaonicama itd. za koje se koriste jedinice za izgaranje čija je ukupna nazivna ulazna toplinska snaga (uključujući goriva koja se koriste kao redukcijska sredstva) iznad 20 MW</t>
  </si>
  <si>
    <t>Proizvodnja cementnog klinkera u rotacijskim pećima proizvodnog kapaciteta iznad 500 tona na dan ili u drugim pećima proizvodnog kapaciteta iznad 50 tona na dan.</t>
  </si>
  <si>
    <t>Proizvodnja vapna ili kalciniranje dolomita ili magnezita u rotacijskim ili drugim pećima proizvodnog kapaciteta iznad 50 tona na dan</t>
  </si>
  <si>
    <t>Proizvodnja stakla uključujući staklenu vunu kapaciteta taljenja iznad 20 tona na dan</t>
  </si>
  <si>
    <t>Proizvodnja keramičkih proizvoda pečenjem, posebno krovnog crijepa, cigle, vatrostalne cigle, keramičkih pločica, kamenine ili porculana, proizvodnog kapaciteta iznad 75 tona na dan</t>
  </si>
  <si>
    <t>Proizvodnja izolacijskih materijala od mineralne vune uz korištenje stakla, kamena ili troske, kapaciteta taljenja iznad 20 tona na dan</t>
  </si>
  <si>
    <t>Sušenje ili kalciniranje gipsa ili proizvodnja gipsanih ploča i drugih proizvoda od gipsa proizvodnog kapaciteta za kalcinirani gips ili sušeni sekundarni gips iznad ukupno 20 tona na dan</t>
  </si>
  <si>
    <t>Proizvodnja papirne kaše od drva ili drugih vlaknastih materijala</t>
  </si>
  <si>
    <t>Proizvodnja papira ili kartona, proizvodnog kapaciteta iznad 20 tona na dan</t>
  </si>
  <si>
    <t>Proizvodnja čađe koja uključuje karbonizaciju organskih tvari kao što su ulja, katrani, ostaci nakon krekiranja i destilacije, proizvodnog kapaciteta iznad 50 tona na dan</t>
  </si>
  <si>
    <t>Proizvodnja na veliko organskih kemikalija, uz primjenu procesa krekiranja, reforminga, djelomične ili potpune oksidacije ili sličnih procesa, proizvodnog kapaciteta iznad 100 tona na dan</t>
  </si>
  <si>
    <t>Proizvodnja vodika (H2) i sintetskog plina proizvodnog kapaciteta iznad 5 tona na dan</t>
  </si>
  <si>
    <t>Proizvodnja natrijevog karbonata (Na2CO3) i natrijevog bikarbonata (NaHCO3)</t>
  </si>
  <si>
    <t>Hvatanje stakleničkih plinova iz postrojenja na koje se odnosi EU ETS Direktiva  radi transporta i geološkog skladištenja na lokaciji odobrenoj u skladu s Direktivom 2009/31/EZ</t>
  </si>
  <si>
    <t>Transport stakleničkih plinova u svrhu geološkog skladištenja na lokaciji odobrenoj u skladu s Direktivom 2009/31/EZ, osim emisija obuhvaćenih nekom drugom djelatnošću EU ETS Direktive</t>
  </si>
  <si>
    <t>Geološko skladištenje stakleničkih plinova na lokaciji odobrenoj u skladu s Direktivom 2009/31/EZ</t>
  </si>
  <si>
    <t xml:space="preserve">Rafiniranje mineralnih ulja </t>
  </si>
  <si>
    <t>Proizvodnja željeza ili čelika</t>
  </si>
  <si>
    <t>Proizvodnja vapna ili kalcinacija dolomita/magnezita</t>
  </si>
  <si>
    <t>Ovo je ažurirana verzija obrasca plana praćenja za postrojenja od 17. prosinca 2024.</t>
  </si>
  <si>
    <t>Države članice mogu dopustiti operaterima i operatorima zrakoplova korištenje standardiziranih ili pojednostavljenih planova praćenja, ne dovodeći u pitanje članak 12. stavak 3. Uredbe
U tu svrhu države članice mogu objaviti obrasce za te planove praćenja, uključujući opis protoka podataka i kontrolnih postupaka iz članka 58. i članka 59. Uredbe, na temelju predložaka i smjernica koje je objavila Komisija.</t>
  </si>
  <si>
    <t>Ovdje unesite prosječne godišnje emisije vašeg postrojenja. Ovi podaci su potrebni za kategorizaciju postrojenja sukladno članku 19. Uredbe. Upotrijebite podatke o prosječnim verificiranim godišnjim emisijama iz prethodnog razdoblja trgovanja ILI ako ti podaci nisu dostupni ili su neprikladni, konzervativnu procjenu prosječnih godišnjih emisija, sve prije oduzimanja bilo kojeg CO2 prenesenog iz postrojenja, ali isključujući CO2 biomase, obnovljivih goriva nebiološkog podrijetla ili goriva iz recikliranog ugljika ili sintetičkih niskougljičnih goriva .</t>
  </si>
  <si>
    <t>Napomena: mogu postojati slučajevi u kojima iz postrojenja proizlaze nulte emisije (tj. čak ni iz jedinice za napajanje u nuždi, kotlova za grijanje ureda itd., a također nema emisija iz biomase, obnovljivih goriva nebiološkog podrijetla ili goriva iz recikliranog ugljika ili sintetičkih niskougljičnih goriva. U takvim slučajevima, procijenjene emisije bile bi nula i potrebno je ispuniti samo ovaj odjeljak i list "K_Management" ovog plana praćenja.</t>
  </si>
  <si>
    <t xml:space="preserve">Napomena: gornji podaci uključuju preneseni CO2, ali isključuju CO2 koji proizlazi iz biomase, obnovljivih goriva nebiološkog podrijetla ili goriva iz recikliranog ugljika ili sintetičkih niskougljičnih goriva </t>
  </si>
  <si>
    <t xml:space="preserve">Praćenje trajno vezanog ugljika </t>
  </si>
  <si>
    <t>U slučaju da tokovi izvora izlaze iz bilance mase, emisije se moraju unijeti kao negativne vrijednosti. U slučaju nulte stope ugljika koji je uključen u bilancu mase, primjenjuje se članak 25. stavak 3. Uredbe</t>
  </si>
  <si>
    <t>Opis postupka koji se koristi za procjenu jesu li biomasa ili bilo koji drugi tokovi izvora nulte stope ugljika u skladu s člankom 38. stavkom 5., 39.a stavkom 3. ili 39.a stavkom 4. Uredbe, ako je primjenjivo.</t>
  </si>
  <si>
    <t>Ovaj postupak je relevantan samo za biomasu, RFNBO (obnovljiva goriva nebiološkog podrijetla), RCF (reciklirana ugljična goriva) i SLCF (sintetička goriva s niskim udjelom ugljika) koji podliježu primjenjivim kriterijima održivosti i uštede stakleničkih plinova u Direktivi o obnovljivoj energiji (2018/2001).</t>
  </si>
  <si>
    <t>Opis postupka koji se koristi za određivanje količina bioplina na temelju evidencije o nabavi u skladu s člankom 39. stavkom 4. ili RFNBO ili RCF količina prema nultoj stopi u skladu s člankom 39.a stavkom 5. Uredbe, ako je primjenjivo.</t>
  </si>
  <si>
    <t>Ovaj postupak je relevantan samo ako operater želi zatražiti korištenje bioplina ili RFNBO-a/RCF-a primljenih iz mreže (prirodnog) plina.</t>
  </si>
  <si>
    <t>Opis postupka koji se koristi za određivanje informacija za svaku kupnju kako se zahtijeva člankom 75v(2) i Prilogom Xa. Uredbe</t>
  </si>
  <si>
    <t>Ovaj postupak trebao bi opisati kako pratiti svaku kupnju goriva od svakog dobavljača goriva, količine godišnje potrošene za aktivnosti obuhvaćene Prilogom I. Direktive, količine preuzete/stavljene na zalihe i količine izvezene.</t>
  </si>
  <si>
    <t>Ako je primjenjivo, opis postupka korištenog za određivanje mogu li se procesne emisije iz materijala ocijeniti kao nula, gdje je odgovarajući CO2 prijavilo postrojenje koje proizvodi materijal.</t>
  </si>
  <si>
    <t>Gdje je to relevantno (npr. natrij karbonat koja se koristi u industriji stakla, urea koja se koristi za DeNOx), ovaj postupak treba opisati kako osiguravate da takvi materijali ispunjavaju uvjete navedene u zadnjem podstavku Priloga II., odjeljak 4.</t>
  </si>
  <si>
    <t>Primjena članaka 39. stavka 3., 39. stavka 4. i 39.a stavka 5. Uredbe, u slučaju mreža prirodnog plina u koje se ubrizgava bioplin ili RFNBO/RCF, tj. kada nadležno tijelo dopušta da se udio nulte stope odredi računima o sadržaju ekvivalentne energije.</t>
  </si>
  <si>
    <t>Udio biomase određuje se na temelju metode procjene u skladu s drugim podstavkom članka 39. stavka 2. Uredbe, koja se podnosi nadležnom tijelu na odobrenje, uzimajući u obzir sve smjernice o daljnjim primjenjivim metodama procjene koje je objavila Komisija (vidi Smjernice 3 ).</t>
  </si>
  <si>
    <t>Analiza udjela biomase (razina 3a):</t>
  </si>
  <si>
    <t>Masena bilanca udio biomase (razina 3b)</t>
  </si>
  <si>
    <t>Biomasa: Za goriva koja potječu iz proizvodnog procesa s definiranim i sljedivim ulaznim tokovima, operater može temeljiti procjenu na materijalnoj bilanci fosilnog ugljika i ugljika iz biomase koji ulazi u proces i izlazi iz njega, kao što je sustav bilance mase u skladu s člankom 30. stavkom 1.  Direktive (EU) 2018/2001.</t>
  </si>
  <si>
    <t>Ako je primjenjivo, opišite i metodologiju prema kojoj se emisije ocjenjuju nultom stopom (članak 43. stavci 4. do (4.c) Uredbe ) za oduzimanje od ukupnih emisija.</t>
  </si>
  <si>
    <t>Određivanje CO2 koji potječe iz biomase ili bilo kojeg drugog udjela s nultom stopom, ako je primjenjivo</t>
  </si>
  <si>
    <t>Nadalje, ovaj list relevantan je za informacije koje je potrebno pružiti kada se provode aktivnosti hvatanja CO2, transporta ili geološkog skladištenja CO2 kako je obuhvaćeno Prilogom I EU ETS Direktive.</t>
  </si>
  <si>
    <t>Ovisno o odabranom pristupu praćenja, informacije o svim tokovima izvora moraju se dostaviti na stranici E_SourceStreams, a sve informacije o mjernim točkama i mjernim instrumentima moraju se dostaviti na stranici F_MeasurementBasedApproaches.</t>
  </si>
  <si>
    <t>Ako je dio prenesenog CO2 proizveden iz bilo kojeg ugljika nulte stope (npr. biomasa), ili gdje je postrojenje samo djelomično obuhvaćeno EU ETS Direktivom, navedite detalje pisanog postupka koji se koristi za oduzimanje količine prenesenog CO2 koji ne potječu od aktivnosti fosilnog ugljika obuhvaćenih EU ETS Direktivom.</t>
  </si>
  <si>
    <t>Informacije relevantne za transportnu infrastrukturu CO2 koja se koristi za transport CO2 i N2O</t>
  </si>
  <si>
    <t>Infrastruktura za transport CO2 obuhvaća sve načine transporta CO2 (cjevovodi, brodovi, kamioni, vlakovi itd.) u svrhu geološkog skladištenja. Stoga molimo da u odjeljku C.5.a detaljno opišete organizacijsku strukturu, broj i vrstu uključenih vozila, granice sustava, uključujući sve pomoćne objekte koji su funkcionalno povezani s prometnom infrastrukturom, kao što su međuskladište CO2, uređaj za povećanje tlaka, ukapljivanje, rasplinjavanje, stanice za pročišćavanje ili grijalice itd.</t>
  </si>
  <si>
    <t>Navedite odabrani pristup praćenja za vašu prometnu infrastrukturu:</t>
  </si>
  <si>
    <t>U skladu s odjeljkom 22.B Priloga IV Uredbe, možete odabrati jednu od dvije metode za transportirani CO2. Metoda A uključuje bilancu mase svih emitiranih CO2 i N2O koji ulaze i izlaze iz prometne infrastrukture, dok se Metoda B temelji na određivanju fugitivnih i ispuštenih emisija, kao i istjecanja, iz svih pojedinačnih izvora emisije.</t>
  </si>
  <si>
    <t>Prednost se daje metodi B, osim ako možete dokazati da će metoda A dovesti do pouzdanijih rezultata s manjom nesigurnošću, bez stvaranja neopravdanih troškova.</t>
  </si>
  <si>
    <t>Ako ste odabrali metodu B, morate pružiti dokaze za dokazivanje usklađenosti s ukupnom nesigurnošću od najviše 7,5% za emisije cijele prometne infrastrukture. Ako ste odabrali metodu A, morate dokazati razloge navedene pod a). Ovdje navedite referencu na priloženi dokument prema potrebi.</t>
  </si>
  <si>
    <t>Gdje je primjenjivo, opišite opremu koja se koristi za mjerenje temperature i tlaka u prometnoj infrastrukturi.</t>
  </si>
  <si>
    <t>Navedite svu opremu koja se koristi za mjerenje temperature i tlaka u prometnoj infrastrukturi u određivanju emisija prilikom događaja istjecanja u skladu s odjeljkom 22. Priloga IV. Uredbe.</t>
  </si>
  <si>
    <t>Gdje je primjenjivo, navedite pojedinosti pisanog postupka za sprječavanje, otkrivanje i kvantifikaciju događaja istjecanja iz prometne infrastrukture.</t>
  </si>
  <si>
    <t>Za prometnu infrastrukturu navedite pojedinosti o pisanom postupku kojim se osigurava da se CO2(e) prenosi samo u postrojenja koja imaju važeću dozvolu za emisiju stakleničkih plinova ili gdje se svaki ispušteni CO2 ili N2O učinkovito prati i obračunava u skladu s člancima 49. i 50. Uredbe</t>
  </si>
  <si>
    <t>Ako se Metoda B primjenjuje za prometnu infrastrukturu, ovdje navedite opis postupka korištenog za validaciju rezultata metode B metodom A najmanje jednom godišnje:</t>
  </si>
  <si>
    <t>Ako se primjenjuje metoda A, ovdje navedite opis postupka koji se koristi za sastavljanje godišnjeg inventara CO2 koji godišnje ulazi i izlazi iz transportne infrastrukture CO2 i za praćenje bilo kojeg CO2 u tranzitu, u skladu s člankom 49. stavkom 6. Uredbe</t>
  </si>
  <si>
    <t>J2. Trajni CCU (hvatanje i korištenje ugljika)</t>
  </si>
  <si>
    <t>J2. CO2 trajno kemijski vezan u proizvodu</t>
  </si>
  <si>
    <t>Određivanje količina CO2 trajno kemijski vezanog</t>
  </si>
  <si>
    <t>Napomena: ovaj odjeljak treba ispuniti ako se CO2 hvata i koristi (CCU) u proizvodu u kojem je CO2 trajno kemijski vezan, u skladu s člankom 49a Uredbe. CO2 vezan u proizvodima koji ne zadovoljavaju specifikacije navedene u članku 49.a Uredbe nije ovdje obuhvaćen.</t>
  </si>
  <si>
    <t>Navedite detaljan opis procesa u kojem je CO2 trajno kemijski vezan.</t>
  </si>
  <si>
    <t>Navedite sažeti opis pristupa praćenju, uključujući formule, koje se koriste za određivanje godišnje količine CO2 koji je trajno kemijski vezan u proizvodu.</t>
  </si>
  <si>
    <t>Ovo bi posebno trebalo obuhvatiti proces u kojem je CO2 kemijski vezan, granice sustava procesa, lokaciju (bilo na licu mjesta ili u drugom postrojenju ili subjektu), te relevantni ulazni i izlazni materijal i njihov kemijski sastav, posebno sadržaj ugljika. Provjerite je li ovaj izračun u skladu s člankom 49.a Uredbe.</t>
  </si>
  <si>
    <t>Ovdje navedite opis postupka koji se koristi za utvrđivanje ispunjava li ili ne proizvod u kojem je CO2 trajno kemijski vezan u skladu s člankom 49.a stavkom 1. Uredbe zahtjeve utvrđene u delegiranoj Uredbi 2024/2620  i vrste uporabe tih proizvoda.</t>
  </si>
  <si>
    <t>Ovdje navedite opis postupka korištenog za metodologiju izračuna za određivanje količina trajno kemijski vezanog CO2 u skladu s člankom 49.a stavkom 2. Uredbe</t>
  </si>
  <si>
    <t>Rok za izvješća o poboljšanju je svake dvije godine za kategoriju C, svake tri godine za kategoriju B i pet godina za postrojenja kategorije A.</t>
  </si>
  <si>
    <t>Ovo je ažurirana verzija obrasca plana praćenja za postrojenja od 17. prosinca 2024., s manjim izmjenama od 2. rujna 2025.</t>
  </si>
  <si>
    <t>GODIŠNJI PLAN PRAĆENJA EMISIJA STAKLENIČKIH PLINOVA</t>
  </si>
  <si>
    <t>Ukoliko Ministarstvo zaštite okoliša i zelene tranzicije zahtjeva da se podnese potpisana kopija Plana praćenja u papirnatom obliku, koristite prostor ispod za potpisivanje:</t>
  </si>
  <si>
    <t>Glavni</t>
  </si>
  <si>
    <t>Ovo je konačna verzija obrasca plana praćenja za postrojenja u 4. fazi ETS-a EU-a, koji je Odbor za klimatske promjene  odobrio pisanim postupkom u studenome 2020.</t>
  </si>
  <si>
    <t>Ovo je konačna verzija obrasca  plana praćenja za postrojenja u četvrtom razdoblju EU ETS-a, kako je potvrđeno pisanom procedurom Odbora za klimatske promjene u studenom 2020. te ažurirano 30.11.2023. zbog uključivanja relevantnih elemenata odnosno uključivanja spaljivanja komunalnog otpada.</t>
  </si>
  <si>
    <t>https://climate.ec.europa.eu/eu-action/carbon-markets/eu-emissions-trading-system-eu-ets/monitoring-reporting-and-verification_en</t>
  </si>
  <si>
    <t>https://eur-lex.europa.eu/homepage.html?locale=en</t>
  </si>
  <si>
    <t xml:space="preserve">ets-postrojenja@mzozt.hr 
zavod.klima@mzozt.hr </t>
  </si>
  <si>
    <r>
      <t xml:space="preserve">Ovaj Plan praćenja mora se dostaviti Ministarstvu zaštite okoliša i zelene tranzicije na sljedeće </t>
    </r>
    <r>
      <rPr>
        <sz val="10"/>
        <color indexed="62"/>
        <rFont val="Arial"/>
        <family val="2"/>
        <charset val="238"/>
      </rPr>
      <t>adrese elektroničke pošte</t>
    </r>
    <r>
      <rPr>
        <sz val="10"/>
        <color indexed="62"/>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</si>
</sst>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_ ;[Red]\-#,##0\ "/>
    <numFmt numFmtId="166" formatCode="#,##0_);[Red]\-#,##0_)"/>
    <numFmt numFmtId="167" formatCode="0.0"/>
  </numFmts>
  <fonts count="147" x14ac:knownFonts="1">
    <font>
      <sz val="10"/>
      <name val="Arial"/>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0"/>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sz val="10"/>
      <name val="Arial"/>
      <family val="2"/>
    </font>
    <font>
      <b/>
      <sz val="9"/>
      <name val="Arial"/>
      <family val="2"/>
    </font>
    <font>
      <b/>
      <sz val="12"/>
      <name val="Times New Roman"/>
      <family val="1"/>
    </font>
    <font>
      <b/>
      <u/>
      <sz val="20"/>
      <color indexed="62"/>
      <name val="Arial"/>
      <family val="2"/>
    </font>
    <font>
      <b/>
      <u/>
      <sz val="10"/>
      <color indexed="62"/>
      <name val="Arial"/>
      <family val="2"/>
    </font>
    <font>
      <b/>
      <u/>
      <sz val="10"/>
      <name val="Arial"/>
      <family val="2"/>
    </font>
    <font>
      <u/>
      <sz val="8"/>
      <name val="Arial"/>
      <family val="2"/>
    </font>
    <font>
      <i/>
      <sz val="10"/>
      <name val="Arial"/>
      <family val="2"/>
    </font>
    <font>
      <b/>
      <sz val="12"/>
      <name val="Arial"/>
      <family val="2"/>
    </font>
    <font>
      <b/>
      <sz val="8"/>
      <color indexed="81"/>
      <name val="Tahoma"/>
      <family val="2"/>
    </font>
    <font>
      <sz val="10"/>
      <name val="Arial"/>
      <family val="2"/>
    </font>
    <font>
      <b/>
      <sz val="10"/>
      <color indexed="10"/>
      <name val="Arial"/>
      <family val="2"/>
    </font>
    <font>
      <sz val="10"/>
      <color indexed="10"/>
      <name val="Arial"/>
      <family val="2"/>
    </font>
    <font>
      <sz val="10"/>
      <color indexed="10"/>
      <name val="Arial"/>
      <family val="2"/>
    </font>
    <font>
      <sz val="8"/>
      <name val="Arial"/>
      <family val="2"/>
    </font>
    <font>
      <sz val="9"/>
      <name val="Arial"/>
      <family val="2"/>
    </font>
    <font>
      <b/>
      <sz val="7"/>
      <name val="Arial"/>
      <family val="2"/>
    </font>
    <font>
      <i/>
      <sz val="8"/>
      <name val="Arial"/>
      <family val="2"/>
    </font>
    <font>
      <b/>
      <vertAlign val="subscript"/>
      <sz val="10"/>
      <name val="Arial"/>
      <family val="2"/>
    </font>
    <font>
      <sz val="10"/>
      <name val="Arial"/>
      <family val="2"/>
    </font>
    <font>
      <b/>
      <sz val="10"/>
      <name val="Arial"/>
      <family val="2"/>
    </font>
    <font>
      <sz val="10"/>
      <color indexed="48"/>
      <name val="Arial"/>
      <family val="2"/>
    </font>
    <font>
      <i/>
      <sz val="9"/>
      <color indexed="62"/>
      <name val="Arial"/>
      <family val="2"/>
    </font>
    <font>
      <i/>
      <sz val="9"/>
      <color indexed="18"/>
      <name val="Arial"/>
      <family val="2"/>
    </font>
    <font>
      <sz val="9"/>
      <color indexed="18"/>
      <name val="Arial"/>
      <family val="2"/>
    </font>
    <font>
      <sz val="9"/>
      <color indexed="62"/>
      <name val="Arial"/>
      <family val="2"/>
    </font>
    <font>
      <b/>
      <sz val="11"/>
      <color indexed="18"/>
      <name val="Arial"/>
      <family val="2"/>
    </font>
    <font>
      <b/>
      <sz val="11"/>
      <name val="Arial"/>
      <family val="2"/>
    </font>
    <font>
      <sz val="10"/>
      <name val="Arial"/>
      <family val="2"/>
    </font>
    <font>
      <b/>
      <strike/>
      <sz val="10"/>
      <name val="Arial"/>
      <family val="2"/>
    </font>
    <font>
      <b/>
      <sz val="10"/>
      <color indexed="10"/>
      <name val="Arial"/>
      <family val="2"/>
    </font>
    <font>
      <sz val="10"/>
      <color indexed="8"/>
      <name val="Arial"/>
      <family val="2"/>
    </font>
    <font>
      <sz val="10"/>
      <color indexed="9"/>
      <name val="Arial"/>
      <family val="2"/>
    </font>
    <font>
      <b/>
      <sz val="10"/>
      <color indexed="9"/>
      <name val="Arial"/>
      <family val="2"/>
    </font>
    <font>
      <sz val="10"/>
      <color indexed="10"/>
      <name val="Arial"/>
      <family val="2"/>
    </font>
    <font>
      <sz val="8"/>
      <color indexed="10"/>
      <name val="Arial"/>
      <family val="2"/>
    </font>
    <font>
      <sz val="8"/>
      <name val="Arial"/>
      <family val="2"/>
    </font>
    <font>
      <b/>
      <sz val="8"/>
      <color indexed="17"/>
      <name val="Arial"/>
      <family val="2"/>
    </font>
    <font>
      <sz val="10"/>
      <color indexed="17"/>
      <name val="Arial"/>
      <family val="2"/>
    </font>
    <font>
      <b/>
      <sz val="10"/>
      <color indexed="17"/>
      <name val="Arial"/>
      <family val="2"/>
    </font>
    <font>
      <b/>
      <sz val="18"/>
      <name val="Arial"/>
      <family val="2"/>
    </font>
    <font>
      <i/>
      <vertAlign val="subscript"/>
      <sz val="8"/>
      <color indexed="18"/>
      <name val="Arial"/>
      <family val="2"/>
    </font>
    <font>
      <b/>
      <i/>
      <sz val="8"/>
      <color indexed="18"/>
      <name val="Arial"/>
      <family val="2"/>
    </font>
    <font>
      <i/>
      <u/>
      <sz val="8"/>
      <color indexed="18"/>
      <name val="Arial"/>
      <family val="2"/>
    </font>
    <font>
      <sz val="10"/>
      <color indexed="17"/>
      <name val="Arial"/>
      <family val="2"/>
    </font>
    <font>
      <sz val="10"/>
      <color indexed="9"/>
      <name val="Arial"/>
      <family val="2"/>
    </font>
    <font>
      <b/>
      <sz val="10"/>
      <color indexed="10"/>
      <name val="Arial"/>
      <family val="2"/>
    </font>
    <font>
      <u/>
      <sz val="10"/>
      <color indexed="56"/>
      <name val="Arial"/>
      <family val="2"/>
    </font>
    <font>
      <sz val="8"/>
      <name val="Arial"/>
      <family val="2"/>
    </font>
    <font>
      <b/>
      <sz val="10"/>
      <color indexed="62"/>
      <name val="Arial"/>
      <family val="2"/>
    </font>
    <font>
      <sz val="10"/>
      <color indexed="62"/>
      <name val="Arial"/>
      <family val="2"/>
    </font>
    <font>
      <b/>
      <sz val="10"/>
      <color indexed="62"/>
      <name val="Arial"/>
      <family val="2"/>
    </font>
    <font>
      <b/>
      <sz val="10"/>
      <color indexed="10"/>
      <name val="Arial"/>
      <family val="2"/>
    </font>
    <font>
      <sz val="10"/>
      <color indexed="12"/>
      <name val="Arial"/>
      <family val="2"/>
    </font>
    <font>
      <sz val="11"/>
      <color indexed="18"/>
      <name val="Arial"/>
      <family val="2"/>
    </font>
    <font>
      <sz val="10"/>
      <color indexed="10"/>
      <name val="Arial"/>
      <family val="2"/>
    </font>
    <font>
      <b/>
      <i/>
      <sz val="8"/>
      <color indexed="62"/>
      <name val="Arial"/>
      <family val="2"/>
    </font>
    <font>
      <b/>
      <i/>
      <sz val="11"/>
      <name val="Arial"/>
      <family val="2"/>
    </font>
    <font>
      <b/>
      <i/>
      <sz val="10"/>
      <name val="Arial"/>
      <family val="2"/>
    </font>
    <font>
      <i/>
      <sz val="10"/>
      <color indexed="62"/>
      <name val="Arial"/>
      <family val="2"/>
    </font>
    <font>
      <u/>
      <sz val="10"/>
      <color indexed="62"/>
      <name val="Arial"/>
      <family val="2"/>
    </font>
    <font>
      <b/>
      <sz val="11"/>
      <color indexed="62"/>
      <name val="Arial"/>
      <family val="2"/>
    </font>
    <font>
      <b/>
      <sz val="12"/>
      <color indexed="62"/>
      <name val="Arial"/>
      <family val="2"/>
    </font>
    <font>
      <sz val="10"/>
      <color indexed="18"/>
      <name val="Arial"/>
      <family val="2"/>
    </font>
    <font>
      <sz val="8"/>
      <name val="Arial"/>
      <family val="2"/>
    </font>
    <font>
      <sz val="10"/>
      <name val="Arial"/>
      <family val="2"/>
    </font>
    <font>
      <b/>
      <i/>
      <vertAlign val="subscript"/>
      <sz val="8"/>
      <color indexed="18"/>
      <name val="Arial"/>
      <family val="2"/>
    </font>
    <font>
      <i/>
      <sz val="11"/>
      <name val="Arial"/>
      <family val="2"/>
    </font>
    <font>
      <b/>
      <i/>
      <sz val="11"/>
      <color indexed="18"/>
      <name val="Arial"/>
      <family val="2"/>
    </font>
    <font>
      <sz val="8"/>
      <name val="Arial"/>
      <family val="2"/>
    </font>
    <font>
      <sz val="10"/>
      <color indexed="10"/>
      <name val="Arial"/>
      <family val="2"/>
    </font>
    <font>
      <b/>
      <u/>
      <sz val="10"/>
      <color indexed="12"/>
      <name val="Arial"/>
      <family val="2"/>
    </font>
    <font>
      <sz val="14"/>
      <color indexed="18"/>
      <name val="Arial"/>
      <family val="2"/>
    </font>
    <font>
      <sz val="14"/>
      <name val="Arial"/>
      <family val="2"/>
    </font>
    <font>
      <sz val="18"/>
      <color indexed="10"/>
      <name val="Arial"/>
      <family val="2"/>
    </font>
    <font>
      <b/>
      <sz val="20"/>
      <name val="Arial"/>
      <family val="2"/>
    </font>
    <font>
      <sz val="9"/>
      <color indexed="81"/>
      <name val="Segoe UI"/>
      <family val="2"/>
    </font>
    <font>
      <b/>
      <sz val="9"/>
      <color indexed="81"/>
      <name val="Segoe UI"/>
      <family val="2"/>
    </font>
    <font>
      <u/>
      <sz val="8"/>
      <color indexed="12"/>
      <name val="Arial"/>
      <family val="2"/>
    </font>
    <font>
      <sz val="10"/>
      <color rgb="FFFF0000"/>
      <name val="Arial"/>
      <family val="2"/>
    </font>
    <font>
      <sz val="10"/>
      <color theme="1" tint="0.499984740745262"/>
      <name val="Arial"/>
      <family val="2"/>
    </font>
    <font>
      <strike/>
      <sz val="10"/>
      <color rgb="FFFF0000"/>
      <name val="Arial"/>
      <family val="2"/>
    </font>
    <font>
      <b/>
      <sz val="10"/>
      <color theme="0"/>
      <name val="Arial"/>
      <family val="2"/>
    </font>
    <font>
      <b/>
      <sz val="10"/>
      <color rgb="FFFF0000"/>
      <name val="Arial"/>
      <family val="2"/>
    </font>
    <font>
      <b/>
      <sz val="10"/>
      <color theme="3"/>
      <name val="Arial"/>
      <family val="2"/>
    </font>
    <font>
      <i/>
      <sz val="9"/>
      <color rgb="FF000080"/>
      <name val="Arial"/>
      <family val="2"/>
    </font>
    <font>
      <sz val="10"/>
      <color rgb="FF000080"/>
      <name val="Arial"/>
      <family val="2"/>
    </font>
    <font>
      <sz val="10"/>
      <color theme="1"/>
      <name val="Arial"/>
      <family val="2"/>
      <charset val="238"/>
    </font>
    <font>
      <b/>
      <sz val="10"/>
      <color indexed="8"/>
      <name val="Arial"/>
      <family val="2"/>
      <charset val="238"/>
    </font>
    <font>
      <sz val="10"/>
      <color indexed="8"/>
      <name val="Arial"/>
      <family val="2"/>
      <charset val="238"/>
    </font>
    <font>
      <sz val="10"/>
      <color indexed="62"/>
      <name val="Arial"/>
      <family val="2"/>
      <charset val="238"/>
    </font>
    <font>
      <sz val="10"/>
      <color indexed="10"/>
      <name val="Arial"/>
      <family val="2"/>
      <charset val="238"/>
    </font>
    <font>
      <sz val="10"/>
      <color theme="4" tint="-0.249977111117893"/>
      <name val="Arial"/>
      <family val="2"/>
      <charset val="238"/>
    </font>
    <font>
      <sz val="10"/>
      <color rgb="FF002060"/>
      <name val="Arial"/>
      <family val="2"/>
      <charset val="238"/>
    </font>
    <font>
      <i/>
      <sz val="10"/>
      <color indexed="62"/>
      <name val="Arial"/>
      <family val="2"/>
      <charset val="238"/>
    </font>
    <font>
      <sz val="10"/>
      <color rgb="FF333399"/>
      <name val="Arial"/>
      <family val="2"/>
      <charset val="238"/>
    </font>
    <font>
      <b/>
      <sz val="10"/>
      <color indexed="62"/>
      <name val="Arial"/>
      <family val="2"/>
      <charset val="238"/>
    </font>
    <font>
      <b/>
      <sz val="10"/>
      <color indexed="10"/>
      <name val="Arial"/>
      <family val="2"/>
      <charset val="238"/>
    </font>
    <font>
      <b/>
      <i/>
      <sz val="10"/>
      <color indexed="18"/>
      <name val="Arial"/>
      <family val="2"/>
      <charset val="238"/>
    </font>
    <font>
      <i/>
      <sz val="8"/>
      <color indexed="62"/>
      <name val="Arial"/>
      <family val="2"/>
      <charset val="238"/>
    </font>
    <font>
      <b/>
      <sz val="10"/>
      <color theme="1"/>
      <name val="Arial"/>
      <family val="2"/>
      <charset val="238"/>
    </font>
    <font>
      <i/>
      <sz val="8"/>
      <color indexed="18"/>
      <name val="Arial"/>
      <family val="2"/>
      <charset val="238"/>
    </font>
    <font>
      <b/>
      <i/>
      <sz val="8"/>
      <color indexed="17"/>
      <name val="Arial"/>
      <family val="2"/>
      <charset val="238"/>
    </font>
    <font>
      <sz val="8"/>
      <name val="Arial"/>
      <family val="2"/>
      <charset val="238"/>
    </font>
    <font>
      <b/>
      <i/>
      <sz val="10"/>
      <color indexed="62"/>
      <name val="Arial"/>
      <family val="2"/>
      <charset val="238"/>
    </font>
    <font>
      <b/>
      <i/>
      <sz val="10"/>
      <color indexed="10"/>
      <name val="Arial"/>
      <family val="2"/>
      <charset val="238"/>
    </font>
    <font>
      <b/>
      <i/>
      <sz val="10"/>
      <color indexed="8"/>
      <name val="Arial"/>
      <family val="2"/>
      <charset val="238"/>
    </font>
    <font>
      <sz val="8"/>
      <color indexed="8"/>
      <name val="Arial"/>
      <family val="2"/>
      <charset val="238"/>
    </font>
    <font>
      <i/>
      <sz val="8"/>
      <color indexed="8"/>
      <name val="Arial"/>
      <family val="2"/>
      <charset val="238"/>
    </font>
    <font>
      <b/>
      <i/>
      <sz val="8"/>
      <color indexed="10"/>
      <name val="Arial"/>
      <family val="2"/>
      <charset val="238"/>
    </font>
    <font>
      <sz val="10"/>
      <name val="Arial"/>
      <family val="2"/>
      <charset val="238"/>
    </font>
    <font>
      <b/>
      <i/>
      <sz val="8"/>
      <color indexed="62"/>
      <name val="Arial"/>
      <family val="2"/>
      <charset val="238"/>
    </font>
    <font>
      <i/>
      <sz val="8"/>
      <color rgb="FF333399"/>
      <name val="Arial"/>
      <family val="2"/>
      <charset val="238"/>
    </font>
    <font>
      <i/>
      <sz val="8"/>
      <color indexed="10"/>
      <name val="Arial"/>
      <family val="2"/>
      <charset val="238"/>
    </font>
    <font>
      <i/>
      <sz val="9"/>
      <color indexed="62"/>
      <name val="Arial"/>
      <family val="2"/>
      <charset val="238"/>
    </font>
    <font>
      <b/>
      <sz val="10"/>
      <name val="Arial"/>
      <family val="2"/>
      <charset val="238"/>
    </font>
    <font>
      <b/>
      <i/>
      <sz val="9"/>
      <color indexed="17"/>
      <name val="Arial"/>
      <family val="2"/>
      <charset val="238"/>
    </font>
    <font>
      <b/>
      <vertAlign val="subscript"/>
      <sz val="14"/>
      <name val="Arial"/>
      <family val="2"/>
      <charset val="238"/>
    </font>
    <font>
      <b/>
      <vertAlign val="subscript"/>
      <sz val="12"/>
      <color rgb="FFFFFFFF"/>
      <name val="Arial"/>
      <family val="2"/>
      <charset val="238"/>
    </font>
    <font>
      <b/>
      <sz val="10"/>
      <color indexed="56"/>
      <name val="Arial"/>
      <family val="2"/>
      <charset val="238"/>
    </font>
    <font>
      <sz val="14"/>
      <color rgb="FF333399"/>
      <name val="Arial"/>
      <family val="2"/>
      <charset val="238"/>
    </font>
    <font>
      <sz val="14"/>
      <color rgb="FF0070C0"/>
      <name val="Arial"/>
      <family val="2"/>
    </font>
  </fonts>
  <fills count="38">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50"/>
        <bgColor indexed="64"/>
      </patternFill>
    </fill>
    <fill>
      <patternFill patternType="solid">
        <fgColor indexed="42"/>
        <bgColor indexed="64"/>
      </patternFill>
    </fill>
    <fill>
      <patternFill patternType="solid">
        <fgColor indexed="12"/>
        <bgColor indexed="64"/>
      </patternFill>
    </fill>
    <fill>
      <patternFill patternType="solid">
        <fgColor indexed="44"/>
        <bgColor indexed="64"/>
      </patternFill>
    </fill>
    <fill>
      <patternFill patternType="solid">
        <fgColor indexed="22"/>
        <bgColor indexed="64"/>
      </patternFill>
    </fill>
    <fill>
      <patternFill patternType="solid">
        <fgColor indexed="43"/>
        <bgColor indexed="64"/>
      </patternFill>
    </fill>
    <fill>
      <patternFill patternType="solid">
        <fgColor indexed="57"/>
        <bgColor indexed="64"/>
      </patternFill>
    </fill>
    <fill>
      <patternFill patternType="solid">
        <fgColor indexed="13"/>
        <bgColor indexed="64"/>
      </patternFill>
    </fill>
    <fill>
      <patternFill patternType="solid">
        <fgColor indexed="51"/>
        <bgColor indexed="64"/>
      </patternFill>
    </fill>
    <fill>
      <patternFill patternType="lightUp">
        <bgColor indexed="9"/>
      </patternFill>
    </fill>
    <fill>
      <patternFill patternType="solid">
        <fgColor indexed="11"/>
        <bgColor indexed="64"/>
      </patternFill>
    </fill>
    <fill>
      <patternFill patternType="solid">
        <fgColor indexed="23"/>
        <bgColor indexed="64"/>
      </patternFill>
    </fill>
    <fill>
      <patternFill patternType="solid">
        <fgColor theme="0"/>
        <bgColor indexed="64"/>
      </patternFill>
    </fill>
    <fill>
      <patternFill patternType="solid">
        <fgColor theme="9" tint="0.39997558519241921"/>
        <bgColor indexed="64"/>
      </patternFill>
    </fill>
    <fill>
      <patternFill patternType="solid">
        <fgColor rgb="FFCCFFFF"/>
        <bgColor indexed="64"/>
      </patternFill>
    </fill>
    <fill>
      <patternFill patternType="solid">
        <fgColor rgb="FFFFFF00"/>
        <bgColor indexed="64"/>
      </patternFill>
    </fill>
    <fill>
      <patternFill patternType="solid">
        <fgColor rgb="FFCCFFCC"/>
        <bgColor indexed="64"/>
      </patternFill>
    </fill>
    <fill>
      <patternFill patternType="solid">
        <fgColor rgb="FFFFC000"/>
        <bgColor indexed="64"/>
      </patternFill>
    </fill>
    <fill>
      <patternFill patternType="solid">
        <fgColor theme="1" tint="0.499984740745262"/>
        <bgColor indexed="64"/>
      </patternFill>
    </fill>
    <fill>
      <patternFill patternType="solid">
        <fgColor rgb="FFFFFFCC"/>
        <bgColor indexed="64"/>
      </patternFill>
    </fill>
    <fill>
      <patternFill patternType="solid">
        <fgColor rgb="FF008000"/>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bottom style="medium">
        <color indexed="12"/>
      </bottom>
      <diagonal/>
    </border>
    <border>
      <left/>
      <right/>
      <top style="medium">
        <color indexed="12"/>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right/>
      <top/>
      <bottom style="hair">
        <color indexed="64"/>
      </bottom>
      <diagonal/>
    </border>
    <border>
      <left/>
      <right/>
      <top style="hair">
        <color indexed="64"/>
      </top>
      <bottom style="hair">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top style="medium">
        <color indexed="64"/>
      </top>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medium">
        <color indexed="64"/>
      </right>
      <top style="medium">
        <color indexed="64"/>
      </top>
      <bottom/>
      <diagonal/>
    </border>
  </borders>
  <cellStyleXfs count="22">
    <xf numFmtId="0" fontId="0"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9" borderId="0" applyNumberFormat="0" applyBorder="0" applyAlignment="0" applyProtection="0"/>
    <xf numFmtId="0" fontId="14" fillId="2" borderId="0" applyNumberFormat="0" applyBorder="0" applyAlignment="0" applyProtection="0"/>
    <xf numFmtId="0" fontId="15" fillId="10" borderId="1" applyNumberFormat="0" applyAlignment="0" applyProtection="0"/>
    <xf numFmtId="0" fontId="16" fillId="3" borderId="0" applyNumberFormat="0" applyBorder="0" applyAlignment="0" applyProtection="0"/>
    <xf numFmtId="0" fontId="17" fillId="0" borderId="2" applyNumberFormat="0" applyFill="0" applyAlignment="0" applyProtection="0"/>
    <xf numFmtId="0" fontId="18" fillId="0" borderId="3" applyNumberFormat="0" applyFill="0" applyAlignment="0" applyProtection="0"/>
    <xf numFmtId="0" fontId="19" fillId="0" borderId="4" applyNumberFormat="0" applyFill="0" applyAlignment="0" applyProtection="0"/>
    <xf numFmtId="0" fontId="19" fillId="0" borderId="0" applyNumberFormat="0" applyFill="0" applyBorder="0" applyAlignment="0" applyProtection="0"/>
    <xf numFmtId="0" fontId="8" fillId="0" borderId="0" applyNumberFormat="0" applyFill="0" applyBorder="0" applyAlignment="0" applyProtection="0">
      <alignment vertical="top"/>
      <protection locked="0"/>
    </xf>
    <xf numFmtId="0" fontId="20" fillId="0" borderId="5" applyNumberFormat="0" applyFill="0" applyAlignment="0" applyProtection="0"/>
    <xf numFmtId="0" fontId="21" fillId="11" borderId="0" applyNumberFormat="0" applyBorder="0" applyAlignment="0" applyProtection="0"/>
    <xf numFmtId="0" fontId="2" fillId="12" borderId="6" applyNumberFormat="0" applyFont="0" applyAlignment="0" applyProtection="0"/>
    <xf numFmtId="9" fontId="2" fillId="0" borderId="0" applyFont="0" applyFill="0" applyBorder="0" applyAlignment="0" applyProtection="0"/>
    <xf numFmtId="0" fontId="2" fillId="0" borderId="0"/>
    <xf numFmtId="0" fontId="1" fillId="0" borderId="0"/>
    <xf numFmtId="0" fontId="22" fillId="0" borderId="0" applyNumberFormat="0" applyFill="0" applyBorder="0" applyAlignment="0" applyProtection="0"/>
  </cellStyleXfs>
  <cellXfs count="1416">
    <xf numFmtId="0" fontId="0" fillId="0" borderId="0" xfId="0"/>
    <xf numFmtId="0" fontId="0" fillId="13" borderId="0" xfId="0" applyFill="1" applyAlignment="1">
      <alignment vertical="center" wrapText="1"/>
    </xf>
    <xf numFmtId="0" fontId="0" fillId="13" borderId="0" xfId="0" applyFill="1" applyAlignment="1">
      <alignment vertical="top" wrapText="1"/>
    </xf>
    <xf numFmtId="0" fontId="4" fillId="13" borderId="0" xfId="0" applyFont="1" applyFill="1" applyAlignment="1">
      <alignment vertical="top" wrapText="1"/>
    </xf>
    <xf numFmtId="1" fontId="6" fillId="14" borderId="7" xfId="0" applyNumberFormat="1" applyFont="1" applyFill="1" applyBorder="1" applyAlignment="1" applyProtection="1">
      <alignment horizontal="center" vertical="top" wrapText="1"/>
      <protection locked="0"/>
    </xf>
    <xf numFmtId="0" fontId="6" fillId="14" borderId="7" xfId="0" applyFont="1" applyFill="1" applyBorder="1" applyAlignment="1" applyProtection="1">
      <alignment horizontal="center" vertical="top" wrapText="1"/>
      <protection locked="0"/>
    </xf>
    <xf numFmtId="0" fontId="2" fillId="15" borderId="0" xfId="0" applyFont="1" applyFill="1" applyAlignment="1">
      <alignment vertical="top"/>
    </xf>
    <xf numFmtId="0" fontId="2" fillId="13" borderId="0" xfId="0" applyFont="1" applyFill="1"/>
    <xf numFmtId="0" fontId="0" fillId="13" borderId="0" xfId="0" applyFill="1"/>
    <xf numFmtId="0" fontId="6" fillId="13" borderId="0" xfId="0" applyFont="1" applyFill="1"/>
    <xf numFmtId="0" fontId="0" fillId="13" borderId="0" xfId="0" applyFill="1" applyAlignment="1">
      <alignment horizontal="center"/>
    </xf>
    <xf numFmtId="0" fontId="2" fillId="13" borderId="0" xfId="0" applyFont="1" applyFill="1" applyAlignment="1">
      <alignment vertical="top"/>
    </xf>
    <xf numFmtId="0" fontId="2" fillId="15" borderId="0" xfId="0" applyFont="1" applyFill="1"/>
    <xf numFmtId="0" fontId="4" fillId="13" borderId="0" xfId="0" applyFont="1" applyFill="1" applyAlignment="1">
      <alignment horizontal="center" vertical="top"/>
    </xf>
    <xf numFmtId="0" fontId="4" fillId="13" borderId="0" xfId="0" applyFont="1" applyFill="1" applyAlignment="1">
      <alignment vertical="top"/>
    </xf>
    <xf numFmtId="0" fontId="2" fillId="16" borderId="0" xfId="0" applyFont="1" applyFill="1" applyAlignment="1">
      <alignment vertical="top"/>
    </xf>
    <xf numFmtId="0" fontId="2" fillId="15" borderId="0" xfId="0" applyFont="1" applyFill="1" applyAlignment="1">
      <alignment horizontal="center" vertical="top"/>
    </xf>
    <xf numFmtId="0" fontId="2" fillId="16" borderId="0" xfId="0" applyFont="1" applyFill="1"/>
    <xf numFmtId="0" fontId="2" fillId="17" borderId="8" xfId="0" applyFont="1" applyFill="1" applyBorder="1" applyAlignment="1">
      <alignment vertical="top"/>
    </xf>
    <xf numFmtId="0" fontId="2" fillId="17" borderId="9" xfId="0" applyFont="1" applyFill="1" applyBorder="1" applyAlignment="1">
      <alignment vertical="top"/>
    </xf>
    <xf numFmtId="0" fontId="2" fillId="17" borderId="10" xfId="0" applyFont="1" applyFill="1" applyBorder="1" applyAlignment="1">
      <alignment vertical="top"/>
    </xf>
    <xf numFmtId="0" fontId="2" fillId="0" borderId="0" xfId="0" applyFont="1"/>
    <xf numFmtId="0" fontId="4" fillId="13" borderId="0" xfId="0" applyFont="1" applyFill="1" applyAlignment="1">
      <alignment horizontal="right" vertical="top"/>
    </xf>
    <xf numFmtId="0" fontId="53" fillId="15" borderId="0" xfId="0" applyFont="1" applyFill="1" applyAlignment="1">
      <alignment vertical="top"/>
    </xf>
    <xf numFmtId="0" fontId="53" fillId="13" borderId="0" xfId="0" applyFont="1" applyFill="1" applyAlignment="1">
      <alignment vertical="top"/>
    </xf>
    <xf numFmtId="0" fontId="53" fillId="13" borderId="0" xfId="0" applyFont="1" applyFill="1" applyAlignment="1">
      <alignment horizontal="right" vertical="top"/>
    </xf>
    <xf numFmtId="0" fontId="53" fillId="18" borderId="11" xfId="0" applyFont="1" applyFill="1" applyBorder="1" applyAlignment="1">
      <alignment vertical="top"/>
    </xf>
    <xf numFmtId="0" fontId="53" fillId="18" borderId="12" xfId="0" applyFont="1" applyFill="1" applyBorder="1" applyAlignment="1">
      <alignment vertical="top"/>
    </xf>
    <xf numFmtId="0" fontId="53" fillId="18" borderId="13" xfId="0" applyFont="1" applyFill="1" applyBorder="1" applyAlignment="1">
      <alignment vertical="top"/>
    </xf>
    <xf numFmtId="0" fontId="53" fillId="16" borderId="0" xfId="0" applyFont="1" applyFill="1" applyAlignment="1">
      <alignment vertical="top"/>
    </xf>
    <xf numFmtId="0" fontId="53" fillId="18" borderId="7" xfId="0" applyFont="1" applyFill="1" applyBorder="1" applyAlignment="1">
      <alignment horizontal="center" vertical="top"/>
    </xf>
    <xf numFmtId="0" fontId="53" fillId="16" borderId="7" xfId="0" applyFont="1" applyFill="1" applyBorder="1" applyAlignment="1">
      <alignment vertical="top"/>
    </xf>
    <xf numFmtId="0" fontId="53" fillId="15" borderId="7" xfId="0" applyFont="1" applyFill="1" applyBorder="1" applyAlignment="1">
      <alignment vertical="top"/>
    </xf>
    <xf numFmtId="0" fontId="4" fillId="15" borderId="14" xfId="0" applyFont="1" applyFill="1" applyBorder="1" applyAlignment="1">
      <alignment horizontal="center" vertical="center"/>
    </xf>
    <xf numFmtId="0" fontId="0" fillId="13" borderId="0" xfId="0" applyFill="1" applyAlignment="1">
      <alignment vertical="center"/>
    </xf>
    <xf numFmtId="0" fontId="51" fillId="13" borderId="0" xfId="0" applyFont="1" applyFill="1" applyAlignment="1">
      <alignment horizontal="center" vertical="center"/>
    </xf>
    <xf numFmtId="0" fontId="2" fillId="13" borderId="0" xfId="0" applyFont="1" applyFill="1" applyAlignment="1">
      <alignment vertical="center"/>
    </xf>
    <xf numFmtId="0" fontId="53" fillId="15" borderId="0" xfId="0" applyFont="1" applyFill="1" applyAlignment="1">
      <alignment vertical="center"/>
    </xf>
    <xf numFmtId="0" fontId="54" fillId="13" borderId="0" xfId="0" applyFont="1" applyFill="1" applyAlignment="1">
      <alignment horizontal="center" vertical="top"/>
    </xf>
    <xf numFmtId="0" fontId="2" fillId="15" borderId="7" xfId="0" applyFont="1" applyFill="1" applyBorder="1"/>
    <xf numFmtId="0" fontId="53" fillId="15" borderId="7" xfId="0" applyFont="1" applyFill="1" applyBorder="1" applyAlignment="1">
      <alignment vertical="center"/>
    </xf>
    <xf numFmtId="0" fontId="2" fillId="16" borderId="0" xfId="0" applyFont="1" applyFill="1" applyAlignment="1">
      <alignment vertical="center"/>
    </xf>
    <xf numFmtId="0" fontId="4" fillId="18" borderId="7" xfId="0" applyFont="1" applyFill="1" applyBorder="1" applyAlignment="1">
      <alignment horizontal="center" vertical="center"/>
    </xf>
    <xf numFmtId="0" fontId="6" fillId="15" borderId="7" xfId="0" applyFont="1" applyFill="1" applyBorder="1" applyAlignment="1">
      <alignment vertical="center"/>
    </xf>
    <xf numFmtId="0" fontId="53" fillId="13" borderId="0" xfId="0" applyFont="1" applyFill="1" applyAlignment="1">
      <alignment horizontal="left" vertical="top"/>
    </xf>
    <xf numFmtId="0" fontId="53" fillId="13" borderId="15" xfId="0" applyFont="1" applyFill="1" applyBorder="1" applyAlignment="1">
      <alignment horizontal="left" vertical="top"/>
    </xf>
    <xf numFmtId="0" fontId="2" fillId="13" borderId="0" xfId="0" applyFont="1" applyFill="1" applyAlignment="1">
      <alignment horizontal="right" vertical="top"/>
    </xf>
    <xf numFmtId="0" fontId="69" fillId="16" borderId="0" xfId="0" applyFont="1" applyFill="1" applyAlignment="1">
      <alignment vertical="top"/>
    </xf>
    <xf numFmtId="0" fontId="69" fillId="13" borderId="0" xfId="0" applyFont="1" applyFill="1" applyAlignment="1">
      <alignment vertical="top"/>
    </xf>
    <xf numFmtId="0" fontId="6" fillId="13" borderId="0" xfId="0" quotePrefix="1" applyFont="1" applyFill="1" applyAlignment="1">
      <alignment horizontal="right" vertical="top"/>
    </xf>
    <xf numFmtId="0" fontId="4" fillId="13" borderId="7" xfId="0" applyFont="1" applyFill="1" applyBorder="1" applyAlignment="1">
      <alignment vertical="top"/>
    </xf>
    <xf numFmtId="0" fontId="4" fillId="13" borderId="7" xfId="0" applyFont="1" applyFill="1" applyBorder="1" applyAlignment="1">
      <alignment horizontal="center" vertical="top" wrapText="1"/>
    </xf>
    <xf numFmtId="0" fontId="2" fillId="15" borderId="0" xfId="0" applyFont="1" applyFill="1" applyAlignment="1">
      <alignment horizontal="center"/>
    </xf>
    <xf numFmtId="0" fontId="3" fillId="19" borderId="0" xfId="0" applyFont="1" applyFill="1" applyAlignment="1">
      <alignment horizontal="left" vertical="center"/>
    </xf>
    <xf numFmtId="0" fontId="2" fillId="13" borderId="16" xfId="0" applyFont="1" applyFill="1" applyBorder="1" applyAlignment="1">
      <alignment vertical="top"/>
    </xf>
    <xf numFmtId="0" fontId="4" fillId="13" borderId="16" xfId="0" applyFont="1" applyFill="1" applyBorder="1" applyAlignment="1">
      <alignment horizontal="center" vertical="top"/>
    </xf>
    <xf numFmtId="0" fontId="4" fillId="13" borderId="16" xfId="0" applyFont="1" applyFill="1" applyBorder="1" applyAlignment="1">
      <alignment horizontal="right" vertical="top"/>
    </xf>
    <xf numFmtId="0" fontId="0" fillId="13" borderId="16" xfId="0" applyFill="1" applyBorder="1" applyAlignment="1">
      <alignment vertical="top" wrapText="1"/>
    </xf>
    <xf numFmtId="0" fontId="2" fillId="13" borderId="17" xfId="0" applyFont="1" applyFill="1" applyBorder="1" applyAlignment="1">
      <alignment vertical="top"/>
    </xf>
    <xf numFmtId="0" fontId="4" fillId="13" borderId="17" xfId="0" applyFont="1" applyFill="1" applyBorder="1" applyAlignment="1">
      <alignment horizontal="center" vertical="top"/>
    </xf>
    <xf numFmtId="0" fontId="4" fillId="13" borderId="17" xfId="0" applyFont="1" applyFill="1" applyBorder="1" applyAlignment="1">
      <alignment horizontal="right" vertical="top"/>
    </xf>
    <xf numFmtId="0" fontId="0" fillId="13" borderId="17" xfId="0" applyFill="1" applyBorder="1" applyAlignment="1">
      <alignment vertical="top" wrapText="1"/>
    </xf>
    <xf numFmtId="0" fontId="4" fillId="13" borderId="17" xfId="0" applyFont="1" applyFill="1" applyBorder="1" applyAlignment="1">
      <alignment vertical="top" wrapText="1"/>
    </xf>
    <xf numFmtId="0" fontId="53" fillId="15" borderId="7" xfId="0" applyFont="1" applyFill="1" applyBorder="1" applyAlignment="1">
      <alignment horizontal="center" vertical="top"/>
    </xf>
    <xf numFmtId="0" fontId="23" fillId="0" borderId="15" xfId="20" applyFont="1" applyBorder="1"/>
    <xf numFmtId="0" fontId="0" fillId="15" borderId="0" xfId="0" applyFill="1"/>
    <xf numFmtId="0" fontId="2" fillId="15" borderId="7" xfId="0" applyFont="1" applyFill="1" applyBorder="1" applyAlignment="1">
      <alignment vertical="center"/>
    </xf>
    <xf numFmtId="0" fontId="5" fillId="13" borderId="0" xfId="0" applyFont="1" applyFill="1" applyAlignment="1">
      <alignment horizontal="left" vertical="top" wrapText="1"/>
    </xf>
    <xf numFmtId="0" fontId="4" fillId="13" borderId="0" xfId="0" applyFont="1" applyFill="1" applyAlignment="1">
      <alignment horizontal="left" vertical="top"/>
    </xf>
    <xf numFmtId="0" fontId="4" fillId="0" borderId="0" xfId="0" applyFont="1"/>
    <xf numFmtId="0" fontId="3" fillId="19" borderId="0" xfId="19" applyFont="1" applyFill="1" applyAlignment="1">
      <alignment horizontal="center"/>
    </xf>
    <xf numFmtId="0" fontId="12" fillId="13" borderId="0" xfId="19" applyFont="1" applyFill="1" applyAlignment="1">
      <alignment horizontal="left" vertical="top" wrapText="1"/>
    </xf>
    <xf numFmtId="0" fontId="0" fillId="16" borderId="0" xfId="0" applyFill="1"/>
    <xf numFmtId="0" fontId="0" fillId="16" borderId="0" xfId="0" applyFill="1" applyAlignment="1">
      <alignment horizontal="left"/>
    </xf>
    <xf numFmtId="0" fontId="6" fillId="16" borderId="0" xfId="0" applyFont="1" applyFill="1"/>
    <xf numFmtId="0" fontId="0" fillId="16" borderId="0" xfId="0" applyFill="1" applyAlignment="1">
      <alignment horizontal="center"/>
    </xf>
    <xf numFmtId="0" fontId="0" fillId="16" borderId="0" xfId="0" applyFill="1" applyAlignment="1">
      <alignment vertical="center"/>
    </xf>
    <xf numFmtId="0" fontId="3" fillId="19" borderId="0" xfId="0" applyFont="1" applyFill="1" applyAlignment="1">
      <alignment horizontal="left"/>
    </xf>
    <xf numFmtId="0" fontId="0" fillId="13" borderId="0" xfId="0" applyFill="1" applyAlignment="1">
      <alignment horizontal="left"/>
    </xf>
    <xf numFmtId="0" fontId="3" fillId="19" borderId="0" xfId="0" quotePrefix="1" applyFont="1" applyFill="1" applyAlignment="1">
      <alignment horizontal="left"/>
    </xf>
    <xf numFmtId="0" fontId="36" fillId="13" borderId="0" xfId="0" applyFont="1" applyFill="1" applyAlignment="1">
      <alignment horizontal="left" vertical="top"/>
    </xf>
    <xf numFmtId="1" fontId="6" fillId="13" borderId="7" xfId="0" applyNumberFormat="1" applyFont="1" applyFill="1" applyBorder="1" applyAlignment="1">
      <alignment horizontal="center" vertical="top" wrapText="1"/>
    </xf>
    <xf numFmtId="0" fontId="6" fillId="18" borderId="7" xfId="0" applyFont="1" applyFill="1" applyBorder="1" applyAlignment="1">
      <alignment horizontal="center" vertical="top" wrapText="1"/>
    </xf>
    <xf numFmtId="0" fontId="6" fillId="13" borderId="0" xfId="0" applyFont="1" applyFill="1" applyAlignment="1">
      <alignment vertical="center" wrapText="1"/>
    </xf>
    <xf numFmtId="0" fontId="0" fillId="16" borderId="0" xfId="0" applyFill="1" applyAlignment="1">
      <alignment vertical="top"/>
    </xf>
    <xf numFmtId="0" fontId="6" fillId="13" borderId="7" xfId="0" applyFont="1" applyFill="1" applyBorder="1" applyAlignment="1">
      <alignment horizontal="center" vertical="center" wrapText="1"/>
    </xf>
    <xf numFmtId="0" fontId="41" fillId="13" borderId="7" xfId="0" applyFont="1" applyFill="1" applyBorder="1" applyAlignment="1">
      <alignment vertical="top" wrapText="1"/>
    </xf>
    <xf numFmtId="0" fontId="6" fillId="18" borderId="7" xfId="0" applyFont="1" applyFill="1" applyBorder="1" applyAlignment="1">
      <alignment horizontal="center" vertical="center" wrapText="1"/>
    </xf>
    <xf numFmtId="0" fontId="2" fillId="16" borderId="0" xfId="0" applyFont="1" applyFill="1" applyAlignment="1">
      <alignment horizontal="left"/>
    </xf>
    <xf numFmtId="0" fontId="0" fillId="13" borderId="7" xfId="0" applyFill="1" applyBorder="1"/>
    <xf numFmtId="0" fontId="3" fillId="19" borderId="0" xfId="0" applyFont="1" applyFill="1" applyAlignment="1">
      <alignment horizontal="left" vertical="top"/>
    </xf>
    <xf numFmtId="0" fontId="4" fillId="16" borderId="0" xfId="0" applyFont="1" applyFill="1"/>
    <xf numFmtId="0" fontId="0" fillId="16" borderId="7" xfId="0" applyFill="1" applyBorder="1"/>
    <xf numFmtId="0" fontId="0" fillId="16" borderId="18" xfId="0" applyFill="1" applyBorder="1" applyAlignment="1">
      <alignment horizontal="center"/>
    </xf>
    <xf numFmtId="0" fontId="0" fillId="16" borderId="19" xfId="0" applyFill="1" applyBorder="1" applyAlignment="1">
      <alignment horizontal="center"/>
    </xf>
    <xf numFmtId="0" fontId="0" fillId="16" borderId="0" xfId="0" applyFill="1" applyAlignment="1">
      <alignment horizontal="left" vertical="top" wrapText="1"/>
    </xf>
    <xf numFmtId="0" fontId="2" fillId="0" borderId="0" xfId="0" applyFont="1" applyAlignment="1">
      <alignment horizontal="left" vertical="center"/>
    </xf>
    <xf numFmtId="0" fontId="36" fillId="16" borderId="0" xfId="0" applyFont="1" applyFill="1"/>
    <xf numFmtId="0" fontId="4" fillId="13" borderId="0" xfId="0" applyFont="1" applyFill="1" applyAlignment="1">
      <alignment vertical="center"/>
    </xf>
    <xf numFmtId="0" fontId="4" fillId="13" borderId="0" xfId="0" applyFont="1" applyFill="1" applyAlignment="1">
      <alignment vertical="center" wrapText="1"/>
    </xf>
    <xf numFmtId="0" fontId="0" fillId="16" borderId="20" xfId="0" applyFill="1" applyBorder="1" applyAlignment="1">
      <alignment horizontal="center"/>
    </xf>
    <xf numFmtId="0" fontId="64" fillId="16" borderId="0" xfId="0" applyFont="1" applyFill="1"/>
    <xf numFmtId="0" fontId="55" fillId="16" borderId="0" xfId="0" applyFont="1" applyFill="1"/>
    <xf numFmtId="0" fontId="2" fillId="16" borderId="0" xfId="0" applyFont="1" applyFill="1" applyAlignment="1">
      <alignment horizontal="center"/>
    </xf>
    <xf numFmtId="0" fontId="48" fillId="13" borderId="0" xfId="0" applyFont="1" applyFill="1" applyAlignment="1">
      <alignment vertical="top"/>
    </xf>
    <xf numFmtId="0" fontId="48" fillId="13" borderId="0" xfId="0" applyFont="1" applyFill="1" applyAlignment="1">
      <alignment vertical="top" wrapText="1"/>
    </xf>
    <xf numFmtId="0" fontId="48" fillId="13" borderId="15" xfId="0" applyFont="1" applyFill="1" applyBorder="1" applyAlignment="1">
      <alignment vertical="top" wrapText="1"/>
    </xf>
    <xf numFmtId="0" fontId="2" fillId="16" borderId="7" xfId="0" applyFont="1" applyFill="1" applyBorder="1"/>
    <xf numFmtId="0" fontId="25" fillId="16" borderId="0" xfId="0" applyFont="1" applyFill="1" applyAlignment="1">
      <alignment vertical="center" wrapText="1"/>
    </xf>
    <xf numFmtId="0" fontId="0" fillId="16" borderId="0" xfId="0" applyFill="1" applyAlignment="1">
      <alignment wrapText="1"/>
    </xf>
    <xf numFmtId="0" fontId="25" fillId="16" borderId="0" xfId="0" applyFont="1" applyFill="1"/>
    <xf numFmtId="0" fontId="40" fillId="16" borderId="0" xfId="0" applyFont="1" applyFill="1"/>
    <xf numFmtId="0" fontId="0" fillId="13" borderId="0" xfId="0" applyFill="1" applyAlignment="1">
      <alignment vertical="top"/>
    </xf>
    <xf numFmtId="0" fontId="49" fillId="13" borderId="0" xfId="0" applyFont="1" applyFill="1"/>
    <xf numFmtId="0" fontId="49" fillId="16" borderId="0" xfId="0" applyFont="1" applyFill="1"/>
    <xf numFmtId="0" fontId="25" fillId="16" borderId="0" xfId="0" applyFont="1" applyFill="1" applyAlignment="1">
      <alignment vertical="top" wrapText="1"/>
    </xf>
    <xf numFmtId="0" fontId="0" fillId="16" borderId="0" xfId="0" applyFill="1" applyAlignment="1">
      <alignment vertical="center" wrapText="1"/>
    </xf>
    <xf numFmtId="0" fontId="38" fillId="16" borderId="0" xfId="0" applyFont="1" applyFill="1" applyAlignment="1">
      <alignment vertical="center"/>
    </xf>
    <xf numFmtId="0" fontId="7" fillId="13" borderId="7" xfId="0" applyFont="1" applyFill="1" applyBorder="1" applyAlignment="1">
      <alignment horizontal="center" vertical="top"/>
    </xf>
    <xf numFmtId="0" fontId="4" fillId="16" borderId="0" xfId="0" applyFont="1" applyFill="1" applyAlignment="1">
      <alignment horizontal="center"/>
    </xf>
    <xf numFmtId="0" fontId="0" fillId="16" borderId="7" xfId="0" applyFill="1" applyBorder="1" applyAlignment="1">
      <alignment horizontal="center" vertical="center"/>
    </xf>
    <xf numFmtId="0" fontId="0" fillId="16" borderId="11" xfId="0" applyFill="1" applyBorder="1" applyAlignment="1">
      <alignment horizontal="center" vertical="center"/>
    </xf>
    <xf numFmtId="0" fontId="38" fillId="16" borderId="0" xfId="0" applyFont="1" applyFill="1"/>
    <xf numFmtId="0" fontId="50" fillId="16" borderId="0" xfId="0" applyFont="1" applyFill="1"/>
    <xf numFmtId="0" fontId="5" fillId="13" borderId="15" xfId="0" applyFont="1" applyFill="1" applyBorder="1" applyAlignment="1">
      <alignment horizontal="left" vertical="top" wrapText="1"/>
    </xf>
    <xf numFmtId="0" fontId="31" fillId="13" borderId="21" xfId="0" applyFont="1" applyFill="1" applyBorder="1" applyAlignment="1">
      <alignment vertical="top" wrapText="1"/>
    </xf>
    <xf numFmtId="0" fontId="31" fillId="13" borderId="22" xfId="0" applyFont="1" applyFill="1" applyBorder="1" applyAlignment="1">
      <alignment vertical="top" wrapText="1"/>
    </xf>
    <xf numFmtId="0" fontId="31" fillId="13" borderId="23" xfId="0" applyFont="1" applyFill="1" applyBorder="1" applyAlignment="1">
      <alignment vertical="top" wrapText="1"/>
    </xf>
    <xf numFmtId="0" fontId="31" fillId="13" borderId="24" xfId="0" applyFont="1" applyFill="1" applyBorder="1" applyAlignment="1">
      <alignment vertical="top" wrapText="1"/>
    </xf>
    <xf numFmtId="0" fontId="4" fillId="13" borderId="0" xfId="0" applyFont="1" applyFill="1" applyAlignment="1">
      <alignment horizontal="left" vertical="top" wrapText="1"/>
    </xf>
    <xf numFmtId="0" fontId="40" fillId="16" borderId="0" xfId="0" applyFont="1" applyFill="1" applyAlignment="1">
      <alignment vertical="top" wrapText="1"/>
    </xf>
    <xf numFmtId="0" fontId="48" fillId="16" borderId="0" xfId="0" applyFont="1" applyFill="1" applyAlignment="1">
      <alignment vertical="top" wrapText="1"/>
    </xf>
    <xf numFmtId="0" fontId="5" fillId="13" borderId="0" xfId="0" quotePrefix="1" applyFont="1" applyFill="1" applyAlignment="1">
      <alignment horizontal="right" vertical="top" wrapText="1"/>
    </xf>
    <xf numFmtId="0" fontId="68" fillId="13" borderId="0" xfId="0" applyFont="1" applyFill="1" applyAlignment="1">
      <alignment horizontal="left" vertical="top" wrapText="1"/>
    </xf>
    <xf numFmtId="0" fontId="2" fillId="13" borderId="0" xfId="0" applyFont="1" applyFill="1" applyAlignment="1">
      <alignment horizontal="left" vertical="top"/>
    </xf>
    <xf numFmtId="0" fontId="6" fillId="13" borderId="0" xfId="0" applyFont="1" applyFill="1" applyAlignment="1">
      <alignment horizontal="left" vertical="top" wrapText="1"/>
    </xf>
    <xf numFmtId="0" fontId="32" fillId="0" borderId="0" xfId="0" applyFont="1"/>
    <xf numFmtId="0" fontId="2" fillId="19" borderId="0" xfId="0" applyFont="1" applyFill="1"/>
    <xf numFmtId="0" fontId="38" fillId="0" borderId="0" xfId="0" applyFont="1"/>
    <xf numFmtId="0" fontId="44" fillId="16" borderId="0" xfId="0" applyFont="1" applyFill="1" applyAlignment="1">
      <alignment horizontal="left"/>
    </xf>
    <xf numFmtId="0" fontId="0" fillId="0" borderId="0" xfId="0" applyAlignment="1">
      <alignment horizontal="left"/>
    </xf>
    <xf numFmtId="0" fontId="2" fillId="0" borderId="0" xfId="0" applyFont="1" applyAlignment="1">
      <alignment horizontal="center"/>
    </xf>
    <xf numFmtId="0" fontId="57" fillId="19" borderId="0" xfId="0" applyFont="1" applyFill="1"/>
    <xf numFmtId="0" fontId="58" fillId="19" borderId="0" xfId="0" applyFont="1" applyFill="1"/>
    <xf numFmtId="0" fontId="58" fillId="19" borderId="0" xfId="0" applyFont="1" applyFill="1" applyAlignment="1">
      <alignment horizontal="center"/>
    </xf>
    <xf numFmtId="0" fontId="57" fillId="19" borderId="0" xfId="0" applyFont="1" applyFill="1" applyAlignment="1">
      <alignment horizontal="left"/>
    </xf>
    <xf numFmtId="49" fontId="56" fillId="16" borderId="0" xfId="0" applyNumberFormat="1" applyFont="1" applyFill="1" applyAlignment="1">
      <alignment horizontal="center"/>
    </xf>
    <xf numFmtId="0" fontId="56" fillId="16" borderId="0" xfId="0" applyFont="1" applyFill="1" applyAlignment="1">
      <alignment horizontal="left"/>
    </xf>
    <xf numFmtId="49" fontId="2" fillId="16" borderId="0" xfId="0" applyNumberFormat="1" applyFont="1" applyFill="1" applyAlignment="1">
      <alignment horizontal="center"/>
    </xf>
    <xf numFmtId="0" fontId="2" fillId="16" borderId="0" xfId="0" applyFont="1" applyFill="1" applyAlignment="1">
      <alignment wrapText="1" shrinkToFit="1"/>
    </xf>
    <xf numFmtId="0" fontId="2" fillId="16" borderId="0" xfId="0" applyFont="1" applyFill="1" applyAlignment="1">
      <alignment horizontal="left" wrapText="1"/>
    </xf>
    <xf numFmtId="0" fontId="2" fillId="16" borderId="0" xfId="0" applyFont="1" applyFill="1" applyAlignment="1">
      <alignment wrapText="1"/>
    </xf>
    <xf numFmtId="0" fontId="2" fillId="16" borderId="0" xfId="0" applyFont="1" applyFill="1" applyAlignment="1">
      <alignment horizontal="center" wrapText="1"/>
    </xf>
    <xf numFmtId="0" fontId="2" fillId="16" borderId="0" xfId="0" applyFont="1" applyFill="1" applyAlignment="1">
      <alignment horizontal="left" wrapText="1" shrinkToFit="1"/>
    </xf>
    <xf numFmtId="0" fontId="2" fillId="0" borderId="0" xfId="0" applyFont="1" applyAlignment="1">
      <alignment horizontal="center" vertical="center"/>
    </xf>
    <xf numFmtId="0" fontId="70" fillId="19" borderId="0" xfId="0" applyFont="1" applyFill="1" applyAlignment="1">
      <alignment horizontal="center"/>
    </xf>
    <xf numFmtId="0" fontId="0" fillId="19" borderId="0" xfId="0" applyFill="1"/>
    <xf numFmtId="0" fontId="0" fillId="0" borderId="0" xfId="0" applyAlignment="1">
      <alignment shrinkToFit="1"/>
    </xf>
    <xf numFmtId="0" fontId="44" fillId="16" borderId="0" xfId="0" applyFont="1" applyFill="1"/>
    <xf numFmtId="0" fontId="65" fillId="0" borderId="0" xfId="0" applyFont="1"/>
    <xf numFmtId="0" fontId="0" fillId="20" borderId="0" xfId="0" applyFill="1"/>
    <xf numFmtId="0" fontId="2" fillId="21" borderId="0" xfId="0" applyFont="1" applyFill="1" applyAlignment="1">
      <alignment horizontal="left" vertical="top" wrapText="1"/>
    </xf>
    <xf numFmtId="0" fontId="0" fillId="0" borderId="25" xfId="0" applyBorder="1"/>
    <xf numFmtId="0" fontId="0" fillId="22" borderId="26" xfId="0" applyFill="1" applyBorder="1"/>
    <xf numFmtId="0" fontId="0" fillId="0" borderId="27" xfId="0" applyBorder="1"/>
    <xf numFmtId="14" fontId="0" fillId="23" borderId="28" xfId="0" applyNumberFormat="1" applyFill="1" applyBorder="1" applyAlignment="1">
      <alignment horizontal="left"/>
    </xf>
    <xf numFmtId="0" fontId="0" fillId="18" borderId="29" xfId="0" applyFill="1" applyBorder="1"/>
    <xf numFmtId="0" fontId="0" fillId="18" borderId="30" xfId="0" applyFill="1" applyBorder="1"/>
    <xf numFmtId="0" fontId="0" fillId="18" borderId="31" xfId="0" applyFill="1" applyBorder="1"/>
    <xf numFmtId="0" fontId="0" fillId="0" borderId="32" xfId="0" applyBorder="1"/>
    <xf numFmtId="0" fontId="0" fillId="20" borderId="33" xfId="0" applyFill="1" applyBorder="1"/>
    <xf numFmtId="0" fontId="0" fillId="0" borderId="34" xfId="0" applyBorder="1"/>
    <xf numFmtId="0" fontId="0" fillId="21" borderId="35" xfId="0" applyFill="1" applyBorder="1"/>
    <xf numFmtId="0" fontId="4" fillId="0" borderId="11" xfId="0" applyFont="1" applyBorder="1"/>
    <xf numFmtId="0" fontId="4" fillId="0" borderId="12" xfId="0" applyFont="1" applyBorder="1"/>
    <xf numFmtId="0" fontId="0" fillId="0" borderId="13" xfId="0" applyBorder="1"/>
    <xf numFmtId="14" fontId="0" fillId="23" borderId="36" xfId="0" applyNumberFormat="1" applyFill="1" applyBorder="1" applyAlignment="1">
      <alignment horizontal="center"/>
    </xf>
    <xf numFmtId="0" fontId="0" fillId="18" borderId="37" xfId="0" applyFill="1" applyBorder="1"/>
    <xf numFmtId="0" fontId="0" fillId="18" borderId="38" xfId="0" applyFill="1" applyBorder="1"/>
    <xf numFmtId="14" fontId="0" fillId="23" borderId="39" xfId="0" applyNumberFormat="1" applyFill="1" applyBorder="1" applyAlignment="1">
      <alignment horizontal="center"/>
    </xf>
    <xf numFmtId="0" fontId="0" fillId="18" borderId="21" xfId="0" applyFill="1" applyBorder="1"/>
    <xf numFmtId="0" fontId="0" fillId="18" borderId="22" xfId="0" applyFill="1" applyBorder="1"/>
    <xf numFmtId="0" fontId="0" fillId="18" borderId="23" xfId="0" applyFill="1" applyBorder="1"/>
    <xf numFmtId="0" fontId="0" fillId="18" borderId="24" xfId="0" applyFill="1" applyBorder="1"/>
    <xf numFmtId="0" fontId="45" fillId="13" borderId="0" xfId="0" applyFont="1" applyFill="1" applyAlignment="1">
      <alignment vertical="center" wrapText="1"/>
    </xf>
    <xf numFmtId="0" fontId="2" fillId="13" borderId="0" xfId="0" applyFont="1" applyFill="1" applyAlignment="1">
      <alignment horizontal="center" vertical="top"/>
    </xf>
    <xf numFmtId="0" fontId="53" fillId="13" borderId="0" xfId="0" applyFont="1" applyFill="1" applyAlignment="1">
      <alignment vertical="center"/>
    </xf>
    <xf numFmtId="0" fontId="35" fillId="13" borderId="0" xfId="0" applyFont="1" applyFill="1" applyAlignment="1">
      <alignment vertical="center"/>
    </xf>
    <xf numFmtId="0" fontId="36" fillId="13" borderId="0" xfId="0" applyFont="1" applyFill="1"/>
    <xf numFmtId="0" fontId="6" fillId="16" borderId="0" xfId="0" applyFont="1" applyFill="1" applyAlignment="1">
      <alignment horizontal="left"/>
    </xf>
    <xf numFmtId="0" fontId="10" fillId="13" borderId="0" xfId="0" applyFont="1" applyFill="1" applyAlignment="1">
      <alignment horizontal="left" vertical="top"/>
    </xf>
    <xf numFmtId="0" fontId="56" fillId="16" borderId="0" xfId="0" applyFont="1" applyFill="1" applyAlignment="1">
      <alignment horizontal="center"/>
    </xf>
    <xf numFmtId="0" fontId="53" fillId="24" borderId="7" xfId="0" applyFont="1" applyFill="1" applyBorder="1" applyAlignment="1" applyProtection="1">
      <alignment horizontal="center" vertical="top"/>
      <protection locked="0"/>
    </xf>
    <xf numFmtId="0" fontId="53" fillId="24" borderId="11" xfId="0" applyFont="1" applyFill="1" applyBorder="1" applyAlignment="1" applyProtection="1">
      <alignment vertical="top"/>
      <protection locked="0"/>
    </xf>
    <xf numFmtId="0" fontId="53" fillId="24" borderId="12" xfId="0" applyFont="1" applyFill="1" applyBorder="1" applyAlignment="1" applyProtection="1">
      <alignment vertical="top"/>
      <protection locked="0"/>
    </xf>
    <xf numFmtId="0" fontId="53" fillId="24" borderId="13" xfId="0" applyFont="1" applyFill="1" applyBorder="1" applyAlignment="1" applyProtection="1">
      <alignment vertical="top"/>
      <protection locked="0"/>
    </xf>
    <xf numFmtId="0" fontId="53" fillId="24" borderId="7" xfId="0" applyFont="1" applyFill="1" applyBorder="1" applyAlignment="1" applyProtection="1">
      <alignment vertical="top"/>
      <protection locked="0"/>
    </xf>
    <xf numFmtId="0" fontId="2" fillId="24" borderId="7" xfId="0" applyFont="1" applyFill="1" applyBorder="1" applyAlignment="1" applyProtection="1">
      <alignment horizontal="center" vertical="top"/>
      <protection locked="0"/>
    </xf>
    <xf numFmtId="1" fontId="6" fillId="24" borderId="7" xfId="0" applyNumberFormat="1" applyFont="1" applyFill="1" applyBorder="1" applyAlignment="1" applyProtection="1">
      <alignment horizontal="center" vertical="top" wrapText="1"/>
      <protection locked="0"/>
    </xf>
    <xf numFmtId="0" fontId="6" fillId="24" borderId="7" xfId="0" applyFont="1" applyFill="1" applyBorder="1" applyAlignment="1" applyProtection="1">
      <alignment horizontal="center" vertical="top" wrapText="1"/>
      <protection locked="0"/>
    </xf>
    <xf numFmtId="0" fontId="2" fillId="24" borderId="7" xfId="0" applyFont="1" applyFill="1" applyBorder="1" applyAlignment="1" applyProtection="1">
      <alignment horizontal="center" vertical="center" wrapText="1"/>
      <protection locked="0"/>
    </xf>
    <xf numFmtId="166" fontId="6" fillId="24" borderId="7" xfId="0" applyNumberFormat="1" applyFont="1" applyFill="1" applyBorder="1" applyAlignment="1" applyProtection="1">
      <alignment horizontal="right" vertical="center" wrapText="1"/>
      <protection locked="0"/>
    </xf>
    <xf numFmtId="0" fontId="6" fillId="24" borderId="40" xfId="0" applyFont="1" applyFill="1" applyBorder="1" applyAlignment="1" applyProtection="1">
      <alignment horizontal="center" vertical="center" wrapText="1"/>
      <protection locked="0"/>
    </xf>
    <xf numFmtId="0" fontId="6" fillId="24" borderId="41" xfId="0" applyFont="1" applyFill="1" applyBorder="1" applyAlignment="1" applyProtection="1">
      <alignment horizontal="center" vertical="center"/>
      <protection locked="0"/>
    </xf>
    <xf numFmtId="0" fontId="6" fillId="24" borderId="41" xfId="0" applyFont="1" applyFill="1" applyBorder="1" applyAlignment="1" applyProtection="1">
      <alignment horizontal="center" vertical="center" wrapText="1"/>
      <protection locked="0"/>
    </xf>
    <xf numFmtId="0" fontId="6" fillId="24" borderId="11" xfId="0" applyFont="1" applyFill="1" applyBorder="1" applyAlignment="1" applyProtection="1">
      <alignment vertical="top" wrapText="1"/>
      <protection locked="0"/>
    </xf>
    <xf numFmtId="0" fontId="57" fillId="19" borderId="0" xfId="0" applyFont="1" applyFill="1" applyAlignment="1">
      <alignment horizontal="center"/>
    </xf>
    <xf numFmtId="0" fontId="6" fillId="15" borderId="7" xfId="0" applyFont="1" applyFill="1" applyBorder="1" applyAlignment="1">
      <alignment horizontal="center" vertical="center"/>
    </xf>
    <xf numFmtId="0" fontId="4" fillId="16" borderId="0" xfId="0" applyFont="1" applyFill="1" applyAlignment="1">
      <alignment horizontal="center" vertical="top"/>
    </xf>
    <xf numFmtId="0" fontId="4" fillId="16" borderId="0" xfId="0" applyFont="1" applyFill="1" applyAlignment="1">
      <alignment vertical="top"/>
    </xf>
    <xf numFmtId="1" fontId="6" fillId="24" borderId="7" xfId="0" applyNumberFormat="1" applyFont="1" applyFill="1" applyBorder="1" applyAlignment="1" applyProtection="1">
      <alignment horizontal="left" vertical="top" wrapText="1"/>
      <protection locked="0"/>
    </xf>
    <xf numFmtId="0" fontId="42" fillId="13" borderId="7" xfId="0" applyFont="1" applyFill="1" applyBorder="1" applyAlignment="1">
      <alignment horizontal="center" vertical="top" wrapText="1"/>
    </xf>
    <xf numFmtId="0" fontId="42" fillId="13" borderId="7" xfId="0" applyFont="1" applyFill="1" applyBorder="1" applyAlignment="1">
      <alignment horizontal="center" vertical="center" wrapText="1"/>
    </xf>
    <xf numFmtId="0" fontId="53" fillId="24" borderId="7" xfId="0" applyFont="1" applyFill="1" applyBorder="1" applyAlignment="1" applyProtection="1">
      <alignment horizontal="left" vertical="top" wrapText="1"/>
      <protection locked="0"/>
    </xf>
    <xf numFmtId="2" fontId="53" fillId="24" borderId="7" xfId="0" applyNumberFormat="1" applyFont="1" applyFill="1" applyBorder="1" applyAlignment="1" applyProtection="1">
      <alignment horizontal="left" vertical="top" wrapText="1"/>
      <protection locked="0"/>
    </xf>
    <xf numFmtId="2" fontId="53" fillId="24" borderId="7" xfId="0" applyNumberFormat="1" applyFont="1" applyFill="1" applyBorder="1" applyAlignment="1" applyProtection="1">
      <alignment horizontal="center" vertical="top" wrapText="1"/>
      <protection locked="0"/>
    </xf>
    <xf numFmtId="0" fontId="11" fillId="13" borderId="0" xfId="0" applyFont="1" applyFill="1" applyAlignment="1">
      <alignment horizontal="left" vertical="center" wrapText="1"/>
    </xf>
    <xf numFmtId="164" fontId="6" fillId="18" borderId="7" xfId="18" applyNumberFormat="1" applyFont="1" applyFill="1" applyBorder="1" applyAlignment="1" applyProtection="1">
      <alignment horizontal="center"/>
    </xf>
    <xf numFmtId="0" fontId="79" fillId="13" borderId="0" xfId="0" applyFont="1" applyFill="1" applyAlignment="1">
      <alignment vertical="center"/>
    </xf>
    <xf numFmtId="0" fontId="33" fillId="13" borderId="0" xfId="0" applyFont="1" applyFill="1" applyAlignment="1">
      <alignment horizontal="center" vertical="center"/>
    </xf>
    <xf numFmtId="0" fontId="36" fillId="16" borderId="0" xfId="0" applyFont="1" applyFill="1" applyAlignment="1">
      <alignment vertical="top"/>
    </xf>
    <xf numFmtId="0" fontId="11" fillId="13" borderId="0" xfId="0" applyFont="1" applyFill="1" applyAlignment="1">
      <alignment horizontal="center" vertical="center" wrapText="1"/>
    </xf>
    <xf numFmtId="0" fontId="53" fillId="13" borderId="0" xfId="0" applyFont="1" applyFill="1" applyAlignment="1">
      <alignment horizontal="center" vertical="top"/>
    </xf>
    <xf numFmtId="0" fontId="5" fillId="13" borderId="0" xfId="0" applyFont="1" applyFill="1" applyAlignment="1">
      <alignment horizontal="left" vertical="top"/>
    </xf>
    <xf numFmtId="0" fontId="67" fillId="13" borderId="0" xfId="0" applyFont="1" applyFill="1" applyAlignment="1">
      <alignment horizontal="left" vertical="top"/>
    </xf>
    <xf numFmtId="0" fontId="6" fillId="24" borderId="7" xfId="0" applyFont="1" applyFill="1" applyBorder="1" applyAlignment="1" applyProtection="1">
      <alignment horizontal="left" vertical="center" wrapText="1"/>
      <protection locked="0"/>
    </xf>
    <xf numFmtId="0" fontId="80" fillId="0" borderId="0" xfId="0" applyFont="1"/>
    <xf numFmtId="0" fontId="77" fillId="16" borderId="0" xfId="0" applyFont="1" applyFill="1"/>
    <xf numFmtId="0" fontId="5" fillId="16" borderId="0" xfId="0" applyFont="1" applyFill="1" applyAlignment="1">
      <alignment horizontal="left" vertical="top"/>
    </xf>
    <xf numFmtId="10" fontId="53" fillId="24" borderId="7" xfId="18" applyNumberFormat="1" applyFont="1" applyFill="1" applyBorder="1" applyAlignment="1" applyProtection="1">
      <alignment horizontal="center" vertical="top"/>
      <protection locked="0"/>
    </xf>
    <xf numFmtId="1" fontId="42" fillId="13" borderId="7" xfId="0" applyNumberFormat="1" applyFont="1" applyFill="1" applyBorder="1" applyAlignment="1">
      <alignment horizontal="center" vertical="top" wrapText="1"/>
    </xf>
    <xf numFmtId="166" fontId="42" fillId="13" borderId="7" xfId="0" applyNumberFormat="1" applyFont="1" applyFill="1" applyBorder="1" applyAlignment="1">
      <alignment horizontal="right" vertical="center" wrapText="1"/>
    </xf>
    <xf numFmtId="0" fontId="42" fillId="13" borderId="40" xfId="0" applyFont="1" applyFill="1" applyBorder="1" applyAlignment="1">
      <alignment horizontal="center" vertical="center" wrapText="1"/>
    </xf>
    <xf numFmtId="0" fontId="42" fillId="13" borderId="41" xfId="0" applyFont="1" applyFill="1" applyBorder="1" applyAlignment="1">
      <alignment horizontal="center" vertical="center" wrapText="1"/>
    </xf>
    <xf numFmtId="0" fontId="6" fillId="13" borderId="0" xfId="0" applyFont="1" applyFill="1" applyAlignment="1">
      <alignment horizontal="left" vertical="center" wrapText="1"/>
    </xf>
    <xf numFmtId="0" fontId="42" fillId="13" borderId="11" xfId="19" applyFont="1" applyFill="1" applyBorder="1" applyAlignment="1">
      <alignment horizontal="center" vertical="top"/>
    </xf>
    <xf numFmtId="14" fontId="42" fillId="13" borderId="7" xfId="19" applyNumberFormat="1" applyFont="1" applyFill="1" applyBorder="1" applyAlignment="1">
      <alignment horizontal="center" vertical="top"/>
    </xf>
    <xf numFmtId="0" fontId="0" fillId="13" borderId="42" xfId="0" applyFill="1" applyBorder="1" applyAlignment="1">
      <alignment vertical="center"/>
    </xf>
    <xf numFmtId="0" fontId="0" fillId="13" borderId="43" xfId="0" applyFill="1" applyBorder="1" applyAlignment="1">
      <alignment vertical="center"/>
    </xf>
    <xf numFmtId="0" fontId="0" fillId="13" borderId="12" xfId="0" applyFill="1" applyBorder="1" applyAlignment="1">
      <alignment vertical="center"/>
    </xf>
    <xf numFmtId="0" fontId="0" fillId="13" borderId="44" xfId="0" applyFill="1" applyBorder="1" applyAlignment="1">
      <alignment vertical="center"/>
    </xf>
    <xf numFmtId="0" fontId="0" fillId="13" borderId="45" xfId="0" applyFill="1" applyBorder="1" applyAlignment="1">
      <alignment vertical="center"/>
    </xf>
    <xf numFmtId="0" fontId="0" fillId="13" borderId="46" xfId="0" applyFill="1" applyBorder="1" applyAlignment="1">
      <alignment vertical="center"/>
    </xf>
    <xf numFmtId="0" fontId="0" fillId="13" borderId="47" xfId="0" applyFill="1" applyBorder="1" applyAlignment="1">
      <alignment vertical="center"/>
    </xf>
    <xf numFmtId="0" fontId="0" fillId="13" borderId="48" xfId="0" applyFill="1" applyBorder="1" applyAlignment="1">
      <alignment vertical="center"/>
    </xf>
    <xf numFmtId="0" fontId="0" fillId="13" borderId="49" xfId="0" applyFill="1" applyBorder="1" applyAlignment="1">
      <alignment vertical="center"/>
    </xf>
    <xf numFmtId="0" fontId="0" fillId="13" borderId="11" xfId="0" applyFill="1" applyBorder="1" applyAlignment="1">
      <alignment vertical="center"/>
    </xf>
    <xf numFmtId="0" fontId="0" fillId="13" borderId="50" xfId="0" applyFill="1" applyBorder="1" applyAlignment="1">
      <alignment vertical="center"/>
    </xf>
    <xf numFmtId="0" fontId="0" fillId="15" borderId="0" xfId="0" applyFill="1" applyAlignment="1">
      <alignment vertical="center"/>
    </xf>
    <xf numFmtId="0" fontId="27" fillId="15" borderId="0" xfId="0" applyFont="1" applyFill="1" applyAlignment="1">
      <alignment vertical="center"/>
    </xf>
    <xf numFmtId="0" fontId="4" fillId="15" borderId="0" xfId="0" applyFont="1" applyFill="1" applyAlignment="1">
      <alignment horizontal="center" vertical="top"/>
    </xf>
    <xf numFmtId="0" fontId="4" fillId="13" borderId="0" xfId="0" applyFont="1" applyFill="1" applyAlignment="1">
      <alignment horizontal="center" vertical="top" wrapText="1"/>
    </xf>
    <xf numFmtId="0" fontId="2" fillId="15" borderId="0" xfId="0" applyFont="1" applyFill="1" applyAlignment="1">
      <alignment vertical="center"/>
    </xf>
    <xf numFmtId="0" fontId="36" fillId="15" borderId="0" xfId="0" applyFont="1" applyFill="1"/>
    <xf numFmtId="0" fontId="0" fillId="15" borderId="0" xfId="0" applyFill="1" applyAlignment="1">
      <alignment horizontal="left" vertical="top"/>
    </xf>
    <xf numFmtId="0" fontId="0" fillId="16" borderId="11" xfId="0" applyFill="1" applyBorder="1" applyAlignment="1">
      <alignment horizontal="center"/>
    </xf>
    <xf numFmtId="0" fontId="0" fillId="16" borderId="37" xfId="0" applyFill="1" applyBorder="1" applyAlignment="1">
      <alignment horizontal="center" vertical="center"/>
    </xf>
    <xf numFmtId="0" fontId="51" fillId="13" borderId="0" xfId="0" applyFont="1" applyFill="1" applyAlignment="1">
      <alignment horizontal="left" vertical="center" wrapText="1"/>
    </xf>
    <xf numFmtId="2" fontId="32" fillId="13" borderId="7" xfId="0" applyNumberFormat="1" applyFont="1" applyFill="1" applyBorder="1" applyAlignment="1">
      <alignment horizontal="center" vertical="top" wrapText="1"/>
    </xf>
    <xf numFmtId="0" fontId="32" fillId="13" borderId="7" xfId="0" applyFont="1" applyFill="1" applyBorder="1" applyAlignment="1">
      <alignment horizontal="center" vertical="top"/>
    </xf>
    <xf numFmtId="10" fontId="32" fillId="13" borderId="7" xfId="18" applyNumberFormat="1" applyFont="1" applyFill="1" applyBorder="1" applyAlignment="1" applyProtection="1">
      <alignment horizontal="center" vertical="top"/>
    </xf>
    <xf numFmtId="0" fontId="32" fillId="13" borderId="11" xfId="0" applyFont="1" applyFill="1" applyBorder="1" applyAlignment="1">
      <alignment vertical="top"/>
    </xf>
    <xf numFmtId="0" fontId="32" fillId="13" borderId="12" xfId="0" applyFont="1" applyFill="1" applyBorder="1" applyAlignment="1">
      <alignment vertical="top"/>
    </xf>
    <xf numFmtId="0" fontId="32" fillId="13" borderId="13" xfId="0" applyFont="1" applyFill="1" applyBorder="1" applyAlignment="1">
      <alignment vertical="top"/>
    </xf>
    <xf numFmtId="2" fontId="32" fillId="13" borderId="7" xfId="0" applyNumberFormat="1" applyFont="1" applyFill="1" applyBorder="1" applyAlignment="1">
      <alignment horizontal="left" vertical="top" wrapText="1"/>
    </xf>
    <xf numFmtId="0" fontId="32" fillId="13" borderId="7" xfId="0" applyFont="1" applyFill="1" applyBorder="1" applyAlignment="1">
      <alignment horizontal="left" vertical="top" wrapText="1"/>
    </xf>
    <xf numFmtId="0" fontId="32" fillId="13" borderId="7" xfId="0" applyFont="1" applyFill="1" applyBorder="1" applyAlignment="1">
      <alignment vertical="top"/>
    </xf>
    <xf numFmtId="0" fontId="4" fillId="18" borderId="7" xfId="0" applyFont="1" applyFill="1" applyBorder="1" applyAlignment="1">
      <alignment horizontal="center" vertical="top"/>
    </xf>
    <xf numFmtId="0" fontId="2" fillId="18" borderId="7" xfId="0" applyFont="1" applyFill="1" applyBorder="1" applyAlignment="1">
      <alignment horizontal="center" vertical="top"/>
    </xf>
    <xf numFmtId="10" fontId="2" fillId="24" borderId="7" xfId="18" applyNumberFormat="1" applyFont="1" applyFill="1" applyBorder="1" applyAlignment="1" applyProtection="1">
      <alignment horizontal="center" vertical="top"/>
      <protection locked="0"/>
    </xf>
    <xf numFmtId="2" fontId="2" fillId="24" borderId="7" xfId="0" applyNumberFormat="1" applyFont="1" applyFill="1" applyBorder="1" applyAlignment="1" applyProtection="1">
      <alignment horizontal="left" vertical="top" wrapText="1"/>
      <protection locked="0"/>
    </xf>
    <xf numFmtId="0" fontId="2" fillId="24" borderId="7" xfId="0" applyFont="1" applyFill="1" applyBorder="1" applyAlignment="1" applyProtection="1">
      <alignment horizontal="left" vertical="top" wrapText="1"/>
      <protection locked="0"/>
    </xf>
    <xf numFmtId="0" fontId="2" fillId="24" borderId="7" xfId="0" applyFont="1" applyFill="1" applyBorder="1" applyAlignment="1" applyProtection="1">
      <alignment vertical="top"/>
      <protection locked="0"/>
    </xf>
    <xf numFmtId="0" fontId="63" fillId="13" borderId="0" xfId="0" applyFont="1" applyFill="1" applyAlignment="1">
      <alignment vertical="top"/>
    </xf>
    <xf numFmtId="0" fontId="4" fillId="16" borderId="0" xfId="0" applyFont="1" applyFill="1" applyAlignment="1">
      <alignment vertical="center" wrapText="1"/>
    </xf>
    <xf numFmtId="0" fontId="6" fillId="16" borderId="7" xfId="0" applyFont="1" applyFill="1" applyBorder="1" applyAlignment="1">
      <alignment vertical="center"/>
    </xf>
    <xf numFmtId="0" fontId="52" fillId="13" borderId="0" xfId="0" applyFont="1" applyFill="1" applyAlignment="1">
      <alignment horizontal="left" vertical="center" wrapText="1"/>
    </xf>
    <xf numFmtId="0" fontId="4" fillId="13" borderId="0" xfId="0" applyFont="1" applyFill="1" applyAlignment="1">
      <alignment horizontal="center" vertical="center"/>
    </xf>
    <xf numFmtId="0" fontId="51" fillId="13" borderId="0" xfId="0" applyFont="1" applyFill="1" applyAlignment="1">
      <alignment vertical="center" wrapText="1"/>
    </xf>
    <xf numFmtId="0" fontId="4" fillId="13" borderId="11" xfId="0" applyFont="1" applyFill="1" applyBorder="1" applyAlignment="1">
      <alignment vertical="top"/>
    </xf>
    <xf numFmtId="0" fontId="4" fillId="13" borderId="12" xfId="0" applyFont="1" applyFill="1" applyBorder="1" applyAlignment="1">
      <alignment vertical="top"/>
    </xf>
    <xf numFmtId="0" fontId="4" fillId="13" borderId="13" xfId="0" applyFont="1" applyFill="1" applyBorder="1" applyAlignment="1">
      <alignment vertical="top"/>
    </xf>
    <xf numFmtId="0" fontId="2" fillId="13" borderId="11" xfId="0" applyFont="1" applyFill="1" applyBorder="1" applyAlignment="1">
      <alignment vertical="top"/>
    </xf>
    <xf numFmtId="0" fontId="2" fillId="13" borderId="12" xfId="0" applyFont="1" applyFill="1" applyBorder="1" applyAlignment="1">
      <alignment vertical="top"/>
    </xf>
    <xf numFmtId="0" fontId="2" fillId="13" borderId="13" xfId="0" applyFont="1" applyFill="1" applyBorder="1" applyAlignment="1">
      <alignment vertical="top"/>
    </xf>
    <xf numFmtId="0" fontId="0" fillId="16" borderId="7" xfId="0" applyFill="1" applyBorder="1" applyAlignment="1">
      <alignment horizontal="center"/>
    </xf>
    <xf numFmtId="0" fontId="4" fillId="18" borderId="51" xfId="0" applyFont="1" applyFill="1" applyBorder="1" applyAlignment="1">
      <alignment horizontal="left" vertical="center"/>
    </xf>
    <xf numFmtId="0" fontId="0" fillId="18" borderId="42" xfId="0" applyFill="1" applyBorder="1" applyAlignment="1">
      <alignment vertical="center"/>
    </xf>
    <xf numFmtId="0" fontId="0" fillId="18" borderId="43" xfId="0" applyFill="1" applyBorder="1" applyAlignment="1">
      <alignment vertical="center"/>
    </xf>
    <xf numFmtId="0" fontId="4" fillId="18" borderId="52" xfId="0" applyFont="1" applyFill="1" applyBorder="1" applyAlignment="1">
      <alignment horizontal="left" vertical="center"/>
    </xf>
    <xf numFmtId="0" fontId="0" fillId="18" borderId="15" xfId="0" applyFill="1" applyBorder="1" applyAlignment="1">
      <alignment vertical="center"/>
    </xf>
    <xf numFmtId="0" fontId="0" fillId="18" borderId="53" xfId="0" applyFill="1" applyBorder="1" applyAlignment="1">
      <alignment vertical="center"/>
    </xf>
    <xf numFmtId="0" fontId="0" fillId="18" borderId="12" xfId="0" applyFill="1" applyBorder="1" applyAlignment="1">
      <alignment vertical="center"/>
    </xf>
    <xf numFmtId="0" fontId="0" fillId="18" borderId="44" xfId="0" applyFill="1" applyBorder="1" applyAlignment="1">
      <alignment vertical="center"/>
    </xf>
    <xf numFmtId="0" fontId="0" fillId="18" borderId="45" xfId="0" applyFill="1" applyBorder="1" applyAlignment="1">
      <alignment vertical="center"/>
    </xf>
    <xf numFmtId="0" fontId="0" fillId="18" borderId="46" xfId="0" applyFill="1" applyBorder="1" applyAlignment="1">
      <alignment vertical="center"/>
    </xf>
    <xf numFmtId="0" fontId="74" fillId="13" borderId="0" xfId="0" applyFont="1" applyFill="1" applyAlignment="1">
      <alignment horizontal="center" vertical="top"/>
    </xf>
    <xf numFmtId="0" fontId="75" fillId="13" borderId="0" xfId="0" applyFont="1" applyFill="1" applyAlignment="1">
      <alignment horizontal="left" vertical="top"/>
    </xf>
    <xf numFmtId="0" fontId="75" fillId="13" borderId="0" xfId="0" applyFont="1" applyFill="1" applyAlignment="1">
      <alignment vertical="top" wrapText="1"/>
    </xf>
    <xf numFmtId="0" fontId="75" fillId="13" borderId="0" xfId="0" applyFont="1" applyFill="1"/>
    <xf numFmtId="0" fontId="75" fillId="13" borderId="0" xfId="0" applyFont="1" applyFill="1" applyAlignment="1">
      <alignment horizontal="center" vertical="top" wrapText="1"/>
    </xf>
    <xf numFmtId="0" fontId="75" fillId="13" borderId="0" xfId="0" applyFont="1" applyFill="1" applyAlignment="1">
      <alignment vertical="top"/>
    </xf>
    <xf numFmtId="0" fontId="74" fillId="13" borderId="0" xfId="0" applyFont="1" applyFill="1"/>
    <xf numFmtId="0" fontId="0" fillId="25" borderId="0" xfId="0" applyFill="1"/>
    <xf numFmtId="3" fontId="4" fillId="24" borderId="14" xfId="0" applyNumberFormat="1" applyFont="1" applyFill="1" applyBorder="1" applyAlignment="1" applyProtection="1">
      <alignment horizontal="right" vertical="center" indent="1"/>
      <protection locked="0"/>
    </xf>
    <xf numFmtId="0" fontId="40" fillId="24" borderId="11" xfId="0" applyFont="1" applyFill="1" applyBorder="1" applyAlignment="1" applyProtection="1">
      <alignment horizontal="center" vertical="center" wrapText="1"/>
      <protection locked="0"/>
    </xf>
    <xf numFmtId="0" fontId="4" fillId="13" borderId="0" xfId="0" applyFont="1" applyFill="1" applyAlignment="1">
      <alignment horizontal="center"/>
    </xf>
    <xf numFmtId="0" fontId="2" fillId="13" borderId="0" xfId="19" applyFill="1"/>
    <xf numFmtId="0" fontId="2" fillId="13" borderId="0" xfId="19" applyFill="1" applyAlignment="1">
      <alignment vertical="top"/>
    </xf>
    <xf numFmtId="0" fontId="72" fillId="13" borderId="0" xfId="0" applyFont="1" applyFill="1"/>
    <xf numFmtId="0" fontId="2" fillId="16" borderId="0" xfId="19" applyFill="1"/>
    <xf numFmtId="0" fontId="2" fillId="16" borderId="0" xfId="19" applyFill="1" applyAlignment="1">
      <alignment vertical="top"/>
    </xf>
    <xf numFmtId="0" fontId="5" fillId="13" borderId="0" xfId="0" applyFont="1" applyFill="1" applyAlignment="1">
      <alignment vertical="top" wrapText="1"/>
    </xf>
    <xf numFmtId="0" fontId="2" fillId="15" borderId="0" xfId="19" applyFill="1"/>
    <xf numFmtId="0" fontId="2" fillId="15" borderId="0" xfId="19" applyFill="1" applyAlignment="1">
      <alignment vertical="top"/>
    </xf>
    <xf numFmtId="0" fontId="90" fillId="13" borderId="0" xfId="0" applyFont="1" applyFill="1" applyAlignment="1">
      <alignment vertical="top"/>
    </xf>
    <xf numFmtId="0" fontId="90" fillId="15" borderId="0" xfId="0" applyFont="1" applyFill="1" applyAlignment="1">
      <alignment vertical="top"/>
    </xf>
    <xf numFmtId="0" fontId="26" fillId="13" borderId="0" xfId="0" applyFont="1" applyFill="1" applyAlignment="1">
      <alignment horizontal="left" vertical="top" wrapText="1"/>
    </xf>
    <xf numFmtId="0" fontId="26" fillId="13" borderId="0" xfId="0" applyFont="1" applyFill="1" applyAlignment="1">
      <alignment vertical="top"/>
    </xf>
    <xf numFmtId="0" fontId="6" fillId="13" borderId="0" xfId="0" applyFont="1" applyFill="1" applyAlignment="1">
      <alignment horizontal="left" vertical="top"/>
    </xf>
    <xf numFmtId="0" fontId="27" fillId="13" borderId="0" xfId="0" applyFont="1" applyFill="1" applyAlignment="1">
      <alignment horizontal="left" vertical="center"/>
    </xf>
    <xf numFmtId="0" fontId="4" fillId="13" borderId="0" xfId="0" applyFont="1" applyFill="1" applyAlignment="1">
      <alignment horizontal="left" vertical="center"/>
    </xf>
    <xf numFmtId="0" fontId="0" fillId="13" borderId="0" xfId="0" applyFill="1" applyAlignment="1">
      <alignment horizontal="right" vertical="center" wrapText="1"/>
    </xf>
    <xf numFmtId="0" fontId="37" fillId="13" borderId="0" xfId="0" applyFont="1" applyFill="1" applyAlignment="1">
      <alignment vertical="center"/>
    </xf>
    <xf numFmtId="0" fontId="0" fillId="13" borderId="0" xfId="0" applyFill="1" applyAlignment="1">
      <alignment wrapText="1"/>
    </xf>
    <xf numFmtId="0" fontId="46" fillId="13" borderId="0" xfId="0" applyFont="1" applyFill="1"/>
    <xf numFmtId="0" fontId="2" fillId="13" borderId="0" xfId="0" applyFont="1" applyFill="1" applyAlignment="1">
      <alignment horizontal="right"/>
    </xf>
    <xf numFmtId="0" fontId="4" fillId="13" borderId="0" xfId="0" applyFont="1" applyFill="1" applyAlignment="1">
      <alignment horizontal="left"/>
    </xf>
    <xf numFmtId="0" fontId="0" fillId="13" borderId="0" xfId="0" applyFill="1" applyAlignment="1">
      <alignment horizontal="right"/>
    </xf>
    <xf numFmtId="0" fontId="4" fillId="13" borderId="0" xfId="0" applyFont="1" applyFill="1" applyAlignment="1">
      <alignment wrapText="1"/>
    </xf>
    <xf numFmtId="0" fontId="0" fillId="13" borderId="0" xfId="0" applyFill="1" applyAlignment="1">
      <alignment horizontal="left" vertical="top"/>
    </xf>
    <xf numFmtId="0" fontId="7" fillId="13" borderId="0" xfId="0" applyFont="1" applyFill="1" applyAlignment="1">
      <alignment horizontal="left" vertical="top"/>
    </xf>
    <xf numFmtId="0" fontId="59" fillId="13" borderId="0" xfId="0" applyFont="1" applyFill="1"/>
    <xf numFmtId="0" fontId="7" fillId="13" borderId="0" xfId="0" applyFont="1" applyFill="1" applyAlignment="1">
      <alignment horizontal="left" vertical="center"/>
    </xf>
    <xf numFmtId="0" fontId="33" fillId="13" borderId="0" xfId="0" applyFont="1" applyFill="1" applyAlignment="1">
      <alignment horizontal="left" vertical="top"/>
    </xf>
    <xf numFmtId="0" fontId="0" fillId="13" borderId="0" xfId="0" applyFill="1" applyAlignment="1">
      <alignment horizontal="left" vertical="center"/>
    </xf>
    <xf numFmtId="0" fontId="4" fillId="13" borderId="0" xfId="0" applyFont="1" applyFill="1"/>
    <xf numFmtId="0" fontId="55" fillId="13" borderId="0" xfId="0" applyFont="1" applyFill="1"/>
    <xf numFmtId="0" fontId="5" fillId="13" borderId="0" xfId="0" applyFont="1" applyFill="1" applyAlignment="1">
      <alignment wrapText="1"/>
    </xf>
    <xf numFmtId="0" fontId="5" fillId="13" borderId="0" xfId="0" applyFont="1" applyFill="1" applyAlignment="1">
      <alignment horizontal="right" vertical="top" wrapText="1"/>
    </xf>
    <xf numFmtId="49" fontId="41" fillId="13" borderId="0" xfId="0" applyNumberFormat="1" applyFont="1" applyFill="1"/>
    <xf numFmtId="0" fontId="2" fillId="13" borderId="13" xfId="0" applyFont="1" applyFill="1" applyBorder="1" applyAlignment="1">
      <alignment horizontal="left" vertical="top" wrapText="1" indent="1"/>
    </xf>
    <xf numFmtId="0" fontId="26" fillId="13" borderId="0" xfId="0" applyFont="1" applyFill="1" applyAlignment="1">
      <alignment horizontal="center" vertical="center" wrapText="1"/>
    </xf>
    <xf numFmtId="0" fontId="7" fillId="13" borderId="7" xfId="0" applyFont="1" applyFill="1" applyBorder="1" applyAlignment="1">
      <alignment horizontal="center" vertical="top" wrapText="1"/>
    </xf>
    <xf numFmtId="0" fontId="7" fillId="13" borderId="7" xfId="0" applyFont="1" applyFill="1" applyBorder="1" applyAlignment="1">
      <alignment vertical="top" wrapText="1"/>
    </xf>
    <xf numFmtId="0" fontId="63" fillId="13" borderId="0" xfId="0" applyFont="1" applyFill="1"/>
    <xf numFmtId="0" fontId="2" fillId="13" borderId="0" xfId="0" applyFont="1" applyFill="1" applyAlignment="1">
      <alignment horizontal="left"/>
    </xf>
    <xf numFmtId="0" fontId="6" fillId="13" borderId="0" xfId="0" applyFont="1" applyFill="1" applyAlignment="1">
      <alignment horizontal="right"/>
    </xf>
    <xf numFmtId="0" fontId="0" fillId="15" borderId="0" xfId="0" applyFill="1" applyAlignment="1">
      <alignment vertical="top"/>
    </xf>
    <xf numFmtId="0" fontId="71" fillId="15" borderId="0" xfId="0" applyFont="1" applyFill="1" applyAlignment="1">
      <alignment wrapText="1"/>
    </xf>
    <xf numFmtId="0" fontId="4" fillId="15" borderId="0" xfId="0" applyFont="1" applyFill="1" applyAlignment="1">
      <alignment wrapText="1"/>
    </xf>
    <xf numFmtId="0" fontId="4" fillId="15" borderId="0" xfId="0" applyFont="1" applyFill="1"/>
    <xf numFmtId="0" fontId="0" fillId="15" borderId="7" xfId="0" applyFill="1" applyBorder="1" applyAlignment="1">
      <alignment horizontal="center"/>
    </xf>
    <xf numFmtId="0" fontId="0" fillId="15" borderId="7" xfId="0" applyFill="1" applyBorder="1"/>
    <xf numFmtId="0" fontId="0" fillId="15" borderId="11" xfId="0" applyFill="1" applyBorder="1"/>
    <xf numFmtId="0" fontId="0" fillId="15" borderId="18" xfId="0" applyFill="1" applyBorder="1" applyAlignment="1">
      <alignment horizontal="center"/>
    </xf>
    <xf numFmtId="0" fontId="0" fillId="15" borderId="13" xfId="0" applyFill="1" applyBorder="1"/>
    <xf numFmtId="0" fontId="0" fillId="15" borderId="19" xfId="0" applyFill="1" applyBorder="1" applyAlignment="1">
      <alignment horizontal="center"/>
    </xf>
    <xf numFmtId="0" fontId="0" fillId="15" borderId="0" xfId="0" applyFill="1" applyAlignment="1">
      <alignment horizontal="center"/>
    </xf>
    <xf numFmtId="0" fontId="0" fillId="15" borderId="54" xfId="0" applyFill="1" applyBorder="1" applyAlignment="1">
      <alignment horizontal="center"/>
    </xf>
    <xf numFmtId="0" fontId="0" fillId="15" borderId="0" xfId="0" applyFill="1" applyAlignment="1">
      <alignment horizontal="left" vertical="top" wrapText="1"/>
    </xf>
    <xf numFmtId="0" fontId="4" fillId="15" borderId="0" xfId="0" applyFont="1" applyFill="1" applyAlignment="1">
      <alignment horizontal="left"/>
    </xf>
    <xf numFmtId="0" fontId="4" fillId="15" borderId="0" xfId="0" applyFont="1" applyFill="1" applyAlignment="1">
      <alignment horizontal="left" vertical="center"/>
    </xf>
    <xf numFmtId="0" fontId="33" fillId="15" borderId="0" xfId="0" applyFont="1" applyFill="1" applyAlignment="1">
      <alignment horizontal="left" vertical="top"/>
    </xf>
    <xf numFmtId="0" fontId="5" fillId="15" borderId="0" xfId="0" applyFont="1" applyFill="1" applyAlignment="1">
      <alignment horizontal="left" vertical="top" wrapText="1"/>
    </xf>
    <xf numFmtId="0" fontId="3" fillId="15" borderId="0" xfId="0" applyFont="1" applyFill="1" applyAlignment="1">
      <alignment horizontal="left" vertical="center"/>
    </xf>
    <xf numFmtId="0" fontId="0" fillId="15" borderId="11" xfId="0" applyFill="1" applyBorder="1" applyAlignment="1">
      <alignment horizontal="center"/>
    </xf>
    <xf numFmtId="0" fontId="0" fillId="15" borderId="20" xfId="0" applyFill="1" applyBorder="1" applyAlignment="1">
      <alignment horizontal="center"/>
    </xf>
    <xf numFmtId="0" fontId="55" fillId="15" borderId="0" xfId="0" applyFont="1" applyFill="1"/>
    <xf numFmtId="0" fontId="2" fillId="15" borderId="0" xfId="0" applyFont="1" applyFill="1" applyAlignment="1">
      <alignment horizontal="right"/>
    </xf>
    <xf numFmtId="0" fontId="2" fillId="15" borderId="0" xfId="0" quotePrefix="1" applyFont="1" applyFill="1" applyAlignment="1">
      <alignment vertical="top" wrapText="1"/>
    </xf>
    <xf numFmtId="0" fontId="0" fillId="15" borderId="7" xfId="0" applyFill="1" applyBorder="1" applyAlignment="1">
      <alignment horizontal="center" vertical="center"/>
    </xf>
    <xf numFmtId="0" fontId="64" fillId="15" borderId="0" xfId="0" applyFont="1" applyFill="1"/>
    <xf numFmtId="0" fontId="62" fillId="15" borderId="0" xfId="0" applyFont="1" applyFill="1" applyAlignment="1">
      <alignment vertical="center"/>
    </xf>
    <xf numFmtId="0" fontId="0" fillId="15" borderId="0" xfId="0" applyFill="1" applyAlignment="1">
      <alignment horizontal="right"/>
    </xf>
    <xf numFmtId="0" fontId="0" fillId="15" borderId="55" xfId="0" applyFill="1" applyBorder="1"/>
    <xf numFmtId="0" fontId="0" fillId="15" borderId="55" xfId="0" applyFill="1" applyBorder="1" applyAlignment="1">
      <alignment vertical="center"/>
    </xf>
    <xf numFmtId="0" fontId="2" fillId="15" borderId="55" xfId="0" applyFont="1" applyFill="1" applyBorder="1" applyAlignment="1">
      <alignment horizontal="center"/>
    </xf>
    <xf numFmtId="166" fontId="0" fillId="15" borderId="0" xfId="0" applyNumberFormat="1" applyFill="1"/>
    <xf numFmtId="164" fontId="2" fillId="15" borderId="0" xfId="18" applyNumberFormat="1" applyFont="1" applyFill="1" applyAlignment="1" applyProtection="1">
      <alignment horizontal="left"/>
    </xf>
    <xf numFmtId="0" fontId="0" fillId="16" borderId="11" xfId="0" applyFill="1" applyBorder="1"/>
    <xf numFmtId="0" fontId="0" fillId="16" borderId="51" xfId="0" applyFill="1" applyBorder="1" applyAlignment="1">
      <alignment horizontal="center" vertical="center"/>
    </xf>
    <xf numFmtId="0" fontId="0" fillId="16" borderId="52" xfId="0" applyFill="1" applyBorder="1" applyAlignment="1">
      <alignment horizontal="center" vertical="center"/>
    </xf>
    <xf numFmtId="0" fontId="0" fillId="16" borderId="52" xfId="0" applyFill="1" applyBorder="1" applyAlignment="1">
      <alignment horizontal="center"/>
    </xf>
    <xf numFmtId="0" fontId="0" fillId="16" borderId="56" xfId="0" applyFill="1" applyBorder="1" applyAlignment="1">
      <alignment horizontal="center"/>
    </xf>
    <xf numFmtId="0" fontId="0" fillId="16" borderId="57" xfId="0" applyFill="1" applyBorder="1" applyAlignment="1">
      <alignment horizontal="center" vertical="center"/>
    </xf>
    <xf numFmtId="0" fontId="0" fillId="16" borderId="56" xfId="0" applyFill="1" applyBorder="1" applyAlignment="1">
      <alignment horizontal="center" vertical="center"/>
    </xf>
    <xf numFmtId="3" fontId="42" fillId="13" borderId="40" xfId="0" applyNumberFormat="1" applyFont="1" applyFill="1" applyBorder="1" applyAlignment="1">
      <alignment horizontal="center" vertical="center" wrapText="1"/>
    </xf>
    <xf numFmtId="3" fontId="42" fillId="13" borderId="41" xfId="0" applyNumberFormat="1" applyFont="1" applyFill="1" applyBorder="1" applyAlignment="1">
      <alignment horizontal="center" vertical="center"/>
    </xf>
    <xf numFmtId="0" fontId="32" fillId="26" borderId="7" xfId="0" applyFont="1" applyFill="1" applyBorder="1" applyAlignment="1">
      <alignment horizontal="center" vertical="top"/>
    </xf>
    <xf numFmtId="0" fontId="74" fillId="13" borderId="0" xfId="0" applyFont="1" applyFill="1" applyAlignment="1">
      <alignment horizontal="left" vertical="top"/>
    </xf>
    <xf numFmtId="0" fontId="32" fillId="26" borderId="7" xfId="0" applyFont="1" applyFill="1" applyBorder="1" applyAlignment="1">
      <alignment horizontal="left" vertical="top" wrapText="1"/>
    </xf>
    <xf numFmtId="0" fontId="32" fillId="26" borderId="7" xfId="0" applyFont="1" applyFill="1" applyBorder="1" applyAlignment="1">
      <alignment vertical="top"/>
    </xf>
    <xf numFmtId="0" fontId="67" fillId="13" borderId="58" xfId="0" quotePrefix="1" applyFont="1" applyFill="1" applyBorder="1" applyAlignment="1">
      <alignment horizontal="right" vertical="top" wrapText="1"/>
    </xf>
    <xf numFmtId="0" fontId="67" fillId="13" borderId="59" xfId="0" quotePrefix="1" applyFont="1" applyFill="1" applyBorder="1" applyAlignment="1">
      <alignment horizontal="right" vertical="top" wrapText="1"/>
    </xf>
    <xf numFmtId="0" fontId="5" fillId="13" borderId="58" xfId="0" quotePrefix="1" applyFont="1" applyFill="1" applyBorder="1" applyAlignment="1">
      <alignment horizontal="right" vertical="top" wrapText="1"/>
    </xf>
    <xf numFmtId="0" fontId="12" fillId="13" borderId="0" xfId="0" applyFont="1" applyFill="1" applyAlignment="1">
      <alignment vertical="top" wrapText="1"/>
    </xf>
    <xf numFmtId="0" fontId="42" fillId="13" borderId="41" xfId="0" applyFont="1" applyFill="1" applyBorder="1" applyAlignment="1">
      <alignment horizontal="center" vertical="center"/>
    </xf>
    <xf numFmtId="167" fontId="42" fillId="13" borderId="40" xfId="0" applyNumberFormat="1" applyFont="1" applyFill="1" applyBorder="1" applyAlignment="1">
      <alignment horizontal="center" vertical="center" wrapText="1"/>
    </xf>
    <xf numFmtId="10" fontId="53" fillId="24" borderId="7" xfId="0" applyNumberFormat="1" applyFont="1" applyFill="1" applyBorder="1" applyAlignment="1" applyProtection="1">
      <alignment horizontal="center" vertical="top"/>
      <protection locked="0"/>
    </xf>
    <xf numFmtId="0" fontId="53" fillId="13" borderId="7" xfId="0" applyFont="1" applyFill="1" applyBorder="1" applyAlignment="1">
      <alignment horizontal="center" vertical="top"/>
    </xf>
    <xf numFmtId="0" fontId="53" fillId="13" borderId="11" xfId="0" applyFont="1" applyFill="1" applyBorder="1" applyAlignment="1">
      <alignment vertical="top"/>
    </xf>
    <xf numFmtId="0" fontId="53" fillId="13" borderId="12" xfId="0" applyFont="1" applyFill="1" applyBorder="1" applyAlignment="1">
      <alignment vertical="top"/>
    </xf>
    <xf numFmtId="0" fontId="53" fillId="13" borderId="13" xfId="0" applyFont="1" applyFill="1" applyBorder="1" applyAlignment="1">
      <alignment vertical="top"/>
    </xf>
    <xf numFmtId="0" fontId="45" fillId="15" borderId="0" xfId="0" applyFont="1" applyFill="1" applyAlignment="1">
      <alignment vertical="center" wrapText="1"/>
    </xf>
    <xf numFmtId="0" fontId="4" fillId="13" borderId="60" xfId="0" applyFont="1" applyFill="1" applyBorder="1" applyAlignment="1">
      <alignment horizontal="center"/>
    </xf>
    <xf numFmtId="0" fontId="7" fillId="13" borderId="11" xfId="0" applyFont="1" applyFill="1" applyBorder="1" applyAlignment="1">
      <alignment vertical="top" wrapText="1"/>
    </xf>
    <xf numFmtId="0" fontId="42" fillId="13" borderId="11" xfId="0" applyFont="1" applyFill="1" applyBorder="1" applyAlignment="1">
      <alignment vertical="top" wrapText="1"/>
    </xf>
    <xf numFmtId="0" fontId="12" fillId="13" borderId="0" xfId="0" quotePrefix="1" applyFont="1" applyFill="1" applyAlignment="1">
      <alignment horizontal="right" vertical="top" wrapText="1"/>
    </xf>
    <xf numFmtId="0" fontId="0" fillId="25" borderId="7" xfId="0" applyFill="1" applyBorder="1" applyAlignment="1">
      <alignment horizontal="center"/>
    </xf>
    <xf numFmtId="0" fontId="90" fillId="13" borderId="0" xfId="0" applyFont="1" applyFill="1" applyAlignment="1">
      <alignment horizontal="left" vertical="top" wrapText="1"/>
    </xf>
    <xf numFmtId="0" fontId="7" fillId="13" borderId="11" xfId="19" applyFont="1" applyFill="1" applyBorder="1" applyAlignment="1">
      <alignment horizontal="center" vertical="top" wrapText="1"/>
    </xf>
    <xf numFmtId="0" fontId="7" fillId="13" borderId="11" xfId="19" applyFont="1" applyFill="1" applyBorder="1" applyAlignment="1">
      <alignment horizontal="left" vertical="top" wrapText="1"/>
    </xf>
    <xf numFmtId="0" fontId="90" fillId="13" borderId="0" xfId="0" applyFont="1" applyFill="1" applyAlignment="1">
      <alignment vertical="center"/>
    </xf>
    <xf numFmtId="0" fontId="7" fillId="13" borderId="7" xfId="0" applyFont="1" applyFill="1" applyBorder="1" applyAlignment="1">
      <alignment horizontal="left" vertical="top" wrapText="1"/>
    </xf>
    <xf numFmtId="0" fontId="7" fillId="13" borderId="7" xfId="0" applyFont="1" applyFill="1" applyBorder="1" applyAlignment="1">
      <alignment vertical="top"/>
    </xf>
    <xf numFmtId="0" fontId="90" fillId="13" borderId="0" xfId="0" applyFont="1" applyFill="1"/>
    <xf numFmtId="0" fontId="2" fillId="13" borderId="61" xfId="0" applyFont="1" applyFill="1" applyBorder="1" applyAlignment="1">
      <alignment horizontal="center" vertical="top"/>
    </xf>
    <xf numFmtId="0" fontId="2" fillId="13" borderId="62" xfId="0" applyFont="1" applyFill="1" applyBorder="1" applyAlignment="1">
      <alignment vertical="top"/>
    </xf>
    <xf numFmtId="0" fontId="2" fillId="13" borderId="63" xfId="0" applyFont="1" applyFill="1" applyBorder="1" applyAlignment="1">
      <alignment vertical="top"/>
    </xf>
    <xf numFmtId="0" fontId="2" fillId="13" borderId="64" xfId="0" applyFont="1" applyFill="1" applyBorder="1" applyAlignment="1">
      <alignment horizontal="center" vertical="top"/>
    </xf>
    <xf numFmtId="0" fontId="2" fillId="13" borderId="8" xfId="0" applyFont="1" applyFill="1" applyBorder="1" applyAlignment="1">
      <alignment vertical="top"/>
    </xf>
    <xf numFmtId="0" fontId="2" fillId="13" borderId="65" xfId="0" applyFont="1" applyFill="1" applyBorder="1" applyAlignment="1">
      <alignment vertical="top"/>
    </xf>
    <xf numFmtId="0" fontId="2" fillId="13" borderId="66" xfId="0" applyFont="1" applyFill="1" applyBorder="1" applyAlignment="1">
      <alignment horizontal="center" vertical="top"/>
    </xf>
    <xf numFmtId="0" fontId="2" fillId="13" borderId="9" xfId="0" applyFont="1" applyFill="1" applyBorder="1" applyAlignment="1">
      <alignment vertical="top"/>
    </xf>
    <xf numFmtId="0" fontId="2" fillId="13" borderId="67" xfId="0" applyFont="1" applyFill="1" applyBorder="1" applyAlignment="1">
      <alignment vertical="top"/>
    </xf>
    <xf numFmtId="0" fontId="2" fillId="13" borderId="68" xfId="0" applyFont="1" applyFill="1" applyBorder="1" applyAlignment="1">
      <alignment horizontal="center" vertical="top"/>
    </xf>
    <xf numFmtId="0" fontId="2" fillId="13" borderId="10" xfId="0" applyFont="1" applyFill="1" applyBorder="1" applyAlignment="1">
      <alignment vertical="top"/>
    </xf>
    <xf numFmtId="0" fontId="2" fillId="13" borderId="69" xfId="0" applyFont="1" applyFill="1" applyBorder="1" applyAlignment="1">
      <alignment vertical="top"/>
    </xf>
    <xf numFmtId="0" fontId="90" fillId="13" borderId="0" xfId="0" applyFont="1" applyFill="1" applyAlignment="1">
      <alignment horizontal="left"/>
    </xf>
    <xf numFmtId="0" fontId="32" fillId="13" borderId="0" xfId="0" applyFont="1" applyFill="1" applyAlignment="1">
      <alignment wrapText="1"/>
    </xf>
    <xf numFmtId="0" fontId="32" fillId="13" borderId="0" xfId="0" applyFont="1" applyFill="1" applyAlignment="1">
      <alignment horizontal="left" vertical="top" wrapText="1"/>
    </xf>
    <xf numFmtId="0" fontId="2" fillId="13" borderId="0" xfId="0" applyFont="1" applyFill="1" applyAlignment="1">
      <alignment horizontal="left" vertical="center" wrapText="1"/>
    </xf>
    <xf numFmtId="0" fontId="6" fillId="13" borderId="7" xfId="0" applyFont="1" applyFill="1" applyBorder="1" applyAlignment="1">
      <alignment horizontal="center" vertical="top"/>
    </xf>
    <xf numFmtId="0" fontId="2" fillId="13" borderId="7" xfId="0" applyFont="1" applyFill="1" applyBorder="1" applyAlignment="1">
      <alignment horizontal="center" vertical="top"/>
    </xf>
    <xf numFmtId="0" fontId="2" fillId="13" borderId="15" xfId="0" applyFont="1" applyFill="1" applyBorder="1" applyAlignment="1">
      <alignment horizontal="left" vertical="top" wrapText="1"/>
    </xf>
    <xf numFmtId="0" fontId="2" fillId="13" borderId="0" xfId="0" applyFont="1" applyFill="1" applyAlignment="1">
      <alignment horizontal="left" vertical="top" wrapText="1"/>
    </xf>
    <xf numFmtId="0" fontId="2" fillId="13" borderId="0" xfId="0" applyFont="1" applyFill="1" applyAlignment="1">
      <alignment vertical="top" wrapText="1"/>
    </xf>
    <xf numFmtId="0" fontId="90" fillId="13" borderId="0" xfId="0" applyFont="1" applyFill="1" applyAlignment="1">
      <alignment horizontal="center" vertical="top" wrapText="1"/>
    </xf>
    <xf numFmtId="0" fontId="90" fillId="13" borderId="0" xfId="0" applyFont="1" applyFill="1" applyAlignment="1">
      <alignment horizontal="left" vertical="top"/>
    </xf>
    <xf numFmtId="0" fontId="90" fillId="13" borderId="0" xfId="0" applyFont="1" applyFill="1" applyAlignment="1">
      <alignment horizontal="center"/>
    </xf>
    <xf numFmtId="0" fontId="90" fillId="13" borderId="0" xfId="0" applyFont="1" applyFill="1" applyAlignment="1">
      <alignment vertical="top" wrapText="1"/>
    </xf>
    <xf numFmtId="0" fontId="90" fillId="13" borderId="0" xfId="0" applyFont="1" applyFill="1" applyAlignment="1">
      <alignment wrapText="1"/>
    </xf>
    <xf numFmtId="0" fontId="32" fillId="13" borderId="0" xfId="0" applyFont="1" applyFill="1"/>
    <xf numFmtId="0" fontId="45" fillId="13" borderId="0" xfId="0" applyFont="1" applyFill="1" applyAlignment="1">
      <alignment horizontal="center" vertical="top"/>
    </xf>
    <xf numFmtId="0" fontId="90" fillId="13" borderId="0" xfId="0" applyFont="1" applyFill="1" applyAlignment="1">
      <alignment horizontal="left" vertical="top" shrinkToFit="1"/>
    </xf>
    <xf numFmtId="0" fontId="90" fillId="13" borderId="0" xfId="0" applyFont="1" applyFill="1" applyAlignment="1">
      <alignment horizontal="center" vertical="top" wrapText="1" shrinkToFit="1"/>
    </xf>
    <xf numFmtId="0" fontId="8" fillId="13" borderId="60" xfId="14" applyFill="1" applyBorder="1" applyAlignment="1" applyProtection="1">
      <alignment horizontal="center" vertical="top" wrapText="1"/>
    </xf>
    <xf numFmtId="0" fontId="81" fillId="13" borderId="0" xfId="0" applyFont="1" applyFill="1" applyAlignment="1">
      <alignment vertical="top"/>
    </xf>
    <xf numFmtId="10" fontId="53" fillId="13" borderId="7" xfId="0" applyNumberFormat="1" applyFont="1" applyFill="1" applyBorder="1" applyAlignment="1">
      <alignment horizontal="center" vertical="top"/>
    </xf>
    <xf numFmtId="0" fontId="0" fillId="13" borderId="21" xfId="0" applyFill="1" applyBorder="1" applyAlignment="1">
      <alignment vertical="top" wrapText="1"/>
    </xf>
    <xf numFmtId="0" fontId="12" fillId="13" borderId="0" xfId="0" applyFont="1" applyFill="1" applyAlignment="1">
      <alignment horizontal="left" vertical="top" wrapText="1"/>
    </xf>
    <xf numFmtId="0" fontId="90" fillId="15" borderId="0" xfId="0" applyFont="1" applyFill="1"/>
    <xf numFmtId="0" fontId="2" fillId="15" borderId="0" xfId="0" applyFont="1" applyFill="1" applyAlignment="1">
      <alignment horizontal="left" vertical="top"/>
    </xf>
    <xf numFmtId="0" fontId="0" fillId="13" borderId="7" xfId="0" applyFill="1" applyBorder="1" applyAlignment="1">
      <alignment horizontal="left" vertical="top"/>
    </xf>
    <xf numFmtId="0" fontId="0" fillId="13" borderId="7" xfId="0" applyFill="1" applyBorder="1" applyAlignment="1">
      <alignment horizontal="center" vertical="top"/>
    </xf>
    <xf numFmtId="0" fontId="67" fillId="13" borderId="59" xfId="0" applyFont="1" applyFill="1" applyBorder="1" applyAlignment="1">
      <alignment horizontal="left" vertical="top" wrapText="1"/>
    </xf>
    <xf numFmtId="0" fontId="67" fillId="13" borderId="70" xfId="0" applyFont="1" applyFill="1" applyBorder="1" applyAlignment="1">
      <alignment horizontal="left" vertical="top" wrapText="1"/>
    </xf>
    <xf numFmtId="0" fontId="81" fillId="13" borderId="0" xfId="0" applyFont="1" applyFill="1" applyAlignment="1">
      <alignment horizontal="left" vertical="top" wrapText="1"/>
    </xf>
    <xf numFmtId="0" fontId="0" fillId="15" borderId="0" xfId="0" applyFill="1" applyAlignment="1">
      <alignment wrapText="1"/>
    </xf>
    <xf numFmtId="0" fontId="4" fillId="15" borderId="7" xfId="0" applyFont="1" applyFill="1" applyBorder="1" applyAlignment="1">
      <alignment horizontal="center"/>
    </xf>
    <xf numFmtId="0" fontId="4" fillId="13" borderId="11" xfId="0" applyFont="1" applyFill="1" applyBorder="1" applyAlignment="1">
      <alignment horizontal="left" vertical="top" wrapText="1"/>
    </xf>
    <xf numFmtId="0" fontId="4" fillId="13" borderId="11" xfId="0" applyFont="1" applyFill="1" applyBorder="1" applyAlignment="1">
      <alignment horizontal="left" vertical="top"/>
    </xf>
    <xf numFmtId="0" fontId="4" fillId="13" borderId="13" xfId="0" applyFont="1" applyFill="1" applyBorder="1" applyAlignment="1">
      <alignment horizontal="left" vertical="top"/>
    </xf>
    <xf numFmtId="0" fontId="0" fillId="0" borderId="0" xfId="0" applyAlignment="1">
      <alignment vertical="top"/>
    </xf>
    <xf numFmtId="0" fontId="0" fillId="24" borderId="7" xfId="0" applyFill="1" applyBorder="1" applyAlignment="1" applyProtection="1">
      <alignment horizontal="left" vertical="top"/>
      <protection locked="0"/>
    </xf>
    <xf numFmtId="0" fontId="95" fillId="15" borderId="0" xfId="0" applyFont="1" applyFill="1"/>
    <xf numFmtId="0" fontId="25" fillId="15" borderId="0" xfId="0" applyFont="1" applyFill="1"/>
    <xf numFmtId="0" fontId="40" fillId="15" borderId="0" xfId="0" applyFont="1" applyFill="1"/>
    <xf numFmtId="0" fontId="4" fillId="15" borderId="0" xfId="0" applyFont="1" applyFill="1" applyAlignment="1">
      <alignment horizontal="center"/>
    </xf>
    <xf numFmtId="0" fontId="0" fillId="15" borderId="11" xfId="0" applyFill="1" applyBorder="1" applyAlignment="1">
      <alignment horizontal="center" vertical="center"/>
    </xf>
    <xf numFmtId="0" fontId="50" fillId="15" borderId="0" xfId="0" applyFont="1" applyFill="1"/>
    <xf numFmtId="0" fontId="49" fillId="15" borderId="0" xfId="0" applyFont="1" applyFill="1"/>
    <xf numFmtId="0" fontId="38" fillId="15" borderId="0" xfId="0" applyFont="1" applyFill="1"/>
    <xf numFmtId="0" fontId="25" fillId="15" borderId="0" xfId="0" applyFont="1" applyFill="1" applyAlignment="1">
      <alignment vertical="top" wrapText="1"/>
    </xf>
    <xf numFmtId="0" fontId="0" fillId="15" borderId="0" xfId="0" applyFill="1" applyAlignment="1">
      <alignment vertical="center" wrapText="1"/>
    </xf>
    <xf numFmtId="0" fontId="0" fillId="15" borderId="18" xfId="0" applyFill="1" applyBorder="1" applyAlignment="1">
      <alignment horizontal="center" vertical="center"/>
    </xf>
    <xf numFmtId="0" fontId="0" fillId="15" borderId="19" xfId="0" applyFill="1" applyBorder="1" applyAlignment="1">
      <alignment horizontal="center" vertical="center"/>
    </xf>
    <xf numFmtId="0" fontId="4" fillId="27" borderId="29" xfId="0" applyFont="1" applyFill="1" applyBorder="1" applyAlignment="1">
      <alignment horizontal="left" vertical="center" wrapText="1" indent="1"/>
    </xf>
    <xf numFmtId="0" fontId="87" fillId="13" borderId="0" xfId="0" applyFont="1" applyFill="1" applyAlignment="1">
      <alignment horizontal="left" vertical="top" wrapText="1"/>
    </xf>
    <xf numFmtId="0" fontId="37" fillId="13" borderId="0" xfId="0" applyFont="1" applyFill="1" applyAlignment="1">
      <alignment horizontal="left" vertical="top" wrapText="1"/>
    </xf>
    <xf numFmtId="0" fontId="88" fillId="13" borderId="0" xfId="0" applyFont="1" applyFill="1" applyAlignment="1">
      <alignment horizontal="left" vertical="top" wrapText="1"/>
    </xf>
    <xf numFmtId="0" fontId="86" fillId="13" borderId="0" xfId="0" applyFont="1" applyFill="1" applyAlignment="1">
      <alignment horizontal="left" vertical="top" wrapText="1"/>
    </xf>
    <xf numFmtId="0" fontId="29" fillId="13" borderId="0" xfId="14" applyFont="1" applyFill="1" applyAlignment="1" applyProtection="1">
      <alignment horizontal="left" vertical="top" wrapText="1"/>
    </xf>
    <xf numFmtId="0" fontId="74" fillId="13" borderId="0" xfId="0" applyFont="1" applyFill="1" applyAlignment="1">
      <alignment horizontal="left" vertical="top" wrapText="1"/>
    </xf>
    <xf numFmtId="0" fontId="84" fillId="13" borderId="0" xfId="0" applyFont="1" applyFill="1" applyAlignment="1">
      <alignment horizontal="left" vertical="top" wrapText="1" indent="2"/>
    </xf>
    <xf numFmtId="0" fontId="42" fillId="13" borderId="11" xfId="19" applyFont="1" applyFill="1" applyBorder="1" applyAlignment="1">
      <alignment horizontal="left" vertical="top" wrapText="1"/>
    </xf>
    <xf numFmtId="0" fontId="67" fillId="13" borderId="0" xfId="0" applyFont="1" applyFill="1" applyAlignment="1">
      <alignment horizontal="left" vertical="top" wrapText="1"/>
    </xf>
    <xf numFmtId="0" fontId="40" fillId="21" borderId="0" xfId="0" applyFont="1" applyFill="1" applyAlignment="1">
      <alignment horizontal="left" vertical="top" wrapText="1"/>
    </xf>
    <xf numFmtId="0" fontId="42" fillId="13" borderId="7" xfId="0" applyFont="1" applyFill="1" applyBorder="1" applyAlignment="1">
      <alignment horizontal="left" vertical="top" wrapText="1"/>
    </xf>
    <xf numFmtId="0" fontId="7" fillId="13" borderId="11" xfId="0" applyFont="1" applyFill="1" applyBorder="1" applyAlignment="1">
      <alignment horizontal="left" vertical="top" wrapText="1"/>
    </xf>
    <xf numFmtId="0" fontId="42" fillId="13" borderId="11" xfId="0" applyFont="1" applyFill="1" applyBorder="1" applyAlignment="1">
      <alignment horizontal="left" vertical="center" wrapText="1"/>
    </xf>
    <xf numFmtId="0" fontId="2" fillId="13" borderId="12" xfId="0" applyFont="1" applyFill="1" applyBorder="1" applyAlignment="1">
      <alignment horizontal="left" vertical="top" wrapText="1"/>
    </xf>
    <xf numFmtId="0" fontId="5" fillId="13" borderId="0" xfId="0" applyFont="1" applyFill="1" applyAlignment="1">
      <alignment horizontal="left" vertical="center" wrapText="1"/>
    </xf>
    <xf numFmtId="0" fontId="2" fillId="13" borderId="7" xfId="0" applyFont="1" applyFill="1" applyBorder="1" applyAlignment="1">
      <alignment horizontal="left" vertical="center"/>
    </xf>
    <xf numFmtId="0" fontId="42" fillId="13" borderId="11" xfId="0" applyFont="1" applyFill="1" applyBorder="1" applyAlignment="1">
      <alignment horizontal="left" vertical="top"/>
    </xf>
    <xf numFmtId="0" fontId="4" fillId="13" borderId="7" xfId="0" applyFont="1" applyFill="1" applyBorder="1" applyAlignment="1">
      <alignment horizontal="left" vertical="top" wrapText="1"/>
    </xf>
    <xf numFmtId="0" fontId="42" fillId="13" borderId="11" xfId="0" applyFont="1" applyFill="1" applyBorder="1" applyAlignment="1">
      <alignment horizontal="left" vertical="top" wrapText="1"/>
    </xf>
    <xf numFmtId="0" fontId="5" fillId="13" borderId="0" xfId="0" applyFont="1" applyFill="1" applyAlignment="1">
      <alignment horizontal="left" vertical="center"/>
    </xf>
    <xf numFmtId="0" fontId="7" fillId="13" borderId="37" xfId="0" applyFont="1" applyFill="1" applyBorder="1" applyAlignment="1">
      <alignment horizontal="left" vertical="top" wrapText="1"/>
    </xf>
    <xf numFmtId="0" fontId="42" fillId="13" borderId="37" xfId="0" applyFont="1" applyFill="1" applyBorder="1" applyAlignment="1">
      <alignment horizontal="left" vertical="center" wrapText="1"/>
    </xf>
    <xf numFmtId="0" fontId="2" fillId="13" borderId="7" xfId="0" applyFont="1" applyFill="1" applyBorder="1" applyAlignment="1">
      <alignment horizontal="left" vertical="top"/>
    </xf>
    <xf numFmtId="0" fontId="4" fillId="13" borderId="7" xfId="0" applyFont="1" applyFill="1" applyBorder="1" applyAlignment="1">
      <alignment horizontal="left" vertical="top"/>
    </xf>
    <xf numFmtId="0" fontId="32" fillId="13" borderId="7" xfId="0" applyFont="1" applyFill="1" applyBorder="1" applyAlignment="1">
      <alignment horizontal="left" vertical="top"/>
    </xf>
    <xf numFmtId="0" fontId="32" fillId="13" borderId="11" xfId="0" applyFont="1" applyFill="1" applyBorder="1" applyAlignment="1">
      <alignment horizontal="left" vertical="top"/>
    </xf>
    <xf numFmtId="0" fontId="5" fillId="13" borderId="59" xfId="0" applyFont="1" applyFill="1" applyBorder="1" applyAlignment="1">
      <alignment horizontal="left" vertical="top" wrapText="1"/>
    </xf>
    <xf numFmtId="0" fontId="5" fillId="13" borderId="58" xfId="0" applyFont="1" applyFill="1" applyBorder="1" applyAlignment="1">
      <alignment horizontal="left" vertical="top" wrapText="1"/>
    </xf>
    <xf numFmtId="0" fontId="5" fillId="13" borderId="70" xfId="0" applyFont="1" applyFill="1" applyBorder="1" applyAlignment="1">
      <alignment horizontal="left" vertical="top" wrapText="1"/>
    </xf>
    <xf numFmtId="0" fontId="32" fillId="13" borderId="11" xfId="0" applyFont="1" applyFill="1" applyBorder="1" applyAlignment="1">
      <alignment horizontal="left" vertical="center" wrapText="1" indent="1"/>
    </xf>
    <xf numFmtId="0" fontId="31" fillId="13" borderId="11" xfId="0" applyFont="1" applyFill="1" applyBorder="1" applyAlignment="1">
      <alignment horizontal="left" vertical="top" wrapText="1"/>
    </xf>
    <xf numFmtId="0" fontId="7" fillId="13" borderId="36" xfId="0" applyFont="1" applyFill="1" applyBorder="1" applyAlignment="1">
      <alignment horizontal="left" vertical="top" wrapText="1"/>
    </xf>
    <xf numFmtId="0" fontId="47" fillId="13" borderId="0" xfId="0" applyFont="1" applyFill="1" applyAlignment="1">
      <alignment horizontal="left" vertical="top" wrapText="1"/>
    </xf>
    <xf numFmtId="0" fontId="4" fillId="13" borderId="0" xfId="0" applyFont="1" applyFill="1" applyAlignment="1">
      <alignment horizontal="left" vertical="center" wrapText="1"/>
    </xf>
    <xf numFmtId="0" fontId="10" fillId="13" borderId="0" xfId="0" applyFont="1" applyFill="1" applyAlignment="1">
      <alignment horizontal="left" vertical="top" wrapText="1"/>
    </xf>
    <xf numFmtId="0" fontId="31" fillId="13" borderId="37" xfId="0" applyFont="1" applyFill="1" applyBorder="1" applyAlignment="1">
      <alignment horizontal="left" vertical="top" wrapText="1"/>
    </xf>
    <xf numFmtId="0" fontId="42" fillId="13" borderId="37" xfId="0" applyFont="1" applyFill="1" applyBorder="1" applyAlignment="1">
      <alignment horizontal="left" vertical="top" wrapText="1"/>
    </xf>
    <xf numFmtId="0" fontId="42" fillId="13" borderId="21" xfId="0" applyFont="1" applyFill="1" applyBorder="1" applyAlignment="1">
      <alignment horizontal="left" vertical="top" wrapText="1"/>
    </xf>
    <xf numFmtId="0" fontId="42" fillId="13" borderId="23" xfId="0" applyFont="1" applyFill="1" applyBorder="1" applyAlignment="1">
      <alignment horizontal="left" vertical="top" wrapText="1"/>
    </xf>
    <xf numFmtId="0" fontId="6" fillId="13" borderId="11" xfId="0" applyFont="1" applyFill="1" applyBorder="1" applyAlignment="1">
      <alignment horizontal="left" vertical="top" wrapText="1"/>
    </xf>
    <xf numFmtId="0" fontId="28" fillId="13" borderId="0" xfId="0" applyFont="1" applyFill="1" applyAlignment="1">
      <alignment horizontal="left" vertical="center"/>
    </xf>
    <xf numFmtId="0" fontId="33" fillId="13" borderId="0" xfId="0" applyFont="1" applyFill="1" applyAlignment="1">
      <alignment horizontal="left" vertical="center"/>
    </xf>
    <xf numFmtId="0" fontId="2" fillId="13" borderId="0" xfId="0" applyFont="1" applyFill="1" applyAlignment="1">
      <alignment horizontal="left" vertical="center"/>
    </xf>
    <xf numFmtId="0" fontId="2" fillId="13" borderId="0" xfId="19" applyFill="1" applyAlignment="1">
      <alignment horizontal="left" vertical="center" wrapText="1"/>
    </xf>
    <xf numFmtId="0" fontId="0" fillId="13" borderId="48" xfId="0" applyFill="1" applyBorder="1" applyAlignment="1">
      <alignment horizontal="left" vertical="center" wrapText="1"/>
    </xf>
    <xf numFmtId="0" fontId="0" fillId="13" borderId="48" xfId="0" applyFill="1" applyBorder="1" applyAlignment="1">
      <alignment horizontal="left" vertical="center"/>
    </xf>
    <xf numFmtId="0" fontId="4" fillId="21" borderId="30" xfId="0" applyFont="1" applyFill="1" applyBorder="1" applyAlignment="1">
      <alignment horizontal="left"/>
    </xf>
    <xf numFmtId="0" fontId="11" fillId="13" borderId="0" xfId="0" applyFont="1" applyFill="1" applyAlignment="1">
      <alignment horizontal="left" vertical="top" wrapText="1"/>
    </xf>
    <xf numFmtId="0" fontId="75" fillId="13" borderId="0" xfId="0" applyFont="1" applyFill="1" applyAlignment="1">
      <alignment horizontal="left" vertical="top" wrapText="1"/>
    </xf>
    <xf numFmtId="0" fontId="85" fillId="13" borderId="0" xfId="0" applyFont="1" applyFill="1" applyAlignment="1">
      <alignment horizontal="left" vertical="top" wrapText="1"/>
    </xf>
    <xf numFmtId="0" fontId="2" fillId="21" borderId="72" xfId="0" applyFont="1" applyFill="1" applyBorder="1" applyAlignment="1">
      <alignment horizontal="left" vertical="top" wrapText="1"/>
    </xf>
    <xf numFmtId="0" fontId="74" fillId="13" borderId="0" xfId="0" applyFont="1" applyFill="1" applyAlignment="1">
      <alignment horizontal="left"/>
    </xf>
    <xf numFmtId="0" fontId="75" fillId="13" borderId="0" xfId="0" applyFont="1" applyFill="1" applyAlignment="1">
      <alignment horizontal="left"/>
    </xf>
    <xf numFmtId="0" fontId="85" fillId="13" borderId="0" xfId="14" applyFont="1" applyFill="1" applyAlignment="1" applyProtection="1">
      <alignment horizontal="left"/>
    </xf>
    <xf numFmtId="0" fontId="47" fillId="13" borderId="15" xfId="0" applyFont="1" applyFill="1" applyBorder="1" applyAlignment="1">
      <alignment horizontal="left" vertical="top" wrapText="1"/>
    </xf>
    <xf numFmtId="0" fontId="88" fillId="13" borderId="47" xfId="0" applyFont="1" applyFill="1" applyBorder="1" applyAlignment="1">
      <alignment horizontal="left" vertical="top" wrapText="1"/>
    </xf>
    <xf numFmtId="0" fontId="4" fillId="21" borderId="71" xfId="0" applyFont="1" applyFill="1" applyBorder="1" applyAlignment="1">
      <alignment horizontal="left" vertical="center" wrapText="1"/>
    </xf>
    <xf numFmtId="0" fontId="42" fillId="13" borderId="7" xfId="19" applyFont="1" applyFill="1" applyBorder="1" applyAlignment="1">
      <alignment horizontal="left" vertical="top" wrapText="1"/>
    </xf>
    <xf numFmtId="0" fontId="4" fillId="13" borderId="7" xfId="0" applyFont="1" applyFill="1" applyBorder="1" applyAlignment="1">
      <alignment horizontal="left" vertical="center" wrapText="1"/>
    </xf>
    <xf numFmtId="0" fontId="26" fillId="13" borderId="0" xfId="0" applyFont="1" applyFill="1" applyAlignment="1">
      <alignment horizontal="left" vertical="top"/>
    </xf>
    <xf numFmtId="0" fontId="2" fillId="13" borderId="0" xfId="0" applyFont="1" applyFill="1" applyAlignment="1">
      <alignment horizontal="left" wrapText="1"/>
    </xf>
    <xf numFmtId="0" fontId="42" fillId="21" borderId="0" xfId="0" applyFont="1" applyFill="1" applyAlignment="1">
      <alignment horizontal="left" vertical="top" wrapText="1"/>
    </xf>
    <xf numFmtId="0" fontId="4" fillId="13" borderId="0" xfId="0" applyFont="1" applyFill="1" applyAlignment="1">
      <alignment horizontal="left" wrapText="1"/>
    </xf>
    <xf numFmtId="0" fontId="7" fillId="13" borderId="7" xfId="0" applyFont="1" applyFill="1" applyBorder="1" applyAlignment="1">
      <alignment horizontal="left" vertical="top"/>
    </xf>
    <xf numFmtId="0" fontId="41" fillId="13" borderId="7" xfId="0" applyFont="1" applyFill="1" applyBorder="1" applyAlignment="1">
      <alignment horizontal="left" vertical="top" wrapText="1"/>
    </xf>
    <xf numFmtId="1" fontId="42" fillId="13" borderId="7" xfId="0" applyNumberFormat="1" applyFont="1" applyFill="1" applyBorder="1" applyAlignment="1">
      <alignment horizontal="left" vertical="top" wrapText="1"/>
    </xf>
    <xf numFmtId="0" fontId="94" fillId="13" borderId="7" xfId="0" applyFont="1" applyFill="1" applyBorder="1" applyAlignment="1">
      <alignment horizontal="left" vertical="top" wrapText="1"/>
    </xf>
    <xf numFmtId="0" fontId="76" fillId="13" borderId="0" xfId="0" applyFont="1" applyFill="1" applyAlignment="1">
      <alignment horizontal="left" vertical="top" wrapText="1"/>
    </xf>
    <xf numFmtId="0" fontId="6" fillId="13" borderId="37" xfId="0" applyFont="1" applyFill="1" applyBorder="1" applyAlignment="1">
      <alignment horizontal="left" vertical="top" wrapText="1"/>
    </xf>
    <xf numFmtId="0" fontId="6" fillId="13" borderId="21" xfId="0" applyFont="1" applyFill="1" applyBorder="1" applyAlignment="1">
      <alignment horizontal="left" vertical="top" wrapText="1"/>
    </xf>
    <xf numFmtId="0" fontId="4" fillId="13" borderId="37" xfId="0" applyFont="1" applyFill="1" applyBorder="1" applyAlignment="1">
      <alignment horizontal="left" vertical="center" wrapText="1"/>
    </xf>
    <xf numFmtId="0" fontId="4" fillId="13" borderId="7" xfId="0" applyFont="1" applyFill="1" applyBorder="1" applyAlignment="1">
      <alignment horizontal="left" vertical="center"/>
    </xf>
    <xf numFmtId="0" fontId="4" fillId="13" borderId="37" xfId="0" applyFont="1" applyFill="1" applyBorder="1" applyAlignment="1">
      <alignment horizontal="left" vertical="center"/>
    </xf>
    <xf numFmtId="0" fontId="67" fillId="13" borderId="59" xfId="0" quotePrefix="1" applyFont="1" applyFill="1" applyBorder="1" applyAlignment="1">
      <alignment horizontal="left" vertical="top" wrapText="1"/>
    </xf>
    <xf numFmtId="0" fontId="67" fillId="13" borderId="70" xfId="0" quotePrefix="1" applyFont="1" applyFill="1" applyBorder="1" applyAlignment="1">
      <alignment horizontal="left" vertical="top" wrapText="1"/>
    </xf>
    <xf numFmtId="0" fontId="67" fillId="13" borderId="0" xfId="0" quotePrefix="1" applyFont="1" applyFill="1" applyAlignment="1">
      <alignment horizontal="left" vertical="top" wrapText="1"/>
    </xf>
    <xf numFmtId="0" fontId="67" fillId="13" borderId="58" xfId="0" quotePrefix="1" applyFont="1" applyFill="1" applyBorder="1" applyAlignment="1">
      <alignment horizontal="left" vertical="top" wrapText="1"/>
    </xf>
    <xf numFmtId="0" fontId="8" fillId="21" borderId="73" xfId="14" applyFill="1" applyBorder="1" applyAlignment="1" applyProtection="1">
      <alignment horizontal="left" vertical="top" wrapText="1"/>
    </xf>
    <xf numFmtId="0" fontId="42" fillId="13" borderId="36" xfId="0" applyFont="1" applyFill="1" applyBorder="1" applyAlignment="1">
      <alignment horizontal="left" vertical="top" wrapText="1"/>
    </xf>
    <xf numFmtId="0" fontId="42" fillId="13" borderId="36" xfId="0" applyFont="1" applyFill="1" applyBorder="1" applyAlignment="1">
      <alignment horizontal="left" vertical="center" wrapText="1"/>
    </xf>
    <xf numFmtId="0" fontId="4" fillId="13" borderId="15" xfId="0" applyFont="1" applyFill="1" applyBorder="1" applyAlignment="1">
      <alignment horizontal="left" vertical="top" wrapText="1"/>
    </xf>
    <xf numFmtId="0" fontId="12" fillId="13" borderId="15" xfId="0" applyFont="1" applyFill="1" applyBorder="1" applyAlignment="1">
      <alignment horizontal="left" vertical="top" wrapText="1"/>
    </xf>
    <xf numFmtId="0" fontId="2" fillId="13" borderId="11" xfId="0" applyFont="1" applyFill="1" applyBorder="1" applyAlignment="1">
      <alignment horizontal="left" vertical="top"/>
    </xf>
    <xf numFmtId="0" fontId="36" fillId="13" borderId="0" xfId="0" applyFont="1" applyFill="1" applyAlignment="1">
      <alignment horizontal="left"/>
    </xf>
    <xf numFmtId="0" fontId="0" fillId="15" borderId="0" xfId="0" applyFill="1" applyAlignment="1">
      <alignment horizontal="left"/>
    </xf>
    <xf numFmtId="0" fontId="2" fillId="15" borderId="0" xfId="0" applyFont="1" applyFill="1" applyAlignment="1">
      <alignment horizontal="left"/>
    </xf>
    <xf numFmtId="0" fontId="32" fillId="0" borderId="0" xfId="0" applyFont="1" applyAlignment="1">
      <alignment horizontal="left"/>
    </xf>
    <xf numFmtId="0" fontId="2" fillId="0" borderId="0" xfId="0" applyFont="1" applyAlignment="1">
      <alignment horizontal="left"/>
    </xf>
    <xf numFmtId="0" fontId="58" fillId="19" borderId="0" xfId="0" applyFont="1" applyFill="1" applyAlignment="1">
      <alignment horizontal="left"/>
    </xf>
    <xf numFmtId="49" fontId="56" fillId="16" borderId="0" xfId="0" applyNumberFormat="1" applyFont="1" applyFill="1" applyAlignment="1">
      <alignment horizontal="left"/>
    </xf>
    <xf numFmtId="0" fontId="70" fillId="19" borderId="0" xfId="0" applyFont="1" applyFill="1" applyAlignment="1">
      <alignment horizontal="left"/>
    </xf>
    <xf numFmtId="0" fontId="0" fillId="0" borderId="7" xfId="0" applyBorder="1" applyAlignment="1">
      <alignment horizontal="center" vertical="top"/>
    </xf>
    <xf numFmtId="0" fontId="2" fillId="0" borderId="0" xfId="0" applyFont="1" applyAlignment="1">
      <alignment horizontal="left" wrapText="1"/>
    </xf>
    <xf numFmtId="0" fontId="55" fillId="0" borderId="0" xfId="0" applyFont="1" applyAlignment="1">
      <alignment horizontal="left" wrapText="1"/>
    </xf>
    <xf numFmtId="0" fontId="2" fillId="24" borderId="11" xfId="0" applyFont="1" applyFill="1" applyBorder="1" applyAlignment="1" applyProtection="1">
      <alignment vertical="top"/>
      <protection locked="0"/>
    </xf>
    <xf numFmtId="3" fontId="42" fillId="13" borderId="7" xfId="0" applyNumberFormat="1" applyFont="1" applyFill="1" applyBorder="1" applyAlignment="1">
      <alignment vertical="top" wrapText="1"/>
    </xf>
    <xf numFmtId="0" fontId="0" fillId="0" borderId="7" xfId="0" applyBorder="1" applyAlignment="1">
      <alignment horizontal="center"/>
    </xf>
    <xf numFmtId="0" fontId="0" fillId="0" borderId="7" xfId="0" applyBorder="1"/>
    <xf numFmtId="0" fontId="0" fillId="16" borderId="7" xfId="0" applyFill="1" applyBorder="1" applyAlignment="1">
      <alignment horizontal="left"/>
    </xf>
    <xf numFmtId="0" fontId="0" fillId="21" borderId="7" xfId="0" applyFill="1" applyBorder="1"/>
    <xf numFmtId="0" fontId="0" fillId="0" borderId="0" xfId="0" applyAlignment="1">
      <alignment horizontal="center"/>
    </xf>
    <xf numFmtId="0" fontId="0" fillId="24" borderId="7" xfId="0" applyFill="1" applyBorder="1" applyAlignment="1" applyProtection="1">
      <alignment horizontal="center"/>
      <protection locked="0"/>
    </xf>
    <xf numFmtId="0" fontId="74" fillId="13" borderId="0" xfId="0" applyFont="1" applyFill="1" applyAlignment="1">
      <alignment vertical="top" wrapText="1"/>
    </xf>
    <xf numFmtId="0" fontId="99" fillId="0" borderId="0" xfId="0" applyFont="1"/>
    <xf numFmtId="0" fontId="97" fillId="15" borderId="0" xfId="0" applyFont="1" applyFill="1" applyAlignment="1">
      <alignment horizontal="left" vertical="top" wrapText="1"/>
    </xf>
    <xf numFmtId="14" fontId="0" fillId="23" borderId="74" xfId="0" applyNumberFormat="1" applyFill="1" applyBorder="1" applyAlignment="1">
      <alignment horizontal="center"/>
    </xf>
    <xf numFmtId="0" fontId="6" fillId="13" borderId="21" xfId="0" applyFont="1" applyFill="1" applyBorder="1" applyAlignment="1">
      <alignment vertical="top" wrapText="1"/>
    </xf>
    <xf numFmtId="0" fontId="6" fillId="13" borderId="22" xfId="0" applyFont="1" applyFill="1" applyBorder="1" applyAlignment="1">
      <alignment vertical="top" wrapText="1"/>
    </xf>
    <xf numFmtId="0" fontId="6" fillId="13" borderId="23" xfId="0" applyFont="1" applyFill="1" applyBorder="1" applyAlignment="1">
      <alignment vertical="top" wrapText="1"/>
    </xf>
    <xf numFmtId="0" fontId="6" fillId="13" borderId="24" xfId="0" applyFont="1" applyFill="1" applyBorder="1" applyAlignment="1">
      <alignment vertical="top" wrapText="1"/>
    </xf>
    <xf numFmtId="0" fontId="2" fillId="18" borderId="21" xfId="0" applyFont="1" applyFill="1" applyBorder="1"/>
    <xf numFmtId="0" fontId="100" fillId="13" borderId="0" xfId="0" applyFont="1" applyFill="1" applyAlignment="1">
      <alignment horizontal="left"/>
    </xf>
    <xf numFmtId="0" fontId="58" fillId="19" borderId="7" xfId="0" quotePrefix="1" applyFont="1" applyFill="1" applyBorder="1" applyAlignment="1">
      <alignment horizontal="center" wrapText="1"/>
    </xf>
    <xf numFmtId="0" fontId="58" fillId="19" borderId="7" xfId="0" applyFont="1" applyFill="1" applyBorder="1" applyAlignment="1">
      <alignment wrapText="1"/>
    </xf>
    <xf numFmtId="0" fontId="58" fillId="19" borderId="7" xfId="0" applyFont="1" applyFill="1" applyBorder="1" applyAlignment="1">
      <alignment horizontal="center" wrapText="1"/>
    </xf>
    <xf numFmtId="0" fontId="0" fillId="29" borderId="74" xfId="0" applyFill="1" applyBorder="1" applyAlignment="1">
      <alignment horizontal="center"/>
    </xf>
    <xf numFmtId="0" fontId="0" fillId="29" borderId="74" xfId="0" applyFill="1" applyBorder="1"/>
    <xf numFmtId="14" fontId="0" fillId="13" borderId="11" xfId="0" applyNumberFormat="1" applyFill="1" applyBorder="1" applyAlignment="1">
      <alignment horizontal="left" vertical="center"/>
    </xf>
    <xf numFmtId="0" fontId="104" fillId="16" borderId="0" xfId="0" applyFont="1" applyFill="1"/>
    <xf numFmtId="0" fontId="105" fillId="13" borderId="0" xfId="0" applyFont="1" applyFill="1" applyAlignment="1">
      <alignment horizontal="right" vertical="top"/>
    </xf>
    <xf numFmtId="0" fontId="2" fillId="0" borderId="7" xfId="0" applyFont="1" applyBorder="1"/>
    <xf numFmtId="0" fontId="2" fillId="0" borderId="7" xfId="0" applyFont="1" applyBorder="1" applyAlignment="1">
      <alignment horizontal="center"/>
    </xf>
    <xf numFmtId="0" fontId="2" fillId="13" borderId="75" xfId="0" applyFont="1" applyFill="1" applyBorder="1" applyAlignment="1">
      <alignment horizontal="center" vertical="top"/>
    </xf>
    <xf numFmtId="0" fontId="2" fillId="13" borderId="76" xfId="0" applyFont="1" applyFill="1" applyBorder="1" applyAlignment="1">
      <alignment vertical="top"/>
    </xf>
    <xf numFmtId="0" fontId="2" fillId="17" borderId="76" xfId="0" applyFont="1" applyFill="1" applyBorder="1" applyAlignment="1">
      <alignment vertical="top"/>
    </xf>
    <xf numFmtId="0" fontId="2" fillId="13" borderId="77" xfId="0" applyFont="1" applyFill="1" applyBorder="1" applyAlignment="1">
      <alignment vertical="top"/>
    </xf>
    <xf numFmtId="0" fontId="106" fillId="16" borderId="0" xfId="0" applyFont="1" applyFill="1"/>
    <xf numFmtId="0" fontId="2" fillId="30" borderId="0" xfId="0" applyFont="1" applyFill="1"/>
    <xf numFmtId="0" fontId="104" fillId="16" borderId="0" xfId="0" applyFont="1" applyFill="1" applyAlignment="1">
      <alignment wrapText="1" shrinkToFit="1"/>
    </xf>
    <xf numFmtId="49" fontId="56" fillId="16" borderId="0" xfId="0" applyNumberFormat="1" applyFont="1" applyFill="1" applyAlignment="1">
      <alignment horizontal="left" wrapText="1"/>
    </xf>
    <xf numFmtId="49" fontId="104" fillId="16" borderId="0" xfId="0" applyNumberFormat="1" applyFont="1" applyFill="1" applyAlignment="1">
      <alignment horizontal="center"/>
    </xf>
    <xf numFmtId="49" fontId="104" fillId="16" borderId="0" xfId="0" applyNumberFormat="1" applyFont="1" applyFill="1" applyAlignment="1">
      <alignment horizontal="left" wrapText="1"/>
    </xf>
    <xf numFmtId="0" fontId="104" fillId="16" borderId="0" xfId="0" applyFont="1" applyFill="1" applyAlignment="1">
      <alignment horizontal="left" wrapText="1"/>
    </xf>
    <xf numFmtId="0" fontId="104" fillId="16" borderId="0" xfId="0" applyFont="1" applyFill="1" applyAlignment="1">
      <alignment horizontal="center"/>
    </xf>
    <xf numFmtId="0" fontId="58" fillId="19" borderId="0" xfId="0" applyFont="1" applyFill="1" applyAlignment="1">
      <alignment wrapText="1"/>
    </xf>
    <xf numFmtId="0" fontId="0" fillId="29" borderId="7" xfId="0" applyFill="1" applyBorder="1"/>
    <xf numFmtId="0" fontId="2" fillId="29" borderId="7" xfId="0" applyFont="1" applyFill="1" applyBorder="1"/>
    <xf numFmtId="0" fontId="0" fillId="31" borderId="7" xfId="0" applyFill="1" applyBorder="1" applyAlignment="1">
      <alignment horizontal="center"/>
    </xf>
    <xf numFmtId="0" fontId="0" fillId="30" borderId="7" xfId="0" applyFill="1" applyBorder="1"/>
    <xf numFmtId="0" fontId="0" fillId="31" borderId="7" xfId="0" applyFill="1" applyBorder="1"/>
    <xf numFmtId="0" fontId="2" fillId="31" borderId="0" xfId="0" applyFont="1" applyFill="1"/>
    <xf numFmtId="0" fontId="0" fillId="29" borderId="0" xfId="0" applyFill="1" applyAlignment="1">
      <alignment vertical="center"/>
    </xf>
    <xf numFmtId="0" fontId="28" fillId="29" borderId="0" xfId="0" applyFont="1" applyFill="1" applyAlignment="1">
      <alignment vertical="center"/>
    </xf>
    <xf numFmtId="0" fontId="29" fillId="29" borderId="0" xfId="0" applyFont="1" applyFill="1" applyAlignment="1">
      <alignment vertical="center"/>
    </xf>
    <xf numFmtId="0" fontId="2" fillId="29" borderId="0" xfId="0" applyFont="1" applyFill="1" applyAlignment="1">
      <alignment vertical="center"/>
    </xf>
    <xf numFmtId="0" fontId="33" fillId="29" borderId="0" xfId="0" applyFont="1" applyFill="1" applyAlignment="1">
      <alignment vertical="center"/>
    </xf>
    <xf numFmtId="0" fontId="8" fillId="29" borderId="0" xfId="14" applyFill="1" applyBorder="1" applyAlignment="1" applyProtection="1">
      <alignment vertical="center"/>
    </xf>
    <xf numFmtId="0" fontId="8" fillId="29" borderId="0" xfId="14" quotePrefix="1" applyFill="1" applyBorder="1" applyAlignment="1" applyProtection="1">
      <alignment vertical="center"/>
    </xf>
    <xf numFmtId="0" fontId="8" fillId="29" borderId="0" xfId="14" quotePrefix="1" applyFill="1" applyAlignment="1" applyProtection="1"/>
    <xf numFmtId="0" fontId="35" fillId="29" borderId="0" xfId="0" applyFont="1" applyFill="1" applyAlignment="1">
      <alignment vertical="center"/>
    </xf>
    <xf numFmtId="0" fontId="24" fillId="29" borderId="0" xfId="0" applyFont="1" applyFill="1" applyAlignment="1">
      <alignment vertical="center"/>
    </xf>
    <xf numFmtId="0" fontId="104" fillId="31" borderId="0" xfId="0" applyFont="1" applyFill="1"/>
    <xf numFmtId="0" fontId="0" fillId="13" borderId="78" xfId="0" applyFill="1" applyBorder="1"/>
    <xf numFmtId="0" fontId="0" fillId="13" borderId="79" xfId="0" applyFill="1" applyBorder="1"/>
    <xf numFmtId="0" fontId="0" fillId="13" borderId="80" xfId="0" applyFill="1" applyBorder="1"/>
    <xf numFmtId="0" fontId="0" fillId="13" borderId="81" xfId="0" applyFill="1" applyBorder="1"/>
    <xf numFmtId="0" fontId="0" fillId="13" borderId="82" xfId="0" applyFill="1" applyBorder="1"/>
    <xf numFmtId="0" fontId="0" fillId="13" borderId="83" xfId="0" applyFill="1" applyBorder="1"/>
    <xf numFmtId="0" fontId="0" fillId="13" borderId="84" xfId="0" applyFill="1" applyBorder="1"/>
    <xf numFmtId="0" fontId="0" fillId="13" borderId="85" xfId="0" applyFill="1" applyBorder="1"/>
    <xf numFmtId="0" fontId="0" fillId="13" borderId="18" xfId="0" applyFill="1" applyBorder="1"/>
    <xf numFmtId="0" fontId="0" fillId="13" borderId="19" xfId="0" applyFill="1" applyBorder="1"/>
    <xf numFmtId="0" fontId="0" fillId="13" borderId="20" xfId="0" applyFill="1" applyBorder="1"/>
    <xf numFmtId="0" fontId="32" fillId="13" borderId="12" xfId="0" applyFont="1" applyFill="1" applyBorder="1" applyAlignment="1">
      <alignment vertical="top" wrapText="1"/>
    </xf>
    <xf numFmtId="0" fontId="32" fillId="13" borderId="13" xfId="0" applyFont="1" applyFill="1" applyBorder="1" applyAlignment="1">
      <alignment vertical="top" wrapText="1"/>
    </xf>
    <xf numFmtId="0" fontId="42" fillId="13" borderId="11" xfId="19" applyFont="1" applyFill="1" applyBorder="1" applyAlignment="1">
      <alignment vertical="top" wrapText="1"/>
    </xf>
    <xf numFmtId="0" fontId="42" fillId="13" borderId="12" xfId="19" applyFont="1" applyFill="1" applyBorder="1" applyAlignment="1">
      <alignment vertical="top" wrapText="1"/>
    </xf>
    <xf numFmtId="0" fontId="6" fillId="32" borderId="11" xfId="19" applyFont="1" applyFill="1" applyBorder="1" applyAlignment="1" applyProtection="1">
      <alignment horizontal="center" vertical="top" wrapText="1"/>
      <protection locked="0"/>
    </xf>
    <xf numFmtId="14" fontId="6" fillId="32" borderId="7" xfId="19" applyNumberFormat="1" applyFont="1" applyFill="1" applyBorder="1" applyAlignment="1" applyProtection="1">
      <alignment horizontal="center" vertical="top" wrapText="1"/>
      <protection locked="0"/>
    </xf>
    <xf numFmtId="0" fontId="6" fillId="32" borderId="11" xfId="19" applyFont="1" applyFill="1" applyBorder="1" applyAlignment="1" applyProtection="1">
      <alignment vertical="top" wrapText="1"/>
      <protection locked="0"/>
    </xf>
    <xf numFmtId="0" fontId="6" fillId="32" borderId="12" xfId="19" applyFont="1" applyFill="1" applyBorder="1" applyAlignment="1" applyProtection="1">
      <alignment vertical="top" wrapText="1"/>
      <protection locked="0"/>
    </xf>
    <xf numFmtId="0" fontId="6" fillId="32" borderId="12" xfId="0" applyFont="1" applyFill="1" applyBorder="1" applyAlignment="1" applyProtection="1">
      <alignment vertical="top" wrapText="1"/>
      <protection locked="0"/>
    </xf>
    <xf numFmtId="0" fontId="6" fillId="32" borderId="13" xfId="0" applyFont="1" applyFill="1" applyBorder="1" applyAlignment="1" applyProtection="1">
      <alignment vertical="top" wrapText="1"/>
      <protection locked="0"/>
    </xf>
    <xf numFmtId="0" fontId="42" fillId="13" borderId="36" xfId="0" applyFont="1" applyFill="1" applyBorder="1" applyAlignment="1">
      <alignment vertical="center" wrapText="1"/>
    </xf>
    <xf numFmtId="0" fontId="42" fillId="13" borderId="37" xfId="0" applyFont="1" applyFill="1" applyBorder="1" applyAlignment="1">
      <alignment vertical="center" wrapText="1"/>
    </xf>
    <xf numFmtId="0" fontId="42" fillId="13" borderId="38" xfId="0" applyFont="1" applyFill="1" applyBorder="1" applyAlignment="1">
      <alignment vertical="center" wrapText="1"/>
    </xf>
    <xf numFmtId="0" fontId="42" fillId="13" borderId="74" xfId="0" applyFont="1" applyFill="1" applyBorder="1" applyAlignment="1">
      <alignment vertical="center" wrapText="1"/>
    </xf>
    <xf numFmtId="0" fontId="42" fillId="13" borderId="23" xfId="0" applyFont="1" applyFill="1" applyBorder="1" applyAlignment="1">
      <alignment vertical="center" wrapText="1"/>
    </xf>
    <xf numFmtId="0" fontId="42" fillId="13" borderId="24" xfId="0" applyFont="1" applyFill="1" applyBorder="1" applyAlignment="1">
      <alignment vertical="center" wrapText="1"/>
    </xf>
    <xf numFmtId="0" fontId="7" fillId="13" borderId="36" xfId="0" applyFont="1" applyFill="1" applyBorder="1" applyAlignment="1">
      <alignment vertical="center" wrapText="1"/>
    </xf>
    <xf numFmtId="0" fontId="7" fillId="13" borderId="74" xfId="0" applyFont="1" applyFill="1" applyBorder="1" applyAlignment="1">
      <alignment vertical="center" wrapText="1"/>
    </xf>
    <xf numFmtId="0" fontId="40" fillId="24" borderId="7" xfId="0" applyFont="1" applyFill="1" applyBorder="1" applyAlignment="1" applyProtection="1">
      <alignment horizontal="center" vertical="center" wrapText="1"/>
      <protection locked="0"/>
    </xf>
    <xf numFmtId="0" fontId="40" fillId="13" borderId="7" xfId="0" applyFont="1" applyFill="1" applyBorder="1" applyAlignment="1">
      <alignment horizontal="center" vertical="top" wrapText="1"/>
    </xf>
    <xf numFmtId="14" fontId="40" fillId="33" borderId="7" xfId="0" applyNumberFormat="1" applyFont="1" applyFill="1" applyBorder="1" applyAlignment="1">
      <alignment horizontal="center" vertical="top" wrapText="1"/>
    </xf>
    <xf numFmtId="0" fontId="8" fillId="13" borderId="0" xfId="14" applyFill="1" applyAlignment="1" applyProtection="1">
      <alignment horizontal="left" vertical="top" wrapText="1"/>
    </xf>
    <xf numFmtId="0" fontId="3" fillId="19" borderId="0" xfId="0" applyFont="1" applyFill="1" applyAlignment="1">
      <alignment horizontal="left" vertical="top" wrapText="1"/>
    </xf>
    <xf numFmtId="0" fontId="8" fillId="29" borderId="0" xfId="14" applyFill="1" applyBorder="1" applyAlignment="1" applyProtection="1">
      <alignment horizontal="left" vertical="center" wrapText="1"/>
    </xf>
    <xf numFmtId="0" fontId="96" fillId="29" borderId="0" xfId="14" applyFont="1" applyFill="1" applyBorder="1" applyAlignment="1" applyProtection="1">
      <alignment horizontal="left" vertical="top" wrapText="1"/>
    </xf>
    <xf numFmtId="0" fontId="104" fillId="16" borderId="0" xfId="0" applyFont="1" applyFill="1" applyAlignment="1">
      <alignment horizontal="left"/>
    </xf>
    <xf numFmtId="0" fontId="0" fillId="34" borderId="0" xfId="0" applyFill="1" applyAlignment="1">
      <alignment horizontal="center"/>
    </xf>
    <xf numFmtId="0" fontId="0" fillId="34" borderId="0" xfId="0" applyFill="1"/>
    <xf numFmtId="0" fontId="8" fillId="0" borderId="0" xfId="14" applyAlignment="1" applyProtection="1">
      <alignment horizontal="left"/>
    </xf>
    <xf numFmtId="0" fontId="2" fillId="13" borderId="0" xfId="0" applyFont="1" applyFill="1" applyAlignment="1">
      <alignment wrapText="1"/>
    </xf>
    <xf numFmtId="0" fontId="97" fillId="15" borderId="0" xfId="0" applyFont="1" applyFill="1" applyAlignment="1">
      <alignment vertical="top"/>
    </xf>
    <xf numFmtId="0" fontId="0" fillId="31" borderId="0" xfId="0" applyFill="1"/>
    <xf numFmtId="0" fontId="45" fillId="31" borderId="0" xfId="0" applyFont="1" applyFill="1" applyAlignment="1">
      <alignment vertical="center" wrapText="1"/>
    </xf>
    <xf numFmtId="0" fontId="90" fillId="31" borderId="0" xfId="0" applyFont="1" applyFill="1" applyAlignment="1">
      <alignment vertical="top"/>
    </xf>
    <xf numFmtId="0" fontId="0" fillId="31" borderId="0" xfId="0" applyFill="1" applyAlignment="1">
      <alignment vertical="top"/>
    </xf>
    <xf numFmtId="0" fontId="2" fillId="31" borderId="0" xfId="0" applyFont="1" applyFill="1" applyAlignment="1">
      <alignment horizontal="center"/>
    </xf>
    <xf numFmtId="0" fontId="107" fillId="19" borderId="0" xfId="0" applyFont="1" applyFill="1"/>
    <xf numFmtId="0" fontId="108" fillId="13" borderId="0" xfId="0" applyFont="1" applyFill="1" applyAlignment="1">
      <alignment horizontal="right" vertical="top"/>
    </xf>
    <xf numFmtId="0" fontId="90" fillId="31" borderId="0" xfId="0" applyFont="1" applyFill="1"/>
    <xf numFmtId="0" fontId="8" fillId="29" borderId="0" xfId="14" applyFill="1" applyBorder="1" applyAlignment="1" applyProtection="1">
      <alignment horizontal="right" vertical="center"/>
    </xf>
    <xf numFmtId="0" fontId="41" fillId="13" borderId="7" xfId="0" applyFont="1" applyFill="1" applyBorder="1" applyAlignment="1">
      <alignment horizontal="center" vertical="top" wrapText="1"/>
    </xf>
    <xf numFmtId="0" fontId="58" fillId="19" borderId="74" xfId="0" applyFont="1" applyFill="1" applyBorder="1" applyAlignment="1">
      <alignment horizontal="center" wrapText="1"/>
    </xf>
    <xf numFmtId="0" fontId="8" fillId="29" borderId="0" xfId="14" applyFill="1" applyAlignment="1" applyProtection="1"/>
    <xf numFmtId="0" fontId="4" fillId="29" borderId="0" xfId="0" applyFont="1" applyFill="1" applyAlignment="1">
      <alignment horizontal="left" vertical="top" wrapText="1"/>
    </xf>
    <xf numFmtId="0" fontId="0" fillId="29" borderId="0" xfId="0" applyFill="1"/>
    <xf numFmtId="0" fontId="0" fillId="29" borderId="0" xfId="0" applyFill="1" applyAlignment="1">
      <alignment horizontal="center"/>
    </xf>
    <xf numFmtId="0" fontId="0" fillId="29" borderId="0" xfId="0" applyFill="1" applyAlignment="1">
      <alignment wrapText="1"/>
    </xf>
    <xf numFmtId="0" fontId="0" fillId="31" borderId="0" xfId="0" applyFill="1" applyAlignment="1">
      <alignment wrapText="1"/>
    </xf>
    <xf numFmtId="0" fontId="0" fillId="29" borderId="74" xfId="0" applyFill="1" applyBorder="1" applyAlignment="1">
      <alignment horizontal="left"/>
    </xf>
    <xf numFmtId="3" fontId="0" fillId="29" borderId="74" xfId="0" applyNumberFormat="1" applyFill="1" applyBorder="1"/>
    <xf numFmtId="0" fontId="0" fillId="31" borderId="0" xfId="0" applyFill="1" applyAlignment="1">
      <alignment horizontal="center"/>
    </xf>
    <xf numFmtId="0" fontId="0" fillId="31" borderId="0" xfId="0" applyFill="1" applyAlignment="1">
      <alignment vertical="center"/>
    </xf>
    <xf numFmtId="0" fontId="0" fillId="0" borderId="74" xfId="0" applyBorder="1" applyAlignment="1">
      <alignment horizontal="center"/>
    </xf>
    <xf numFmtId="0" fontId="0" fillId="0" borderId="74" xfId="0" applyBorder="1"/>
    <xf numFmtId="3" fontId="0" fillId="0" borderId="74" xfId="0" applyNumberFormat="1" applyBorder="1"/>
    <xf numFmtId="0" fontId="0" fillId="0" borderId="74" xfId="0" applyBorder="1" applyAlignment="1">
      <alignment horizontal="center" wrapText="1"/>
    </xf>
    <xf numFmtId="164" fontId="0" fillId="0" borderId="74" xfId="18" applyNumberFormat="1" applyFont="1" applyBorder="1" applyAlignment="1" applyProtection="1">
      <alignment horizontal="center" wrapText="1"/>
    </xf>
    <xf numFmtId="0" fontId="109" fillId="31" borderId="0" xfId="0" applyFont="1" applyFill="1"/>
    <xf numFmtId="3" fontId="0" fillId="0" borderId="7" xfId="0" applyNumberFormat="1" applyBorder="1"/>
    <xf numFmtId="0" fontId="0" fillId="35" borderId="74" xfId="0" applyFill="1" applyBorder="1" applyAlignment="1">
      <alignment horizontal="center" wrapText="1"/>
    </xf>
    <xf numFmtId="0" fontId="0" fillId="29" borderId="0" xfId="0" applyFill="1" applyAlignment="1">
      <alignment vertical="center" wrapText="1"/>
    </xf>
    <xf numFmtId="0" fontId="0" fillId="15" borderId="82" xfId="0" applyFill="1" applyBorder="1" applyAlignment="1">
      <alignment horizontal="center"/>
    </xf>
    <xf numFmtId="0" fontId="67" fillId="13" borderId="70" xfId="0" quotePrefix="1" applyFont="1" applyFill="1" applyBorder="1" applyAlignment="1">
      <alignment horizontal="right" vertical="top" wrapText="1"/>
    </xf>
    <xf numFmtId="0" fontId="97" fillId="15" borderId="0" xfId="0" applyFont="1" applyFill="1" applyAlignment="1">
      <alignment horizontal="left" vertical="center" wrapText="1"/>
    </xf>
    <xf numFmtId="0" fontId="0" fillId="0" borderId="0" xfId="0" quotePrefix="1"/>
    <xf numFmtId="0" fontId="2" fillId="0" borderId="7" xfId="0" applyFont="1" applyBorder="1" applyAlignment="1">
      <alignment horizontal="left" vertical="center"/>
    </xf>
    <xf numFmtId="0" fontId="4" fillId="0" borderId="7" xfId="0" applyFont="1" applyBorder="1" applyAlignment="1">
      <alignment horizontal="left" vertical="top" wrapText="1"/>
    </xf>
    <xf numFmtId="0" fontId="4" fillId="0" borderId="7" xfId="0" applyFont="1" applyBorder="1" applyAlignment="1">
      <alignment horizontal="left" vertical="center"/>
    </xf>
    <xf numFmtId="0" fontId="4" fillId="0" borderId="0" xfId="0" applyFont="1" applyAlignment="1">
      <alignment horizontal="left" vertical="center"/>
    </xf>
    <xf numFmtId="0" fontId="75" fillId="0" borderId="7" xfId="0" applyFont="1" applyBorder="1" applyAlignment="1">
      <alignment horizontal="left" vertical="top" wrapText="1"/>
    </xf>
    <xf numFmtId="0" fontId="84" fillId="0" borderId="7" xfId="0" applyFont="1" applyBorder="1" applyAlignment="1">
      <alignment horizontal="left" vertical="top" wrapText="1" indent="2"/>
    </xf>
    <xf numFmtId="0" fontId="74" fillId="0" borderId="7" xfId="0" applyFont="1" applyBorder="1" applyAlignment="1">
      <alignment horizontal="left" vertical="top" wrapText="1"/>
    </xf>
    <xf numFmtId="0" fontId="8" fillId="0" borderId="7" xfId="14" applyFill="1" applyBorder="1" applyAlignment="1" applyProtection="1">
      <alignment horizontal="left" vertical="top" wrapText="1"/>
    </xf>
    <xf numFmtId="0" fontId="0" fillId="0" borderId="11" xfId="0" applyBorder="1" applyAlignment="1">
      <alignment horizontal="center" vertical="top"/>
    </xf>
    <xf numFmtId="0" fontId="0" fillId="13" borderId="42" xfId="0" applyFill="1" applyBorder="1" applyAlignment="1">
      <alignment horizontal="left" vertical="center" wrapText="1"/>
    </xf>
    <xf numFmtId="0" fontId="0" fillId="13" borderId="12" xfId="0" applyFill="1" applyBorder="1" applyAlignment="1">
      <alignment horizontal="left" vertical="center" wrapText="1"/>
    </xf>
    <xf numFmtId="0" fontId="0" fillId="13" borderId="45" xfId="0" applyFill="1" applyBorder="1" applyAlignment="1">
      <alignment horizontal="left" vertical="center" wrapText="1"/>
    </xf>
    <xf numFmtId="0" fontId="4" fillId="21" borderId="48" xfId="0" applyFont="1" applyFill="1" applyBorder="1" applyAlignment="1">
      <alignment horizontal="left" vertical="top" wrapText="1"/>
    </xf>
    <xf numFmtId="0" fontId="4" fillId="0" borderId="0" xfId="0" applyFont="1" applyAlignment="1">
      <alignment horizontal="left" vertical="top" wrapText="1"/>
    </xf>
    <xf numFmtId="0" fontId="12" fillId="0" borderId="7" xfId="19" applyFont="1" applyBorder="1" applyAlignment="1">
      <alignment horizontal="left" vertical="top" wrapText="1"/>
    </xf>
    <xf numFmtId="0" fontId="67" fillId="0" borderId="0" xfId="0" applyFont="1" applyAlignment="1">
      <alignment horizontal="left" vertical="top" wrapText="1"/>
    </xf>
    <xf numFmtId="0" fontId="4" fillId="0" borderId="7" xfId="0" applyFont="1" applyBorder="1" applyAlignment="1">
      <alignment horizontal="left" vertical="center" wrapText="1"/>
    </xf>
    <xf numFmtId="0" fontId="4" fillId="21" borderId="7" xfId="0" applyFont="1" applyFill="1" applyBorder="1" applyAlignment="1">
      <alignment horizontal="left" vertical="center" wrapText="1"/>
    </xf>
    <xf numFmtId="0" fontId="26" fillId="0" borderId="0" xfId="0" applyFont="1" applyAlignment="1">
      <alignment horizontal="left" vertical="top" wrapText="1"/>
    </xf>
    <xf numFmtId="0" fontId="26" fillId="0" borderId="0" xfId="0" applyFont="1" applyAlignment="1">
      <alignment horizontal="left" vertical="top"/>
    </xf>
    <xf numFmtId="0" fontId="12" fillId="0" borderId="0" xfId="0" applyFont="1" applyAlignment="1">
      <alignment horizontal="left" vertical="top" wrapText="1"/>
    </xf>
    <xf numFmtId="0" fontId="4" fillId="0" borderId="0" xfId="0" applyFont="1" applyAlignment="1">
      <alignment horizontal="left" wrapText="1"/>
    </xf>
    <xf numFmtId="0" fontId="4" fillId="0" borderId="0" xfId="0" applyFont="1" applyAlignment="1">
      <alignment horizontal="left" vertical="top"/>
    </xf>
    <xf numFmtId="0" fontId="5" fillId="0" borderId="0" xfId="0" applyFont="1" applyAlignment="1">
      <alignment horizontal="left" vertical="top" wrapText="1"/>
    </xf>
    <xf numFmtId="0" fontId="12" fillId="0" borderId="7" xfId="0" applyFont="1" applyBorder="1" applyAlignment="1">
      <alignment horizontal="left" vertical="top" wrapText="1"/>
    </xf>
    <xf numFmtId="0" fontId="5" fillId="0" borderId="7" xfId="0" applyFont="1" applyBorder="1" applyAlignment="1">
      <alignment horizontal="left" vertical="center" wrapText="1"/>
    </xf>
    <xf numFmtId="0" fontId="5" fillId="0" borderId="7" xfId="0" applyFont="1" applyBorder="1" applyAlignment="1">
      <alignment horizontal="left" vertical="center"/>
    </xf>
    <xf numFmtId="0" fontId="5" fillId="0" borderId="7" xfId="0" applyFont="1" applyBorder="1" applyAlignment="1">
      <alignment horizontal="left" vertical="top" wrapText="1"/>
    </xf>
    <xf numFmtId="0" fontId="8" fillId="0" borderId="0" xfId="14" applyFill="1" applyAlignment="1" applyProtection="1"/>
    <xf numFmtId="0" fontId="7" fillId="0" borderId="7" xfId="0" applyFont="1" applyBorder="1" applyAlignment="1">
      <alignment horizontal="left" vertical="top" wrapText="1"/>
    </xf>
    <xf numFmtId="0" fontId="7" fillId="0" borderId="7" xfId="0" applyFont="1" applyBorder="1" applyAlignment="1">
      <alignment horizontal="left" vertical="top"/>
    </xf>
    <xf numFmtId="0" fontId="42" fillId="0" borderId="7" xfId="0" applyFont="1" applyBorder="1" applyAlignment="1">
      <alignment horizontal="left" vertical="top" wrapText="1"/>
    </xf>
    <xf numFmtId="0" fontId="125" fillId="0" borderId="7" xfId="0" applyFont="1" applyBorder="1" applyAlignment="1">
      <alignment horizontal="left"/>
    </xf>
    <xf numFmtId="0" fontId="67" fillId="0" borderId="7" xfId="0" applyFont="1" applyBorder="1" applyAlignment="1">
      <alignment horizontal="left" vertical="top" wrapText="1"/>
    </xf>
    <xf numFmtId="0" fontId="112" fillId="0" borderId="7" xfId="0" applyFont="1" applyBorder="1" applyAlignment="1">
      <alignment horizontal="left" vertical="top" wrapText="1"/>
    </xf>
    <xf numFmtId="0" fontId="2" fillId="0" borderId="7" xfId="0" applyFont="1" applyBorder="1" applyAlignment="1">
      <alignment horizontal="left" vertical="top" wrapText="1"/>
    </xf>
    <xf numFmtId="0" fontId="4" fillId="0" borderId="7" xfId="0" applyFont="1" applyBorder="1" applyAlignment="1">
      <alignment horizontal="left"/>
    </xf>
    <xf numFmtId="0" fontId="81" fillId="0" borderId="7" xfId="0" applyFont="1" applyBorder="1" applyAlignment="1">
      <alignment horizontal="left" vertical="top" wrapText="1"/>
    </xf>
    <xf numFmtId="0" fontId="7" fillId="0" borderId="11" xfId="0" applyFont="1" applyBorder="1" applyAlignment="1">
      <alignment horizontal="left" vertical="top" wrapText="1"/>
    </xf>
    <xf numFmtId="0" fontId="41" fillId="0" borderId="7" xfId="0" applyFont="1" applyBorder="1" applyAlignment="1">
      <alignment horizontal="left" vertical="top" wrapText="1"/>
    </xf>
    <xf numFmtId="0" fontId="42" fillId="0" borderId="11" xfId="0" applyFont="1" applyBorder="1" applyAlignment="1">
      <alignment horizontal="left" vertical="top" wrapText="1"/>
    </xf>
    <xf numFmtId="0" fontId="5" fillId="0" borderId="0" xfId="0" applyFont="1" applyAlignment="1">
      <alignment horizontal="left" vertical="top"/>
    </xf>
    <xf numFmtId="0" fontId="42" fillId="0" borderId="7" xfId="0" applyFont="1" applyBorder="1" applyAlignment="1">
      <alignment horizontal="left" vertical="top"/>
    </xf>
    <xf numFmtId="1" fontId="42" fillId="0" borderId="7" xfId="0" applyNumberFormat="1" applyFont="1" applyBorder="1" applyAlignment="1">
      <alignment horizontal="left" vertical="top" wrapText="1"/>
    </xf>
    <xf numFmtId="0" fontId="42" fillId="0" borderId="11" xfId="0" applyFont="1" applyBorder="1" applyAlignment="1">
      <alignment horizontal="left" vertical="top"/>
    </xf>
    <xf numFmtId="0" fontId="5" fillId="0" borderId="7" xfId="0" applyFont="1" applyBorder="1" applyAlignment="1">
      <alignment horizontal="left" vertical="top"/>
    </xf>
    <xf numFmtId="0" fontId="67" fillId="0" borderId="7" xfId="0" applyFont="1" applyBorder="1" applyAlignment="1">
      <alignment horizontal="left" vertical="top"/>
    </xf>
    <xf numFmtId="0" fontId="6" fillId="0" borderId="11" xfId="0" applyFont="1" applyBorder="1" applyAlignment="1">
      <alignment horizontal="left" vertical="top" wrapText="1"/>
    </xf>
    <xf numFmtId="0" fontId="6" fillId="0" borderId="7" xfId="0" applyFont="1" applyBorder="1" applyAlignment="1">
      <alignment horizontal="left" vertical="top" wrapText="1"/>
    </xf>
    <xf numFmtId="0" fontId="2" fillId="0" borderId="7" xfId="0" applyFont="1" applyBorder="1" applyAlignment="1">
      <alignment horizontal="left"/>
    </xf>
    <xf numFmtId="0" fontId="42" fillId="0" borderId="7" xfId="0" applyFont="1" applyBorder="1" applyAlignment="1">
      <alignment horizontal="left" vertical="center" wrapText="1"/>
    </xf>
    <xf numFmtId="0" fontId="31" fillId="0" borderId="7" xfId="0" applyFont="1" applyBorder="1" applyAlignment="1">
      <alignment horizontal="left" vertical="top" wrapText="1"/>
    </xf>
    <xf numFmtId="0" fontId="31" fillId="0" borderId="11" xfId="0" applyFont="1" applyBorder="1" applyAlignment="1">
      <alignment horizontal="left" vertical="top" wrapText="1"/>
    </xf>
    <xf numFmtId="0" fontId="31" fillId="0" borderId="37" xfId="0" applyFont="1" applyBorder="1" applyAlignment="1">
      <alignment horizontal="left" vertical="top" wrapText="1"/>
    </xf>
    <xf numFmtId="0" fontId="42" fillId="0" borderId="37" xfId="0" applyFont="1" applyBorder="1" applyAlignment="1">
      <alignment horizontal="left" vertical="top" wrapText="1"/>
    </xf>
    <xf numFmtId="0" fontId="42" fillId="0" borderId="21" xfId="0" applyFont="1" applyBorder="1" applyAlignment="1">
      <alignment horizontal="left" vertical="top" wrapText="1"/>
    </xf>
    <xf numFmtId="0" fontId="135" fillId="0" borderId="7" xfId="0" applyFont="1" applyBorder="1"/>
    <xf numFmtId="0" fontId="11" fillId="0" borderId="7" xfId="0" applyFont="1" applyBorder="1" applyAlignment="1">
      <alignment horizontal="left" vertical="center" wrapText="1"/>
    </xf>
    <xf numFmtId="0" fontId="51" fillId="0" borderId="7" xfId="0" applyFont="1" applyBorder="1" applyAlignment="1">
      <alignment horizontal="left" vertical="center" wrapText="1"/>
    </xf>
    <xf numFmtId="0" fontId="32" fillId="0" borderId="7" xfId="0" applyFont="1" applyBorder="1" applyAlignment="1">
      <alignment horizontal="left" vertical="top"/>
    </xf>
    <xf numFmtId="0" fontId="51" fillId="0" borderId="0" xfId="0" applyFont="1" applyAlignment="1">
      <alignment horizontal="left" vertical="center" wrapText="1"/>
    </xf>
    <xf numFmtId="0" fontId="74" fillId="0" borderId="0" xfId="0" applyFont="1" applyAlignment="1">
      <alignment horizontal="left" vertical="top"/>
    </xf>
    <xf numFmtId="0" fontId="32" fillId="0" borderId="11" xfId="0" applyFont="1" applyBorder="1" applyAlignment="1">
      <alignment horizontal="left" vertical="center" wrapText="1" indent="1"/>
    </xf>
    <xf numFmtId="0" fontId="2" fillId="0" borderId="0" xfId="0" applyFont="1" applyAlignment="1">
      <alignment horizontal="left" vertical="top"/>
    </xf>
    <xf numFmtId="0" fontId="2" fillId="0" borderId="7" xfId="0" applyFont="1" applyBorder="1" applyAlignment="1">
      <alignment horizontal="left" vertical="top"/>
    </xf>
    <xf numFmtId="0" fontId="4" fillId="0" borderId="7" xfId="0" applyFont="1" applyBorder="1" applyAlignment="1">
      <alignment horizontal="left" vertical="top"/>
    </xf>
    <xf numFmtId="0" fontId="67" fillId="0" borderId="7" xfId="0" quotePrefix="1" applyFont="1" applyBorder="1" applyAlignment="1">
      <alignment horizontal="left" vertical="top" wrapText="1"/>
    </xf>
    <xf numFmtId="0" fontId="68" fillId="0" borderId="7" xfId="0" applyFont="1" applyBorder="1" applyAlignment="1">
      <alignment horizontal="left" vertical="top" wrapText="1"/>
    </xf>
    <xf numFmtId="0" fontId="32" fillId="0" borderId="7" xfId="0" applyFont="1" applyBorder="1" applyAlignment="1">
      <alignment horizontal="left" vertical="top" wrapText="1"/>
    </xf>
    <xf numFmtId="0" fontId="4" fillId="21" borderId="60" xfId="0" applyFont="1" applyFill="1" applyBorder="1" applyAlignment="1">
      <alignment horizontal="left" vertical="center" wrapText="1"/>
    </xf>
    <xf numFmtId="0" fontId="7" fillId="0" borderId="36" xfId="0" applyFont="1" applyBorder="1" applyAlignment="1">
      <alignment horizontal="left" vertical="top" wrapText="1"/>
    </xf>
    <xf numFmtId="0" fontId="42" fillId="0" borderId="36" xfId="0" applyFont="1" applyBorder="1" applyAlignment="1">
      <alignment horizontal="left" vertical="top" wrapText="1"/>
    </xf>
    <xf numFmtId="0" fontId="42" fillId="0" borderId="36" xfId="0" applyFont="1" applyBorder="1" applyAlignment="1">
      <alignment horizontal="left" vertical="center" wrapText="1"/>
    </xf>
    <xf numFmtId="0" fontId="126" fillId="0" borderId="7" xfId="0" applyFont="1" applyBorder="1" applyAlignment="1">
      <alignment horizontal="left" vertical="top" wrapText="1"/>
    </xf>
    <xf numFmtId="0" fontId="32" fillId="0" borderId="7" xfId="0" applyFont="1" applyBorder="1" applyAlignment="1">
      <alignment horizontal="left" vertical="center" wrapText="1" indent="1"/>
    </xf>
    <xf numFmtId="2" fontId="32" fillId="0" borderId="7" xfId="0" applyNumberFormat="1" applyFont="1" applyBorder="1" applyAlignment="1">
      <alignment horizontal="left" vertical="top" wrapText="1"/>
    </xf>
    <xf numFmtId="0" fontId="47" fillId="0" borderId="7" xfId="0" applyFont="1" applyBorder="1" applyAlignment="1">
      <alignment horizontal="left" vertical="top" wrapText="1"/>
    </xf>
    <xf numFmtId="0" fontId="4" fillId="0" borderId="36" xfId="0" applyFont="1" applyBorder="1" applyAlignment="1">
      <alignment horizontal="left" vertical="top" wrapText="1"/>
    </xf>
    <xf numFmtId="0" fontId="36" fillId="0" borderId="7" xfId="0" applyFont="1" applyBorder="1" applyAlignment="1">
      <alignment horizontal="left"/>
    </xf>
    <xf numFmtId="0" fontId="47" fillId="0" borderId="36" xfId="0" applyFont="1" applyBorder="1" applyAlignment="1">
      <alignment horizontal="left" vertical="top" wrapText="1"/>
    </xf>
    <xf numFmtId="0" fontId="0" fillId="15" borderId="7" xfId="0" applyFill="1" applyBorder="1" applyAlignment="1">
      <alignment horizontal="left" vertical="top"/>
    </xf>
    <xf numFmtId="0" fontId="2" fillId="16" borderId="7" xfId="0" applyFont="1" applyFill="1" applyBorder="1" applyAlignment="1">
      <alignment horizontal="left"/>
    </xf>
    <xf numFmtId="0" fontId="32" fillId="0" borderId="7" xfId="0" applyFont="1" applyBorder="1" applyAlignment="1">
      <alignment horizontal="left"/>
    </xf>
    <xf numFmtId="0" fontId="0" fillId="0" borderId="7" xfId="0" applyBorder="1" applyAlignment="1">
      <alignment horizontal="left"/>
    </xf>
    <xf numFmtId="0" fontId="135" fillId="0" borderId="7" xfId="0" applyFont="1" applyBorder="1" applyAlignment="1">
      <alignment horizontal="left"/>
    </xf>
    <xf numFmtId="0" fontId="2" fillId="31" borderId="7" xfId="0" applyFont="1" applyFill="1" applyBorder="1" applyAlignment="1">
      <alignment horizontal="left" wrapText="1"/>
    </xf>
    <xf numFmtId="0" fontId="2" fillId="31" borderId="7" xfId="0" applyFont="1" applyFill="1" applyBorder="1" applyAlignment="1">
      <alignment horizontal="left"/>
    </xf>
    <xf numFmtId="0" fontId="58" fillId="19" borderId="7" xfId="0" applyFont="1" applyFill="1" applyBorder="1" applyAlignment="1">
      <alignment horizontal="left"/>
    </xf>
    <xf numFmtId="49" fontId="56" fillId="31" borderId="7" xfId="0" applyNumberFormat="1" applyFont="1" applyFill="1" applyBorder="1" applyAlignment="1">
      <alignment horizontal="left"/>
    </xf>
    <xf numFmtId="0" fontId="135" fillId="31" borderId="7" xfId="0" applyFont="1" applyFill="1" applyBorder="1" applyAlignment="1">
      <alignment horizontal="left"/>
    </xf>
    <xf numFmtId="0" fontId="2" fillId="31" borderId="7" xfId="0" applyFont="1" applyFill="1" applyBorder="1" applyAlignment="1">
      <alignment horizontal="left" wrapText="1" shrinkToFit="1"/>
    </xf>
    <xf numFmtId="0" fontId="2" fillId="31" borderId="7" xfId="0" applyFont="1" applyFill="1" applyBorder="1" applyAlignment="1">
      <alignment horizontal="left" shrinkToFit="1"/>
    </xf>
    <xf numFmtId="0" fontId="2" fillId="0" borderId="7" xfId="0" applyFont="1" applyBorder="1" applyAlignment="1">
      <alignment horizontal="left" wrapText="1"/>
    </xf>
    <xf numFmtId="0" fontId="36" fillId="0" borderId="7" xfId="0" applyFont="1" applyBorder="1" applyAlignment="1">
      <alignment horizontal="left" wrapText="1"/>
    </xf>
    <xf numFmtId="0" fontId="0" fillId="31" borderId="7" xfId="0" applyFill="1" applyBorder="1" applyAlignment="1">
      <alignment horizontal="left"/>
    </xf>
    <xf numFmtId="0" fontId="97" fillId="31" borderId="7" xfId="0" applyFont="1" applyFill="1" applyBorder="1" applyAlignment="1">
      <alignment horizontal="left" vertical="top" wrapText="1"/>
    </xf>
    <xf numFmtId="0" fontId="0" fillId="34" borderId="7" xfId="0" applyFill="1" applyBorder="1"/>
    <xf numFmtId="0" fontId="8" fillId="0" borderId="7" xfId="14" applyFill="1" applyBorder="1" applyAlignment="1" applyProtection="1">
      <alignment horizontal="left" vertical="center" wrapText="1"/>
    </xf>
    <xf numFmtId="0" fontId="96" fillId="0" borderId="7" xfId="14" applyFont="1" applyFill="1" applyBorder="1" applyAlignment="1" applyProtection="1">
      <alignment horizontal="left" vertical="top" wrapText="1"/>
    </xf>
    <xf numFmtId="0" fontId="8" fillId="30" borderId="7" xfId="14" applyFill="1" applyBorder="1" applyAlignment="1" applyProtection="1">
      <alignment horizontal="left"/>
    </xf>
    <xf numFmtId="0" fontId="8" fillId="13" borderId="7" xfId="14" applyFill="1" applyBorder="1" applyAlignment="1" applyProtection="1">
      <alignment horizontal="left" vertical="top" wrapText="1"/>
    </xf>
    <xf numFmtId="0" fontId="7" fillId="0" borderId="7" xfId="19" applyFont="1" applyBorder="1" applyAlignment="1">
      <alignment horizontal="left" vertical="top" wrapText="1"/>
    </xf>
    <xf numFmtId="0" fontId="3" fillId="19" borderId="7" xfId="0" applyFont="1" applyFill="1" applyBorder="1" applyAlignment="1">
      <alignment horizontal="left" vertical="top" wrapText="1"/>
    </xf>
    <xf numFmtId="0" fontId="100" fillId="0" borderId="0" xfId="0" applyFont="1" applyAlignment="1">
      <alignment horizontal="left"/>
    </xf>
    <xf numFmtId="0" fontId="2" fillId="31" borderId="7" xfId="0" applyFont="1" applyFill="1" applyBorder="1" applyAlignment="1">
      <alignment horizontal="left" vertical="top"/>
    </xf>
    <xf numFmtId="0" fontId="104" fillId="31" borderId="0" xfId="0" applyFont="1" applyFill="1" applyAlignment="1">
      <alignment horizontal="left"/>
    </xf>
    <xf numFmtId="0" fontId="2" fillId="31" borderId="0" xfId="0" applyFont="1" applyFill="1" applyAlignment="1">
      <alignment horizontal="left"/>
    </xf>
    <xf numFmtId="0" fontId="2" fillId="31" borderId="0" xfId="0" applyFont="1" applyFill="1" applyAlignment="1">
      <alignment horizontal="left" wrapText="1" shrinkToFit="1"/>
    </xf>
    <xf numFmtId="0" fontId="104" fillId="31" borderId="7" xfId="0" applyFont="1" applyFill="1" applyBorder="1" applyAlignment="1">
      <alignment horizontal="left" wrapText="1"/>
    </xf>
    <xf numFmtId="0" fontId="0" fillId="31" borderId="7" xfId="0" applyFill="1" applyBorder="1" applyAlignment="1">
      <alignment wrapText="1"/>
    </xf>
    <xf numFmtId="0" fontId="5" fillId="31" borderId="7" xfId="0" applyFont="1" applyFill="1" applyBorder="1" applyAlignment="1">
      <alignment vertical="top" wrapText="1"/>
    </xf>
    <xf numFmtId="0" fontId="112" fillId="31" borderId="7" xfId="0" applyFont="1" applyFill="1" applyBorder="1"/>
    <xf numFmtId="0" fontId="2" fillId="31" borderId="7" xfId="0" applyFont="1" applyFill="1" applyBorder="1"/>
    <xf numFmtId="0" fontId="145" fillId="31" borderId="7" xfId="0" applyFont="1" applyFill="1" applyBorder="1" applyAlignment="1">
      <alignment vertical="top" wrapText="1"/>
    </xf>
    <xf numFmtId="0" fontId="2" fillId="31" borderId="7" xfId="0" applyFont="1" applyFill="1" applyBorder="1" applyAlignment="1">
      <alignment wrapText="1"/>
    </xf>
    <xf numFmtId="0" fontId="135" fillId="31" borderId="7" xfId="0" applyFont="1" applyFill="1" applyBorder="1" applyAlignment="1">
      <alignment wrapText="1"/>
    </xf>
    <xf numFmtId="0" fontId="97" fillId="15" borderId="7" xfId="0" applyFont="1" applyFill="1" applyBorder="1" applyAlignment="1">
      <alignment horizontal="left" vertical="center" wrapText="1"/>
    </xf>
    <xf numFmtId="0" fontId="11" fillId="0" borderId="0" xfId="0" applyFont="1" applyAlignment="1">
      <alignment horizontal="left" vertical="center" wrapText="1"/>
    </xf>
    <xf numFmtId="0" fontId="33" fillId="0" borderId="7" xfId="0" applyFont="1" applyBorder="1" applyAlignment="1">
      <alignment horizontal="left" vertical="center"/>
    </xf>
    <xf numFmtId="0" fontId="2" fillId="0" borderId="7" xfId="19" applyBorder="1" applyAlignment="1">
      <alignment horizontal="left" vertical="center" wrapText="1"/>
    </xf>
    <xf numFmtId="0" fontId="112" fillId="0" borderId="7" xfId="19" applyFont="1" applyBorder="1" applyAlignment="1">
      <alignment horizontal="left" vertical="center" wrapText="1"/>
    </xf>
    <xf numFmtId="0" fontId="0" fillId="0" borderId="7" xfId="0" applyBorder="1" applyAlignment="1">
      <alignment horizontal="left" vertical="center"/>
    </xf>
    <xf numFmtId="0" fontId="0" fillId="0" borderId="7" xfId="0" applyBorder="1" applyAlignment="1">
      <alignment horizontal="left" vertical="center" wrapText="1"/>
    </xf>
    <xf numFmtId="0" fontId="112" fillId="0" borderId="7" xfId="0" applyFont="1" applyBorder="1" applyAlignment="1">
      <alignment horizontal="left" vertical="center" wrapText="1"/>
    </xf>
    <xf numFmtId="0" fontId="11" fillId="0" borderId="7" xfId="0" applyFont="1" applyBorder="1" applyAlignment="1">
      <alignment horizontal="left" vertical="top" wrapText="1"/>
    </xf>
    <xf numFmtId="0" fontId="8" fillId="0" borderId="7" xfId="14" applyFill="1" applyBorder="1" applyAlignment="1" applyProtection="1"/>
    <xf numFmtId="0" fontId="85" fillId="0" borderId="7" xfId="0" applyFont="1" applyBorder="1" applyAlignment="1">
      <alignment horizontal="left" vertical="top" wrapText="1"/>
    </xf>
    <xf numFmtId="0" fontId="86" fillId="0" borderId="7" xfId="0" applyFont="1" applyBorder="1" applyAlignment="1">
      <alignment horizontal="left" vertical="top" wrapText="1"/>
    </xf>
    <xf numFmtId="0" fontId="74" fillId="0" borderId="7" xfId="0" applyFont="1" applyBorder="1" applyAlignment="1">
      <alignment horizontal="left"/>
    </xf>
    <xf numFmtId="0" fontId="75" fillId="0" borderId="7" xfId="0" applyFont="1" applyBorder="1" applyAlignment="1">
      <alignment horizontal="left"/>
    </xf>
    <xf numFmtId="0" fontId="8" fillId="0" borderId="7" xfId="14" applyFill="1" applyBorder="1" applyAlignment="1" applyProtection="1">
      <alignment horizontal="left"/>
    </xf>
    <xf numFmtId="0" fontId="87" fillId="0" borderId="7" xfId="0" applyFont="1" applyBorder="1" applyAlignment="1">
      <alignment horizontal="left" vertical="top" wrapText="1"/>
    </xf>
    <xf numFmtId="0" fontId="85" fillId="0" borderId="0" xfId="0" applyFont="1" applyAlignment="1">
      <alignment horizontal="left" vertical="top" wrapText="1"/>
    </xf>
    <xf numFmtId="0" fontId="75" fillId="0" borderId="0" xfId="0" applyFont="1" applyAlignment="1">
      <alignment horizontal="left" vertical="top" wrapText="1"/>
    </xf>
    <xf numFmtId="0" fontId="47" fillId="0" borderId="15" xfId="0" applyFont="1" applyBorder="1" applyAlignment="1">
      <alignment horizontal="left" vertical="top" wrapText="1"/>
    </xf>
    <xf numFmtId="0" fontId="88" fillId="0" borderId="7" xfId="0" applyFont="1" applyBorder="1" applyAlignment="1">
      <alignment horizontal="left" vertical="top" wrapText="1"/>
    </xf>
    <xf numFmtId="0" fontId="37" fillId="0" borderId="7" xfId="0" applyFont="1" applyBorder="1" applyAlignment="1">
      <alignment horizontal="left" vertical="top" wrapText="1"/>
    </xf>
    <xf numFmtId="0" fontId="87" fillId="0" borderId="0" xfId="0" applyFont="1" applyAlignment="1">
      <alignment horizontal="left" vertical="top" wrapText="1"/>
    </xf>
    <xf numFmtId="0" fontId="7" fillId="0" borderId="11" xfId="19" applyFont="1" applyBorder="1" applyAlignment="1">
      <alignment horizontal="left" vertical="top" wrapText="1"/>
    </xf>
    <xf numFmtId="0" fontId="42" fillId="0" borderId="7" xfId="19" applyFont="1" applyBorder="1" applyAlignment="1">
      <alignment horizontal="left" vertical="top" wrapText="1"/>
    </xf>
    <xf numFmtId="0" fontId="8" fillId="13" borderId="0" xfId="14" applyFill="1" applyAlignment="1" applyProtection="1"/>
    <xf numFmtId="0" fontId="8" fillId="21" borderId="0" xfId="14" applyFill="1" applyAlignment="1" applyProtection="1">
      <alignment horizontal="left" vertical="top" wrapText="1"/>
    </xf>
    <xf numFmtId="0" fontId="8" fillId="21" borderId="72" xfId="14" applyFill="1" applyBorder="1" applyAlignment="1" applyProtection="1">
      <alignment horizontal="center" vertical="center" wrapText="1"/>
    </xf>
    <xf numFmtId="167" fontId="4" fillId="18" borderId="56" xfId="0" applyNumberFormat="1" applyFont="1" applyFill="1" applyBorder="1" applyAlignment="1">
      <alignment horizontal="left" vertical="center"/>
    </xf>
    <xf numFmtId="0" fontId="96" fillId="29" borderId="0" xfId="14" applyFont="1" applyFill="1" applyBorder="1" applyAlignment="1" applyProtection="1">
      <alignment vertical="top" wrapText="1"/>
    </xf>
    <xf numFmtId="0" fontId="96" fillId="29" borderId="0" xfId="14" applyFont="1" applyFill="1" applyAlignment="1" applyProtection="1">
      <alignment vertical="top" wrapText="1"/>
    </xf>
    <xf numFmtId="0" fontId="4" fillId="29" borderId="0" xfId="0" applyFont="1" applyFill="1" applyAlignment="1">
      <alignment vertical="top" wrapText="1"/>
    </xf>
    <xf numFmtId="0" fontId="0" fillId="13" borderId="56" xfId="0" applyFill="1" applyBorder="1" applyAlignment="1">
      <alignment vertical="center" wrapText="1"/>
    </xf>
    <xf numFmtId="0" fontId="0" fillId="13" borderId="45" xfId="0" applyFill="1" applyBorder="1" applyAlignment="1">
      <alignment vertical="center" wrapText="1"/>
    </xf>
    <xf numFmtId="0" fontId="0" fillId="13" borderId="86" xfId="0" applyFill="1" applyBorder="1" applyAlignment="1">
      <alignment vertical="center" wrapText="1"/>
    </xf>
    <xf numFmtId="0" fontId="0" fillId="13" borderId="0" xfId="0" applyFill="1" applyAlignment="1">
      <alignment vertical="top" wrapText="1"/>
    </xf>
    <xf numFmtId="0" fontId="0" fillId="13" borderId="48" xfId="0" applyFill="1" applyBorder="1" applyAlignment="1">
      <alignment horizontal="center" vertical="center" wrapText="1"/>
    </xf>
    <xf numFmtId="0" fontId="0" fillId="13" borderId="51" xfId="0" applyFill="1" applyBorder="1" applyAlignment="1">
      <alignment vertical="center" wrapText="1"/>
    </xf>
    <xf numFmtId="0" fontId="0" fillId="13" borderId="42" xfId="0" applyFill="1" applyBorder="1" applyAlignment="1">
      <alignment vertical="center" wrapText="1"/>
    </xf>
    <xf numFmtId="0" fontId="0" fillId="13" borderId="87" xfId="0" applyFill="1" applyBorder="1" applyAlignment="1">
      <alignment vertical="center" wrapText="1"/>
    </xf>
    <xf numFmtId="0" fontId="0" fillId="13" borderId="52" xfId="0" applyFill="1" applyBorder="1" applyAlignment="1">
      <alignment vertical="center" wrapText="1"/>
    </xf>
    <xf numFmtId="0" fontId="0" fillId="13" borderId="12" xfId="0" applyFill="1" applyBorder="1" applyAlignment="1">
      <alignment vertical="center" wrapText="1"/>
    </xf>
    <xf numFmtId="0" fontId="0" fillId="13" borderId="13" xfId="0" applyFill="1" applyBorder="1" applyAlignment="1">
      <alignment vertical="center" wrapText="1"/>
    </xf>
    <xf numFmtId="0" fontId="0" fillId="13" borderId="0" xfId="0" applyFill="1" applyAlignment="1">
      <alignment vertical="center" wrapText="1"/>
    </xf>
    <xf numFmtId="0" fontId="0" fillId="29" borderId="0" xfId="0" applyFill="1" applyAlignment="1">
      <alignment vertical="center" wrapText="1"/>
    </xf>
    <xf numFmtId="0" fontId="8" fillId="29" borderId="0" xfId="14" applyFill="1" applyBorder="1" applyAlignment="1" applyProtection="1">
      <alignment vertical="center" wrapText="1"/>
    </xf>
    <xf numFmtId="0" fontId="8" fillId="29" borderId="0" xfId="14" applyFill="1" applyAlignment="1" applyProtection="1"/>
    <xf numFmtId="0" fontId="8" fillId="21" borderId="73" xfId="14" applyFill="1" applyBorder="1" applyAlignment="1" applyProtection="1">
      <alignment horizontal="center" vertical="top" wrapText="1"/>
    </xf>
    <xf numFmtId="0" fontId="75" fillId="13" borderId="0" xfId="0" applyFont="1" applyFill="1" applyAlignment="1">
      <alignment horizontal="justify" vertical="top" wrapText="1"/>
    </xf>
    <xf numFmtId="0" fontId="8" fillId="21" borderId="88" xfId="14" applyFill="1" applyBorder="1" applyAlignment="1" applyProtection="1">
      <alignment horizontal="center" vertical="top" wrapText="1"/>
    </xf>
    <xf numFmtId="0" fontId="11" fillId="13" borderId="0" xfId="0" applyFont="1" applyFill="1" applyAlignment="1">
      <alignment vertical="top" wrapText="1"/>
    </xf>
    <xf numFmtId="0" fontId="2" fillId="13" borderId="0" xfId="0" applyFont="1" applyFill="1" applyAlignment="1">
      <alignment vertical="top" wrapText="1"/>
    </xf>
    <xf numFmtId="0" fontId="8" fillId="0" borderId="0" xfId="14" applyAlignment="1" applyProtection="1"/>
    <xf numFmtId="0" fontId="8" fillId="13" borderId="0" xfId="14" applyFill="1" applyAlignment="1" applyProtection="1">
      <alignment horizontal="left" vertical="top" wrapText="1"/>
    </xf>
    <xf numFmtId="0" fontId="29" fillId="13" borderId="0" xfId="14" applyFont="1" applyFill="1" applyAlignment="1" applyProtection="1">
      <alignment horizontal="left" vertical="top" wrapText="1"/>
    </xf>
    <xf numFmtId="0" fontId="74" fillId="13" borderId="0" xfId="0" applyFont="1" applyFill="1" applyAlignment="1">
      <alignment vertical="top" wrapText="1"/>
    </xf>
    <xf numFmtId="0" fontId="97" fillId="15" borderId="0" xfId="0" applyFont="1" applyFill="1" applyAlignment="1">
      <alignment horizontal="left" vertical="center" wrapText="1"/>
    </xf>
    <xf numFmtId="0" fontId="98" fillId="15" borderId="0" xfId="0" applyFont="1" applyFill="1" applyAlignment="1">
      <alignment horizontal="left" vertical="center" wrapText="1"/>
    </xf>
    <xf numFmtId="0" fontId="0" fillId="0" borderId="0" xfId="0" applyAlignment="1">
      <alignment vertical="center" wrapText="1"/>
    </xf>
    <xf numFmtId="0" fontId="84" fillId="13" borderId="0" xfId="0" applyFont="1" applyFill="1" applyAlignment="1">
      <alignment horizontal="left" vertical="top" wrapText="1" indent="2"/>
    </xf>
    <xf numFmtId="0" fontId="8" fillId="21" borderId="7" xfId="14" applyFill="1" applyBorder="1" applyAlignment="1" applyProtection="1">
      <alignment horizontal="center" vertical="center"/>
    </xf>
    <xf numFmtId="0" fontId="8" fillId="21" borderId="29" xfId="14" applyFill="1" applyBorder="1" applyAlignment="1" applyProtection="1">
      <alignment horizontal="center"/>
    </xf>
    <xf numFmtId="0" fontId="8" fillId="21" borderId="31" xfId="14" applyFill="1" applyBorder="1" applyAlignment="1" applyProtection="1">
      <alignment horizontal="center"/>
    </xf>
    <xf numFmtId="0" fontId="4" fillId="13" borderId="60" xfId="0" applyFont="1" applyFill="1" applyBorder="1" applyAlignment="1">
      <alignment horizontal="center"/>
    </xf>
    <xf numFmtId="0" fontId="4" fillId="13" borderId="0" xfId="0" applyFont="1" applyFill="1" applyAlignment="1">
      <alignment horizontal="center"/>
    </xf>
    <xf numFmtId="0" fontId="8" fillId="13" borderId="89" xfId="14" applyFill="1" applyBorder="1" applyAlignment="1" applyProtection="1">
      <alignment horizontal="center" vertical="top" wrapText="1"/>
    </xf>
    <xf numFmtId="0" fontId="8" fillId="13" borderId="90" xfId="14" applyFill="1" applyBorder="1" applyAlignment="1" applyProtection="1">
      <alignment horizontal="center" vertical="top" wrapText="1"/>
    </xf>
    <xf numFmtId="0" fontId="4" fillId="21" borderId="30" xfId="0" applyFont="1" applyFill="1" applyBorder="1" applyAlignment="1">
      <alignment horizontal="center"/>
    </xf>
    <xf numFmtId="0" fontId="4" fillId="21" borderId="31" xfId="0" applyFont="1" applyFill="1" applyBorder="1" applyAlignment="1">
      <alignment horizontal="center"/>
    </xf>
    <xf numFmtId="0" fontId="4" fillId="21" borderId="71" xfId="0" applyFont="1" applyFill="1" applyBorder="1" applyAlignment="1">
      <alignment horizontal="center" vertical="top" wrapText="1"/>
    </xf>
    <xf numFmtId="0" fontId="0" fillId="0" borderId="91" xfId="0" applyBorder="1" applyAlignment="1">
      <alignment horizontal="center" vertical="top" wrapText="1"/>
    </xf>
    <xf numFmtId="0" fontId="0" fillId="0" borderId="60" xfId="0" applyBorder="1" applyAlignment="1">
      <alignment horizontal="center" vertical="top" wrapText="1"/>
    </xf>
    <xf numFmtId="0" fontId="0" fillId="0" borderId="92" xfId="0" applyBorder="1" applyAlignment="1">
      <alignment horizontal="center" vertical="top" wrapText="1"/>
    </xf>
    <xf numFmtId="0" fontId="0" fillId="0" borderId="93" xfId="0" applyBorder="1" applyAlignment="1">
      <alignment horizontal="center" vertical="top" wrapText="1"/>
    </xf>
    <xf numFmtId="0" fontId="0" fillId="0" borderId="94" xfId="0" applyBorder="1" applyAlignment="1">
      <alignment horizontal="center" vertical="top" wrapText="1"/>
    </xf>
    <xf numFmtId="0" fontId="85" fillId="13" borderId="0" xfId="0" applyFont="1" applyFill="1" applyAlignment="1">
      <alignment horizontal="justify" vertical="top" wrapText="1"/>
    </xf>
    <xf numFmtId="0" fontId="74" fillId="13" borderId="0" xfId="0" applyFont="1" applyFill="1" applyAlignment="1">
      <alignment horizontal="left" vertical="top" wrapText="1"/>
    </xf>
    <xf numFmtId="0" fontId="74" fillId="13" borderId="0" xfId="0" applyFont="1" applyFill="1" applyAlignment="1">
      <alignment horizontal="justify" vertical="top" wrapText="1"/>
    </xf>
    <xf numFmtId="0" fontId="146" fillId="21" borderId="72" xfId="0" applyFont="1" applyFill="1" applyBorder="1" applyAlignment="1">
      <alignment horizontal="center" vertical="center" wrapText="1"/>
    </xf>
    <xf numFmtId="0" fontId="146" fillId="21" borderId="0" xfId="0" applyFont="1" applyFill="1" applyAlignment="1">
      <alignment horizontal="center" vertical="center" wrapText="1"/>
    </xf>
    <xf numFmtId="0" fontId="2" fillId="21" borderId="0" xfId="0" applyFont="1" applyFill="1" applyAlignment="1">
      <alignment vertical="top" wrapText="1"/>
    </xf>
    <xf numFmtId="0" fontId="90" fillId="13" borderId="0" xfId="0" applyFont="1" applyFill="1" applyAlignment="1">
      <alignment vertical="top" wrapText="1"/>
    </xf>
    <xf numFmtId="0" fontId="87" fillId="13" borderId="0" xfId="0" applyFont="1" applyFill="1" applyAlignment="1">
      <alignment horizontal="left" vertical="top" wrapText="1"/>
    </xf>
    <xf numFmtId="165" fontId="0" fillId="14" borderId="7" xfId="0" applyNumberFormat="1" applyFill="1" applyBorder="1" applyAlignment="1" applyProtection="1">
      <alignment vertical="top" wrapText="1"/>
      <protection locked="0"/>
    </xf>
    <xf numFmtId="0" fontId="90" fillId="13" borderId="7" xfId="0" applyFont="1" applyFill="1" applyBorder="1" applyAlignment="1" applyProtection="1">
      <alignment vertical="top" wrapText="1"/>
      <protection locked="0"/>
    </xf>
    <xf numFmtId="0" fontId="8" fillId="21" borderId="0" xfId="14" applyFill="1" applyAlignment="1" applyProtection="1">
      <alignment vertical="top" wrapText="1"/>
    </xf>
    <xf numFmtId="0" fontId="86" fillId="13" borderId="0" xfId="0" applyFont="1" applyFill="1" applyAlignment="1">
      <alignment horizontal="left" vertical="top" wrapText="1"/>
    </xf>
    <xf numFmtId="0" fontId="8" fillId="13" borderId="0" xfId="14" applyFill="1" applyAlignment="1" applyProtection="1"/>
    <xf numFmtId="0" fontId="75" fillId="13" borderId="0" xfId="0" applyFont="1" applyFill="1"/>
    <xf numFmtId="0" fontId="0" fillId="24" borderId="7" xfId="0" applyFill="1" applyBorder="1" applyAlignment="1" applyProtection="1">
      <alignment vertical="top" wrapText="1"/>
      <protection locked="0"/>
    </xf>
    <xf numFmtId="0" fontId="0" fillId="26" borderId="7" xfId="0" applyFill="1" applyBorder="1" applyAlignment="1">
      <alignment vertical="top" wrapText="1"/>
    </xf>
    <xf numFmtId="0" fontId="90" fillId="13" borderId="7" xfId="0" applyFont="1" applyFill="1" applyBorder="1" applyAlignment="1">
      <alignment vertical="top" wrapText="1"/>
    </xf>
    <xf numFmtId="0" fontId="37" fillId="13" borderId="0" xfId="0" applyFont="1" applyFill="1" applyAlignment="1">
      <alignment horizontal="left" vertical="top" wrapText="1"/>
    </xf>
    <xf numFmtId="0" fontId="2" fillId="13" borderId="0" xfId="0" applyFont="1" applyFill="1" applyAlignment="1">
      <alignment horizontal="left" vertical="top" wrapText="1"/>
    </xf>
    <xf numFmtId="0" fontId="90" fillId="13" borderId="0" xfId="0" applyFont="1" applyFill="1" applyAlignment="1">
      <alignment horizontal="justify" vertical="top" wrapText="1"/>
    </xf>
    <xf numFmtId="0" fontId="47" fillId="13" borderId="15" xfId="0" applyFont="1" applyFill="1" applyBorder="1" applyAlignment="1">
      <alignment vertical="top" wrapText="1"/>
    </xf>
    <xf numFmtId="0" fontId="0" fillId="28" borderId="7" xfId="0" applyFill="1" applyBorder="1" applyAlignment="1">
      <alignment vertical="top" wrapText="1"/>
    </xf>
    <xf numFmtId="165" fontId="0" fillId="18" borderId="7" xfId="0" applyNumberFormat="1" applyFill="1" applyBorder="1" applyAlignment="1">
      <alignment vertical="top" wrapText="1"/>
    </xf>
    <xf numFmtId="0" fontId="0" fillId="21" borderId="7" xfId="0" applyFill="1" applyBorder="1" applyAlignment="1">
      <alignment vertical="top" wrapText="1"/>
    </xf>
    <xf numFmtId="0" fontId="4" fillId="27" borderId="29" xfId="0" applyFont="1" applyFill="1" applyBorder="1" applyAlignment="1">
      <alignment horizontal="left" vertical="center" wrapText="1" indent="1"/>
    </xf>
    <xf numFmtId="0" fontId="4" fillId="27" borderId="30" xfId="0" applyFont="1" applyFill="1" applyBorder="1" applyAlignment="1">
      <alignment horizontal="left" vertical="center" wrapText="1" indent="1"/>
    </xf>
    <xf numFmtId="0" fontId="90" fillId="13" borderId="31" xfId="0" applyFont="1" applyFill="1" applyBorder="1" applyAlignment="1">
      <alignment horizontal="left" vertical="center" wrapText="1" indent="1"/>
    </xf>
    <xf numFmtId="0" fontId="88" fillId="13" borderId="0" xfId="0" applyFont="1" applyFill="1" applyAlignment="1">
      <alignment horizontal="left" vertical="top" wrapText="1"/>
    </xf>
    <xf numFmtId="0" fontId="90" fillId="13" borderId="0" xfId="0" applyFont="1" applyFill="1" applyAlignment="1">
      <alignment horizontal="left" vertical="top" wrapText="1"/>
    </xf>
    <xf numFmtId="0" fontId="6" fillId="32" borderId="7" xfId="19" applyFont="1" applyFill="1" applyBorder="1" applyAlignment="1" applyProtection="1">
      <alignment horizontal="left" vertical="top" wrapText="1"/>
      <protection locked="0"/>
    </xf>
    <xf numFmtId="0" fontId="3" fillId="19" borderId="0" xfId="19" applyFont="1" applyFill="1" applyAlignment="1">
      <alignment horizontal="left"/>
    </xf>
    <xf numFmtId="0" fontId="4" fillId="21" borderId="29" xfId="0" applyFont="1" applyFill="1" applyBorder="1" applyAlignment="1">
      <alignment horizontal="center"/>
    </xf>
    <xf numFmtId="0" fontId="11" fillId="13" borderId="0" xfId="0" applyFont="1" applyFill="1" applyAlignment="1">
      <alignment horizontal="left" vertical="center" wrapText="1"/>
    </xf>
    <xf numFmtId="0" fontId="4" fillId="21" borderId="71" xfId="0" applyFont="1" applyFill="1" applyBorder="1" applyAlignment="1">
      <alignment horizontal="center" vertical="center" wrapText="1"/>
    </xf>
    <xf numFmtId="0" fontId="2" fillId="21" borderId="48" xfId="0" applyFont="1" applyFill="1" applyBorder="1" applyAlignment="1">
      <alignment horizontal="center" vertical="center" wrapText="1"/>
    </xf>
    <xf numFmtId="0" fontId="2" fillId="21" borderId="91" xfId="0" applyFont="1" applyFill="1" applyBorder="1" applyAlignment="1">
      <alignment horizontal="center" vertical="center" wrapText="1"/>
    </xf>
    <xf numFmtId="0" fontId="0" fillId="21" borderId="60" xfId="0" applyFill="1" applyBorder="1" applyAlignment="1">
      <alignment horizontal="center" vertical="center" wrapText="1"/>
    </xf>
    <xf numFmtId="0" fontId="0" fillId="21" borderId="0" xfId="0" applyFill="1" applyAlignment="1">
      <alignment horizontal="center" vertical="center" wrapText="1"/>
    </xf>
    <xf numFmtId="0" fontId="0" fillId="21" borderId="92" xfId="0" applyFill="1" applyBorder="1" applyAlignment="1">
      <alignment horizontal="center" vertical="center" wrapText="1"/>
    </xf>
    <xf numFmtId="0" fontId="0" fillId="21" borderId="93" xfId="0" applyFill="1" applyBorder="1" applyAlignment="1">
      <alignment horizontal="center" vertical="center" wrapText="1"/>
    </xf>
    <xf numFmtId="0" fontId="0" fillId="21" borderId="47" xfId="0" applyFill="1" applyBorder="1" applyAlignment="1">
      <alignment horizontal="center" vertical="center" wrapText="1"/>
    </xf>
    <xf numFmtId="0" fontId="0" fillId="21" borderId="94" xfId="0" applyFill="1" applyBorder="1" applyAlignment="1">
      <alignment horizontal="center" vertical="center" wrapText="1"/>
    </xf>
    <xf numFmtId="0" fontId="4" fillId="13" borderId="7" xfId="0" applyFont="1" applyFill="1" applyBorder="1" applyAlignment="1">
      <alignment horizontal="center" vertical="center" wrapText="1"/>
    </xf>
    <xf numFmtId="0" fontId="90" fillId="13" borderId="7" xfId="0" applyFont="1" applyFill="1" applyBorder="1" applyAlignment="1">
      <alignment wrapText="1"/>
    </xf>
    <xf numFmtId="0" fontId="12" fillId="13" borderId="0" xfId="19" applyFont="1" applyFill="1" applyAlignment="1">
      <alignment horizontal="left" vertical="top" wrapText="1"/>
    </xf>
    <xf numFmtId="0" fontId="0" fillId="0" borderId="0" xfId="0" applyAlignment="1">
      <alignment horizontal="left" vertical="top" wrapText="1"/>
    </xf>
    <xf numFmtId="0" fontId="67" fillId="13" borderId="0" xfId="0" applyFont="1" applyFill="1" applyAlignment="1">
      <alignment horizontal="left" vertical="top" wrapText="1"/>
    </xf>
    <xf numFmtId="0" fontId="7" fillId="13" borderId="11" xfId="19" applyFont="1" applyFill="1" applyBorder="1" applyAlignment="1">
      <alignment horizontal="left" vertical="top" wrapText="1"/>
    </xf>
    <xf numFmtId="0" fontId="7" fillId="13" borderId="12" xfId="19" applyFont="1" applyFill="1" applyBorder="1" applyAlignment="1">
      <alignment horizontal="left" vertical="top" wrapText="1"/>
    </xf>
    <xf numFmtId="0" fontId="7" fillId="13" borderId="13" xfId="19" applyFont="1" applyFill="1" applyBorder="1" applyAlignment="1">
      <alignment horizontal="left" vertical="top" wrapText="1"/>
    </xf>
    <xf numFmtId="0" fontId="7" fillId="13" borderId="7" xfId="19" applyFont="1" applyFill="1" applyBorder="1" applyAlignment="1">
      <alignment horizontal="center" vertical="top" wrapText="1"/>
    </xf>
    <xf numFmtId="0" fontId="42" fillId="13" borderId="7" xfId="19" applyFont="1" applyFill="1" applyBorder="1" applyAlignment="1">
      <alignment horizontal="left" vertical="top" wrapText="1"/>
    </xf>
    <xf numFmtId="0" fontId="42" fillId="13" borderId="11" xfId="19" applyFont="1" applyFill="1" applyBorder="1" applyAlignment="1">
      <alignment horizontal="left" vertical="top" wrapText="1"/>
    </xf>
    <xf numFmtId="0" fontId="42" fillId="13" borderId="12" xfId="19" applyFont="1" applyFill="1" applyBorder="1" applyAlignment="1">
      <alignment horizontal="left" vertical="top" wrapText="1"/>
    </xf>
    <xf numFmtId="0" fontId="42" fillId="13" borderId="13" xfId="19" applyFont="1" applyFill="1"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4" fillId="21" borderId="48" xfId="0" applyFont="1" applyFill="1" applyBorder="1" applyAlignment="1">
      <alignment horizontal="center" vertical="center" wrapText="1"/>
    </xf>
    <xf numFmtId="0" fontId="4" fillId="21" borderId="91" xfId="0" applyFont="1" applyFill="1" applyBorder="1" applyAlignment="1">
      <alignment horizontal="center" vertical="center" wrapText="1"/>
    </xf>
    <xf numFmtId="0" fontId="4" fillId="21" borderId="60" xfId="0" applyFont="1" applyFill="1" applyBorder="1" applyAlignment="1">
      <alignment horizontal="center" vertical="center" wrapText="1"/>
    </xf>
    <xf numFmtId="0" fontId="4" fillId="21" borderId="0" xfId="0" applyFont="1" applyFill="1" applyAlignment="1">
      <alignment horizontal="center" vertical="center" wrapText="1"/>
    </xf>
    <xf numFmtId="0" fontId="4" fillId="21" borderId="92" xfId="0" applyFont="1" applyFill="1" applyBorder="1" applyAlignment="1">
      <alignment horizontal="center" vertical="center" wrapText="1"/>
    </xf>
    <xf numFmtId="0" fontId="2" fillId="13" borderId="0" xfId="0" applyFont="1" applyFill="1" applyAlignment="1">
      <alignment wrapText="1"/>
    </xf>
    <xf numFmtId="0" fontId="0" fillId="29" borderId="0" xfId="0" applyFill="1" applyAlignment="1">
      <alignment wrapText="1"/>
    </xf>
    <xf numFmtId="0" fontId="3" fillId="19" borderId="0" xfId="0" applyFont="1" applyFill="1" applyAlignment="1">
      <alignment horizontal="left"/>
    </xf>
    <xf numFmtId="0" fontId="40" fillId="21" borderId="0" xfId="0" applyFont="1" applyFill="1" applyAlignment="1">
      <alignment horizontal="left" vertical="top" wrapText="1"/>
    </xf>
    <xf numFmtId="0" fontId="90" fillId="13" borderId="22" xfId="0" applyFont="1" applyFill="1" applyBorder="1"/>
    <xf numFmtId="0" fontId="2" fillId="24" borderId="11" xfId="0" applyFont="1" applyFill="1" applyBorder="1" applyAlignment="1" applyProtection="1">
      <alignment horizontal="left" vertical="center"/>
      <protection locked="0"/>
    </xf>
    <xf numFmtId="0" fontId="2" fillId="24" borderId="12" xfId="0" applyFont="1" applyFill="1" applyBorder="1" applyAlignment="1" applyProtection="1">
      <alignment horizontal="left" vertical="center"/>
      <protection locked="0"/>
    </xf>
    <xf numFmtId="0" fontId="2" fillId="24" borderId="13" xfId="0" applyFont="1" applyFill="1" applyBorder="1" applyAlignment="1" applyProtection="1">
      <alignment horizontal="left" vertical="center"/>
      <protection locked="0"/>
    </xf>
    <xf numFmtId="0" fontId="2" fillId="24" borderId="7" xfId="0" applyFont="1" applyFill="1" applyBorder="1" applyAlignment="1" applyProtection="1">
      <alignment horizontal="left" vertical="center" shrinkToFit="1"/>
      <protection locked="0"/>
    </xf>
    <xf numFmtId="0" fontId="8" fillId="21" borderId="101" xfId="14" applyFill="1" applyBorder="1" applyAlignment="1" applyProtection="1">
      <alignment horizontal="center" vertical="top" wrapText="1"/>
    </xf>
    <xf numFmtId="0" fontId="8" fillId="21" borderId="96" xfId="14" applyFill="1" applyBorder="1" applyAlignment="1" applyProtection="1">
      <alignment horizontal="center" vertical="top" wrapText="1"/>
    </xf>
    <xf numFmtId="0" fontId="4" fillId="13" borderId="0" xfId="0" applyFont="1" applyFill="1" applyAlignment="1">
      <alignment wrapText="1"/>
    </xf>
    <xf numFmtId="0" fontId="8" fillId="13" borderId="0" xfId="14" applyFill="1" applyBorder="1" applyAlignment="1" applyProtection="1">
      <alignment horizontal="center" vertical="top" wrapText="1"/>
    </xf>
    <xf numFmtId="0" fontId="8" fillId="21" borderId="102" xfId="14" applyFill="1" applyBorder="1" applyAlignment="1" applyProtection="1">
      <alignment horizontal="center" vertical="top" wrapText="1"/>
    </xf>
    <xf numFmtId="0" fontId="8" fillId="21" borderId="95" xfId="14" applyFill="1" applyBorder="1" applyAlignment="1" applyProtection="1">
      <alignment horizontal="center" vertical="top" wrapText="1"/>
    </xf>
    <xf numFmtId="0" fontId="8" fillId="21" borderId="97" xfId="14" applyFill="1" applyBorder="1" applyAlignment="1" applyProtection="1">
      <alignment horizontal="center" vertical="top" wrapText="1"/>
    </xf>
    <xf numFmtId="0" fontId="8" fillId="21" borderId="98" xfId="14" applyFill="1" applyBorder="1" applyAlignment="1" applyProtection="1">
      <alignment horizontal="center" vertical="top" wrapText="1"/>
    </xf>
    <xf numFmtId="0" fontId="8" fillId="21" borderId="99" xfId="14" applyFill="1" applyBorder="1" applyAlignment="1" applyProtection="1">
      <alignment horizontal="center" vertical="top" wrapText="1"/>
    </xf>
    <xf numFmtId="0" fontId="8" fillId="21" borderId="100" xfId="14" applyFill="1" applyBorder="1" applyAlignment="1" applyProtection="1">
      <alignment horizontal="center" vertical="top" wrapText="1"/>
    </xf>
    <xf numFmtId="0" fontId="40" fillId="24" borderId="11" xfId="0" applyFont="1" applyFill="1" applyBorder="1" applyAlignment="1" applyProtection="1">
      <alignment vertical="top" wrapText="1"/>
      <protection locked="0"/>
    </xf>
    <xf numFmtId="0" fontId="0" fillId="24" borderId="12" xfId="0" applyFill="1" applyBorder="1" applyAlignment="1" applyProtection="1">
      <alignment vertical="top" wrapText="1"/>
      <protection locked="0"/>
    </xf>
    <xf numFmtId="0" fontId="0" fillId="24" borderId="13" xfId="0" applyFill="1" applyBorder="1" applyAlignment="1" applyProtection="1">
      <alignment vertical="top" wrapText="1"/>
      <protection locked="0"/>
    </xf>
    <xf numFmtId="0" fontId="26" fillId="13" borderId="0" xfId="0" applyFont="1" applyFill="1" applyAlignment="1">
      <alignment horizontal="left" vertical="top" wrapText="1"/>
    </xf>
    <xf numFmtId="0" fontId="0" fillId="29" borderId="0" xfId="0" applyFill="1"/>
    <xf numFmtId="0" fontId="0" fillId="13" borderId="0" xfId="0" applyFill="1"/>
    <xf numFmtId="0" fontId="2" fillId="14" borderId="7" xfId="0" applyFont="1" applyFill="1" applyBorder="1" applyAlignment="1" applyProtection="1">
      <alignment horizontal="left" vertical="center" shrinkToFit="1"/>
      <protection locked="0"/>
    </xf>
    <xf numFmtId="0" fontId="4" fillId="13" borderId="0" xfId="0" applyFont="1" applyFill="1" applyAlignment="1">
      <alignment horizontal="left" vertical="top"/>
    </xf>
    <xf numFmtId="0" fontId="6" fillId="24" borderId="7" xfId="0" applyFont="1" applyFill="1" applyBorder="1" applyAlignment="1" applyProtection="1">
      <alignment horizontal="left" vertical="top" wrapText="1"/>
      <protection locked="0"/>
    </xf>
    <xf numFmtId="0" fontId="5" fillId="13" borderId="0" xfId="0" applyFont="1" applyFill="1" applyAlignment="1">
      <alignment vertical="top" wrapText="1"/>
    </xf>
    <xf numFmtId="0" fontId="6" fillId="14" borderId="7" xfId="0" applyFont="1" applyFill="1" applyBorder="1" applyAlignment="1" applyProtection="1">
      <alignment horizontal="left" vertical="top" wrapText="1"/>
      <protection locked="0"/>
    </xf>
    <xf numFmtId="0" fontId="2" fillId="24" borderId="11" xfId="0" applyFont="1" applyFill="1" applyBorder="1" applyAlignment="1" applyProtection="1">
      <alignment horizontal="left" vertical="center" shrinkToFit="1"/>
      <protection locked="0"/>
    </xf>
    <xf numFmtId="0" fontId="2" fillId="24" borderId="12" xfId="0" applyFont="1" applyFill="1" applyBorder="1" applyAlignment="1" applyProtection="1">
      <alignment horizontal="left" vertical="center" shrinkToFit="1"/>
      <protection locked="0"/>
    </xf>
    <xf numFmtId="0" fontId="2" fillId="24" borderId="13" xfId="0" applyFont="1" applyFill="1" applyBorder="1" applyAlignment="1" applyProtection="1">
      <alignment horizontal="left" vertical="center" shrinkToFit="1"/>
      <protection locked="0"/>
    </xf>
    <xf numFmtId="0" fontId="42" fillId="21" borderId="0" xfId="0" applyFont="1" applyFill="1" applyAlignment="1">
      <alignment vertical="top" wrapText="1"/>
    </xf>
    <xf numFmtId="0" fontId="32" fillId="13" borderId="0" xfId="0" applyFont="1" applyFill="1" applyAlignment="1">
      <alignment vertical="top" wrapText="1"/>
    </xf>
    <xf numFmtId="0" fontId="2" fillId="32" borderId="11" xfId="0" applyFont="1" applyFill="1" applyBorder="1" applyAlignment="1" applyProtection="1">
      <alignment horizontal="left" vertical="center" shrinkToFit="1"/>
      <protection locked="0"/>
    </xf>
    <xf numFmtId="0" fontId="2" fillId="32" borderId="12" xfId="0" applyFont="1" applyFill="1" applyBorder="1" applyAlignment="1" applyProtection="1">
      <alignment horizontal="left" vertical="center" shrinkToFit="1"/>
      <protection locked="0"/>
    </xf>
    <xf numFmtId="0" fontId="2" fillId="32" borderId="13" xfId="0" applyFont="1" applyFill="1" applyBorder="1" applyAlignment="1" applyProtection="1">
      <alignment horizontal="left" vertical="center" shrinkToFit="1"/>
      <protection locked="0"/>
    </xf>
    <xf numFmtId="0" fontId="6" fillId="24" borderId="21" xfId="0" applyFont="1" applyFill="1" applyBorder="1" applyAlignment="1" applyProtection="1">
      <alignment horizontal="left" vertical="top" wrapText="1"/>
      <protection locked="0"/>
    </xf>
    <xf numFmtId="0" fontId="6" fillId="24" borderId="0" xfId="0" applyFont="1" applyFill="1" applyAlignment="1" applyProtection="1">
      <alignment horizontal="left" vertical="top" wrapText="1"/>
      <protection locked="0"/>
    </xf>
    <xf numFmtId="0" fontId="6" fillId="24" borderId="22" xfId="0" applyFont="1" applyFill="1" applyBorder="1" applyAlignment="1" applyProtection="1">
      <alignment horizontal="left" vertical="top" wrapText="1"/>
      <protection locked="0"/>
    </xf>
    <xf numFmtId="0" fontId="6" fillId="24" borderId="23" xfId="0" applyFont="1" applyFill="1" applyBorder="1" applyAlignment="1" applyProtection="1">
      <alignment horizontal="left" vertical="top" wrapText="1"/>
      <protection locked="0"/>
    </xf>
    <xf numFmtId="0" fontId="6" fillId="24" borderId="15" xfId="0" applyFont="1" applyFill="1" applyBorder="1" applyAlignment="1" applyProtection="1">
      <alignment horizontal="left" vertical="top" wrapText="1"/>
      <protection locked="0"/>
    </xf>
    <xf numFmtId="0" fontId="6" fillId="24" borderId="24" xfId="0" applyFont="1" applyFill="1" applyBorder="1" applyAlignment="1" applyProtection="1">
      <alignment horizontal="left" vertical="top" wrapText="1"/>
      <protection locked="0"/>
    </xf>
    <xf numFmtId="0" fontId="3" fillId="19" borderId="0" xfId="0" applyFont="1" applyFill="1" applyAlignment="1">
      <alignment horizontal="left" vertical="center"/>
    </xf>
    <xf numFmtId="0" fontId="5" fillId="13" borderId="0" xfId="0" applyFont="1" applyFill="1" applyAlignment="1">
      <alignment horizontal="left" vertical="center" wrapText="1"/>
    </xf>
    <xf numFmtId="0" fontId="4" fillId="13" borderId="0" xfId="0" applyFont="1" applyFill="1" applyAlignment="1">
      <alignment vertical="top" wrapText="1"/>
    </xf>
    <xf numFmtId="0" fontId="25" fillId="13" borderId="0" xfId="0" applyFont="1" applyFill="1" applyAlignment="1">
      <alignment vertical="top" wrapText="1"/>
    </xf>
    <xf numFmtId="0" fontId="6" fillId="24" borderId="37" xfId="0" applyFont="1" applyFill="1" applyBorder="1" applyAlignment="1" applyProtection="1">
      <alignment horizontal="left" vertical="top" wrapText="1"/>
      <protection locked="0"/>
    </xf>
    <xf numFmtId="0" fontId="6" fillId="24" borderId="72" xfId="0" applyFont="1" applyFill="1" applyBorder="1" applyAlignment="1" applyProtection="1">
      <alignment horizontal="left" vertical="top" wrapText="1"/>
      <protection locked="0"/>
    </xf>
    <xf numFmtId="0" fontId="6" fillId="24" borderId="38" xfId="0" applyFont="1" applyFill="1" applyBorder="1" applyAlignment="1" applyProtection="1">
      <alignment horizontal="left" vertical="top" wrapText="1"/>
      <protection locked="0"/>
    </xf>
    <xf numFmtId="0" fontId="6" fillId="24" borderId="11" xfId="0" applyFont="1" applyFill="1"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5" fillId="13" borderId="0" xfId="0" applyFont="1" applyFill="1" applyAlignment="1">
      <alignment horizontal="left" vertical="center"/>
    </xf>
    <xf numFmtId="0" fontId="2" fillId="18" borderId="7" xfId="0" applyFont="1" applyFill="1" applyBorder="1" applyAlignment="1">
      <alignment horizontal="left" vertical="top" wrapText="1" indent="1"/>
    </xf>
    <xf numFmtId="0" fontId="0" fillId="18" borderId="7" xfId="0" applyFill="1" applyBorder="1" applyAlignment="1">
      <alignment horizontal="left" vertical="top" wrapText="1" indent="1"/>
    </xf>
    <xf numFmtId="0" fontId="5" fillId="13" borderId="0" xfId="0" applyFont="1" applyFill="1" applyAlignment="1">
      <alignment horizontal="left" vertical="top" wrapText="1"/>
    </xf>
    <xf numFmtId="0" fontId="4" fillId="13" borderId="0" xfId="0" applyFont="1" applyFill="1" applyAlignment="1">
      <alignment horizontal="left"/>
    </xf>
    <xf numFmtId="0" fontId="0" fillId="13" borderId="0" xfId="0" applyFill="1" applyAlignment="1">
      <alignment horizontal="left" vertical="top" wrapText="1"/>
    </xf>
    <xf numFmtId="0" fontId="6" fillId="24" borderId="7" xfId="0" applyFont="1" applyFill="1" applyBorder="1" applyAlignment="1" applyProtection="1">
      <alignment horizontal="left" vertical="center" wrapText="1"/>
      <protection locked="0"/>
    </xf>
    <xf numFmtId="0" fontId="0" fillId="24" borderId="7" xfId="0" applyFill="1" applyBorder="1" applyAlignment="1" applyProtection="1">
      <alignment horizontal="left" vertical="center" wrapText="1"/>
      <protection locked="0"/>
    </xf>
    <xf numFmtId="0" fontId="4" fillId="29" borderId="0" xfId="0" applyFont="1" applyFill="1" applyAlignment="1">
      <alignment horizontal="left" vertical="top" wrapText="1"/>
    </xf>
    <xf numFmtId="0" fontId="4" fillId="13" borderId="22" xfId="0" applyFont="1" applyFill="1" applyBorder="1" applyAlignment="1">
      <alignment horizontal="left" vertical="top" wrapText="1"/>
    </xf>
    <xf numFmtId="0" fontId="42" fillId="13" borderId="11" xfId="0" applyFont="1" applyFill="1" applyBorder="1" applyAlignment="1">
      <alignment horizontal="left" vertical="top" wrapText="1"/>
    </xf>
    <xf numFmtId="0" fontId="8" fillId="13" borderId="0" xfId="14" applyFill="1" applyBorder="1" applyAlignment="1" applyProtection="1">
      <alignment horizontal="left" vertical="top" wrapText="1"/>
    </xf>
    <xf numFmtId="0" fontId="103" fillId="13" borderId="0" xfId="14" applyFont="1" applyFill="1" applyBorder="1" applyAlignment="1" applyProtection="1">
      <alignment horizontal="left" vertical="top" wrapText="1"/>
    </xf>
    <xf numFmtId="0" fontId="2" fillId="13" borderId="7" xfId="0" applyFont="1" applyFill="1" applyBorder="1" applyAlignment="1">
      <alignment horizontal="left" vertical="center"/>
    </xf>
    <xf numFmtId="0" fontId="2" fillId="18" borderId="21" xfId="0" applyFont="1" applyFill="1" applyBorder="1" applyAlignment="1">
      <alignment horizontal="left"/>
    </xf>
    <xf numFmtId="0" fontId="2" fillId="18" borderId="0" xfId="0" applyFont="1" applyFill="1" applyAlignment="1">
      <alignment horizontal="left"/>
    </xf>
    <xf numFmtId="0" fontId="81" fillId="13" borderId="0" xfId="0" applyFont="1" applyFill="1" applyAlignment="1">
      <alignment horizontal="left" vertical="top" wrapText="1"/>
    </xf>
    <xf numFmtId="0" fontId="6" fillId="14" borderId="11" xfId="0" applyFont="1" applyFill="1" applyBorder="1" applyAlignment="1" applyProtection="1">
      <alignment horizontal="left" vertical="top" wrapText="1"/>
      <protection locked="0"/>
    </xf>
    <xf numFmtId="0" fontId="2" fillId="13" borderId="12" xfId="0" applyFont="1" applyFill="1" applyBorder="1" applyAlignment="1">
      <alignment horizontal="left" vertical="top" wrapText="1"/>
    </xf>
    <xf numFmtId="0" fontId="90" fillId="13" borderId="13" xfId="0" applyFont="1" applyFill="1" applyBorder="1" applyAlignment="1">
      <alignment vertical="top" wrapText="1"/>
    </xf>
    <xf numFmtId="0" fontId="7" fillId="13" borderId="7" xfId="0" applyFont="1" applyFill="1" applyBorder="1" applyAlignment="1">
      <alignment horizontal="left" vertical="top" wrapText="1"/>
    </xf>
    <xf numFmtId="0" fontId="4" fillId="13" borderId="7" xfId="0" applyFont="1" applyFill="1" applyBorder="1" applyAlignment="1">
      <alignment horizontal="left" vertical="top" wrapText="1"/>
    </xf>
    <xf numFmtId="0" fontId="2" fillId="13" borderId="7" xfId="0" applyFont="1" applyFill="1" applyBorder="1" applyAlignment="1">
      <alignment wrapText="1"/>
    </xf>
    <xf numFmtId="0" fontId="6" fillId="24" borderId="11" xfId="0" applyFont="1" applyFill="1" applyBorder="1" applyAlignment="1" applyProtection="1">
      <alignment vertical="top" wrapText="1"/>
      <protection locked="0"/>
    </xf>
    <xf numFmtId="0" fontId="6" fillId="24" borderId="12" xfId="0" applyFont="1" applyFill="1" applyBorder="1" applyAlignment="1" applyProtection="1">
      <alignment vertical="top" wrapText="1"/>
      <protection locked="0"/>
    </xf>
    <xf numFmtId="0" fontId="7" fillId="13" borderId="11" xfId="0" applyFont="1" applyFill="1" applyBorder="1" applyAlignment="1">
      <alignment vertical="top" wrapText="1"/>
    </xf>
    <xf numFmtId="0" fontId="7" fillId="13" borderId="12" xfId="0" applyFont="1" applyFill="1" applyBorder="1" applyAlignment="1">
      <alignment vertical="top" wrapText="1"/>
    </xf>
    <xf numFmtId="0" fontId="0" fillId="13" borderId="12" xfId="0" applyFill="1" applyBorder="1" applyAlignment="1">
      <alignment vertical="top" wrapText="1"/>
    </xf>
    <xf numFmtId="0" fontId="0" fillId="13" borderId="13" xfId="0" applyFill="1" applyBorder="1" applyAlignment="1">
      <alignment vertical="top" wrapText="1"/>
    </xf>
    <xf numFmtId="0" fontId="42" fillId="13" borderId="11" xfId="0" applyFont="1" applyFill="1" applyBorder="1" applyAlignment="1">
      <alignment vertical="top" wrapText="1"/>
    </xf>
    <xf numFmtId="0" fontId="42" fillId="13" borderId="12" xfId="0" applyFont="1" applyFill="1" applyBorder="1" applyAlignment="1">
      <alignment vertical="top" wrapText="1"/>
    </xf>
    <xf numFmtId="0" fontId="32" fillId="13" borderId="12" xfId="0" applyFont="1" applyFill="1" applyBorder="1" applyAlignment="1">
      <alignment vertical="top" wrapText="1"/>
    </xf>
    <xf numFmtId="0" fontId="32" fillId="13" borderId="13" xfId="0" applyFont="1" applyFill="1" applyBorder="1" applyAlignment="1">
      <alignment vertical="top" wrapText="1"/>
    </xf>
    <xf numFmtId="0" fontId="0" fillId="13" borderId="7" xfId="0" applyFill="1" applyBorder="1" applyAlignment="1">
      <alignment wrapText="1"/>
    </xf>
    <xf numFmtId="0" fontId="8" fillId="13" borderId="0" xfId="14" applyFill="1" applyAlignment="1" applyProtection="1">
      <alignment horizontal="left"/>
    </xf>
    <xf numFmtId="0" fontId="6" fillId="24" borderId="7" xfId="0" applyFont="1" applyFill="1" applyBorder="1" applyAlignment="1" applyProtection="1">
      <alignment vertical="top" wrapText="1"/>
      <protection locked="0"/>
    </xf>
    <xf numFmtId="0" fontId="0" fillId="24" borderId="7" xfId="0" applyFill="1" applyBorder="1" applyAlignment="1" applyProtection="1">
      <alignment wrapText="1"/>
      <protection locked="0"/>
    </xf>
    <xf numFmtId="0" fontId="6" fillId="24" borderId="11" xfId="0" applyFont="1" applyFill="1" applyBorder="1" applyAlignment="1" applyProtection="1">
      <alignment horizontal="left" vertical="top"/>
      <protection locked="0"/>
    </xf>
    <xf numFmtId="0" fontId="6" fillId="24" borderId="12" xfId="0" applyFont="1" applyFill="1" applyBorder="1" applyAlignment="1" applyProtection="1">
      <alignment horizontal="left" vertical="top"/>
      <protection locked="0"/>
    </xf>
    <xf numFmtId="0" fontId="6" fillId="24" borderId="13" xfId="0" applyFont="1" applyFill="1" applyBorder="1" applyAlignment="1" applyProtection="1">
      <alignment horizontal="left" vertical="top"/>
      <protection locked="0"/>
    </xf>
    <xf numFmtId="0" fontId="90" fillId="13" borderId="12" xfId="0" applyFont="1" applyFill="1" applyBorder="1" applyAlignment="1">
      <alignment vertical="top" wrapText="1"/>
    </xf>
    <xf numFmtId="0" fontId="78" fillId="21" borderId="7" xfId="0" applyFont="1" applyFill="1" applyBorder="1" applyAlignment="1">
      <alignment horizontal="left"/>
    </xf>
    <xf numFmtId="0" fontId="4" fillId="18" borderId="11" xfId="0" applyFont="1" applyFill="1" applyBorder="1" applyAlignment="1">
      <alignment horizontal="center" vertical="center"/>
    </xf>
    <xf numFmtId="0" fontId="4" fillId="18" borderId="12" xfId="0" applyFont="1" applyFill="1" applyBorder="1" applyAlignment="1">
      <alignment horizontal="center" vertical="center"/>
    </xf>
    <xf numFmtId="0" fontId="4" fillId="18" borderId="13" xfId="0" applyFont="1" applyFill="1" applyBorder="1" applyAlignment="1">
      <alignment horizontal="center" vertical="center"/>
    </xf>
    <xf numFmtId="0" fontId="90" fillId="13" borderId="22" xfId="0" applyFont="1" applyFill="1" applyBorder="1" applyAlignment="1">
      <alignment vertical="top" wrapText="1"/>
    </xf>
    <xf numFmtId="0" fontId="5" fillId="13" borderId="0" xfId="0" applyFont="1" applyFill="1" applyAlignment="1">
      <alignment horizontal="left" vertical="top"/>
    </xf>
    <xf numFmtId="0" fontId="6" fillId="24" borderId="13" xfId="0" applyFont="1" applyFill="1" applyBorder="1" applyAlignment="1" applyProtection="1">
      <alignment vertical="top" wrapText="1"/>
      <protection locked="0"/>
    </xf>
    <xf numFmtId="0" fontId="42" fillId="13" borderId="7" xfId="0" applyFont="1" applyFill="1" applyBorder="1" applyAlignment="1">
      <alignment vertical="top" wrapText="1"/>
    </xf>
    <xf numFmtId="0" fontId="32" fillId="13" borderId="7" xfId="0" applyFont="1" applyFill="1" applyBorder="1" applyAlignment="1">
      <alignment vertical="top" wrapText="1"/>
    </xf>
    <xf numFmtId="0" fontId="6" fillId="24" borderId="11" xfId="0" applyFont="1" applyFill="1" applyBorder="1" applyAlignment="1" applyProtection="1">
      <alignment horizontal="left" vertical="center" wrapText="1"/>
      <protection locked="0"/>
    </xf>
    <xf numFmtId="0" fontId="6" fillId="24" borderId="12" xfId="0" applyFont="1" applyFill="1" applyBorder="1" applyAlignment="1" applyProtection="1">
      <alignment horizontal="left" vertical="center" wrapText="1"/>
      <protection locked="0"/>
    </xf>
    <xf numFmtId="0" fontId="6" fillId="24" borderId="13" xfId="0" applyFont="1" applyFill="1" applyBorder="1" applyAlignment="1" applyProtection="1">
      <alignment horizontal="left" vertical="center" wrapText="1"/>
      <protection locked="0"/>
    </xf>
    <xf numFmtId="0" fontId="4" fillId="13" borderId="0" xfId="0" applyFont="1" applyFill="1" applyAlignment="1">
      <alignment horizontal="left" vertical="top" wrapText="1"/>
    </xf>
    <xf numFmtId="0" fontId="42" fillId="13" borderId="7" xfId="0" applyFont="1" applyFill="1" applyBorder="1" applyAlignment="1">
      <alignment horizontal="left" vertical="top" wrapText="1"/>
    </xf>
    <xf numFmtId="0" fontId="32" fillId="13" borderId="7" xfId="0" applyFont="1" applyFill="1" applyBorder="1" applyAlignment="1">
      <alignment horizontal="left" vertical="top" wrapText="1"/>
    </xf>
    <xf numFmtId="0" fontId="6" fillId="18" borderId="11" xfId="0" applyFont="1" applyFill="1" applyBorder="1" applyAlignment="1">
      <alignment vertical="top" wrapText="1"/>
    </xf>
    <xf numFmtId="0" fontId="6" fillId="18" borderId="12" xfId="0" applyFont="1" applyFill="1" applyBorder="1" applyAlignment="1">
      <alignment vertical="top" wrapText="1"/>
    </xf>
    <xf numFmtId="0" fontId="42" fillId="13" borderId="11" xfId="0" applyFont="1" applyFill="1" applyBorder="1" applyAlignment="1">
      <alignment horizontal="left" vertical="center" wrapText="1"/>
    </xf>
    <xf numFmtId="0" fontId="42" fillId="13" borderId="12" xfId="0" applyFont="1" applyFill="1" applyBorder="1" applyAlignment="1">
      <alignment horizontal="left" vertical="center" wrapText="1"/>
    </xf>
    <xf numFmtId="0" fontId="42" fillId="13" borderId="13" xfId="0" applyFont="1" applyFill="1" applyBorder="1" applyAlignment="1">
      <alignment horizontal="left" vertical="center" wrapText="1"/>
    </xf>
    <xf numFmtId="0" fontId="7" fillId="13" borderId="11" xfId="0" applyFont="1" applyFill="1" applyBorder="1" applyAlignment="1">
      <alignment horizontal="left" vertical="top" wrapText="1"/>
    </xf>
    <xf numFmtId="0" fontId="4" fillId="13" borderId="12" xfId="0" applyFont="1" applyFill="1" applyBorder="1" applyAlignment="1">
      <alignment horizontal="left" vertical="top" wrapText="1"/>
    </xf>
    <xf numFmtId="0" fontId="4" fillId="13" borderId="13" xfId="0" applyFont="1" applyFill="1" applyBorder="1" applyAlignment="1">
      <alignment horizontal="left" vertical="top" wrapText="1"/>
    </xf>
    <xf numFmtId="0" fontId="60" fillId="18" borderId="11" xfId="0" applyFont="1" applyFill="1" applyBorder="1" applyAlignment="1">
      <alignment vertical="top" wrapText="1"/>
    </xf>
    <xf numFmtId="0" fontId="60" fillId="18" borderId="12" xfId="0" applyFont="1" applyFill="1" applyBorder="1" applyAlignment="1">
      <alignment vertical="top" wrapText="1"/>
    </xf>
    <xf numFmtId="0" fontId="32" fillId="0" borderId="12" xfId="0" applyFont="1" applyBorder="1" applyAlignment="1">
      <alignment vertical="top" wrapText="1"/>
    </xf>
    <xf numFmtId="0" fontId="32" fillId="0" borderId="13" xfId="0" applyFont="1" applyBorder="1" applyAlignment="1">
      <alignment vertical="top" wrapText="1"/>
    </xf>
    <xf numFmtId="0" fontId="42" fillId="13" borderId="11" xfId="0" applyFont="1" applyFill="1" applyBorder="1" applyAlignment="1">
      <alignment horizontal="left" vertical="top"/>
    </xf>
    <xf numFmtId="0" fontId="42" fillId="13" borderId="12" xfId="0" applyFont="1" applyFill="1" applyBorder="1" applyAlignment="1">
      <alignment horizontal="left" vertical="top"/>
    </xf>
    <xf numFmtId="0" fontId="42" fillId="13" borderId="13" xfId="0" applyFont="1" applyFill="1" applyBorder="1" applyAlignment="1">
      <alignment horizontal="left" vertical="top"/>
    </xf>
    <xf numFmtId="0" fontId="4" fillId="13" borderId="12" xfId="0" applyFont="1" applyFill="1" applyBorder="1" applyAlignment="1">
      <alignment vertical="top" wrapText="1"/>
    </xf>
    <xf numFmtId="0" fontId="7" fillId="13" borderId="12" xfId="0" applyFont="1" applyFill="1" applyBorder="1" applyAlignment="1">
      <alignment horizontal="left" vertical="top" wrapText="1"/>
    </xf>
    <xf numFmtId="0" fontId="7" fillId="13" borderId="13" xfId="0" applyFont="1" applyFill="1" applyBorder="1" applyAlignment="1">
      <alignment horizontal="left" vertical="top" wrapText="1"/>
    </xf>
    <xf numFmtId="0" fontId="90" fillId="13" borderId="44" xfId="0" applyFont="1" applyFill="1" applyBorder="1" applyAlignment="1">
      <alignment vertical="top" wrapText="1"/>
    </xf>
    <xf numFmtId="0" fontId="42" fillId="13" borderId="12" xfId="0" applyFont="1" applyFill="1" applyBorder="1" applyAlignment="1">
      <alignment horizontal="left" vertical="top" wrapText="1"/>
    </xf>
    <xf numFmtId="0" fontId="42" fillId="13" borderId="13" xfId="0" applyFont="1" applyFill="1" applyBorder="1" applyAlignment="1">
      <alignment horizontal="left" vertical="top" wrapText="1"/>
    </xf>
    <xf numFmtId="0" fontId="6" fillId="24" borderId="21" xfId="0" applyFont="1" applyFill="1" applyBorder="1" applyAlignment="1" applyProtection="1">
      <alignment vertical="top" wrapText="1"/>
      <protection locked="0"/>
    </xf>
    <xf numFmtId="0" fontId="0" fillId="24" borderId="0" xfId="0" applyFill="1" applyAlignment="1" applyProtection="1">
      <alignment vertical="top" wrapText="1"/>
      <protection locked="0"/>
    </xf>
    <xf numFmtId="0" fontId="0" fillId="24" borderId="22" xfId="0" applyFill="1" applyBorder="1" applyAlignment="1" applyProtection="1">
      <alignment vertical="top" wrapText="1"/>
      <protection locked="0"/>
    </xf>
    <xf numFmtId="0" fontId="6" fillId="24" borderId="23" xfId="0" applyFont="1" applyFill="1" applyBorder="1" applyAlignment="1" applyProtection="1">
      <alignment vertical="top" wrapText="1"/>
      <protection locked="0"/>
    </xf>
    <xf numFmtId="0" fontId="0" fillId="24" borderId="15" xfId="0" applyFill="1" applyBorder="1" applyAlignment="1" applyProtection="1">
      <alignment vertical="top" wrapText="1"/>
      <protection locked="0"/>
    </xf>
    <xf numFmtId="0" fontId="0" fillId="24" borderId="24" xfId="0" applyFill="1" applyBorder="1" applyAlignment="1" applyProtection="1">
      <alignment vertical="top" wrapText="1"/>
      <protection locked="0"/>
    </xf>
    <xf numFmtId="0" fontId="6" fillId="13" borderId="11" xfId="0" applyFont="1" applyFill="1" applyBorder="1" applyAlignment="1">
      <alignment vertical="top" wrapText="1"/>
    </xf>
    <xf numFmtId="0" fontId="6" fillId="13" borderId="13" xfId="0" applyFont="1" applyFill="1" applyBorder="1" applyAlignment="1">
      <alignment vertical="top" wrapText="1"/>
    </xf>
    <xf numFmtId="0" fontId="6" fillId="13" borderId="37" xfId="0" applyFont="1" applyFill="1" applyBorder="1" applyAlignment="1">
      <alignment vertical="top" wrapText="1"/>
    </xf>
    <xf numFmtId="0" fontId="6" fillId="13" borderId="38" xfId="0" applyFont="1" applyFill="1" applyBorder="1" applyAlignment="1">
      <alignment vertical="top" wrapText="1"/>
    </xf>
    <xf numFmtId="0" fontId="6" fillId="24" borderId="37" xfId="0" applyFont="1" applyFill="1" applyBorder="1" applyAlignment="1" applyProtection="1">
      <alignment vertical="top" wrapText="1"/>
      <protection locked="0"/>
    </xf>
    <xf numFmtId="0" fontId="0" fillId="24" borderId="72" xfId="0" applyFill="1" applyBorder="1" applyAlignment="1" applyProtection="1">
      <alignment vertical="top" wrapText="1"/>
      <protection locked="0"/>
    </xf>
    <xf numFmtId="0" fontId="0" fillId="24" borderId="38" xfId="0" applyFill="1" applyBorder="1" applyAlignment="1" applyProtection="1">
      <alignment vertical="top" wrapText="1"/>
      <protection locked="0"/>
    </xf>
    <xf numFmtId="0" fontId="4" fillId="13" borderId="37" xfId="0" applyFont="1" applyFill="1" applyBorder="1" applyAlignment="1">
      <alignment horizontal="center" vertical="center"/>
    </xf>
    <xf numFmtId="0" fontId="4" fillId="13" borderId="72" xfId="0" applyFont="1" applyFill="1" applyBorder="1" applyAlignment="1">
      <alignment horizontal="center" vertical="center"/>
    </xf>
    <xf numFmtId="0" fontId="90" fillId="13" borderId="38" xfId="0" applyFont="1" applyFill="1" applyBorder="1"/>
    <xf numFmtId="0" fontId="4" fillId="13" borderId="21" xfId="0" applyFont="1" applyFill="1" applyBorder="1" applyAlignment="1">
      <alignment horizontal="center" vertical="center"/>
    </xf>
    <xf numFmtId="0" fontId="4" fillId="13" borderId="0" xfId="0" applyFont="1" applyFill="1" applyAlignment="1">
      <alignment horizontal="center" vertical="center"/>
    </xf>
    <xf numFmtId="0" fontId="4" fillId="13" borderId="23" xfId="0" applyFont="1" applyFill="1" applyBorder="1" applyAlignment="1">
      <alignment horizontal="center" vertical="center"/>
    </xf>
    <xf numFmtId="0" fontId="4" fillId="13" borderId="15" xfId="0" applyFont="1" applyFill="1" applyBorder="1" applyAlignment="1">
      <alignment horizontal="center" vertical="center"/>
    </xf>
    <xf numFmtId="0" fontId="90" fillId="13" borderId="24" xfId="0" applyFont="1" applyFill="1" applyBorder="1"/>
    <xf numFmtId="0" fontId="6" fillId="24" borderId="36" xfId="0" applyFont="1" applyFill="1" applyBorder="1" applyAlignment="1" applyProtection="1">
      <alignment horizontal="center" vertical="center" wrapText="1"/>
      <protection locked="0"/>
    </xf>
    <xf numFmtId="0" fontId="6" fillId="24" borderId="74" xfId="0" applyFont="1" applyFill="1" applyBorder="1" applyAlignment="1" applyProtection="1">
      <alignment horizontal="center" vertical="center" wrapText="1"/>
      <protection locked="0"/>
    </xf>
    <xf numFmtId="0" fontId="4" fillId="13" borderId="37" xfId="0" applyFont="1" applyFill="1" applyBorder="1" applyAlignment="1">
      <alignment horizontal="center" vertical="center" wrapText="1"/>
    </xf>
    <xf numFmtId="0" fontId="4" fillId="13" borderId="72" xfId="0" applyFont="1" applyFill="1" applyBorder="1" applyAlignment="1">
      <alignment horizontal="center" vertical="center" wrapText="1"/>
    </xf>
    <xf numFmtId="0" fontId="90" fillId="13" borderId="38" xfId="0" applyFont="1" applyFill="1" applyBorder="1" applyAlignment="1">
      <alignment vertical="center" wrapText="1"/>
    </xf>
    <xf numFmtId="0" fontId="4" fillId="13" borderId="21" xfId="0" applyFont="1" applyFill="1" applyBorder="1" applyAlignment="1">
      <alignment horizontal="center" vertical="center" wrapText="1"/>
    </xf>
    <xf numFmtId="0" fontId="4" fillId="13" borderId="0" xfId="0" applyFont="1" applyFill="1" applyAlignment="1">
      <alignment horizontal="center" vertical="center" wrapText="1"/>
    </xf>
    <xf numFmtId="0" fontId="90" fillId="13" borderId="22" xfId="0" applyFont="1" applyFill="1" applyBorder="1" applyAlignment="1">
      <alignment vertical="center" wrapText="1"/>
    </xf>
    <xf numFmtId="0" fontId="4" fillId="13" borderId="23" xfId="0" applyFont="1" applyFill="1" applyBorder="1" applyAlignment="1">
      <alignment horizontal="center" vertical="center" wrapText="1"/>
    </xf>
    <xf numFmtId="0" fontId="4" fillId="13" borderId="15" xfId="0" applyFont="1" applyFill="1" applyBorder="1" applyAlignment="1">
      <alignment horizontal="center" vertical="center" wrapText="1"/>
    </xf>
    <xf numFmtId="0" fontId="90" fillId="13" borderId="24" xfId="0" applyFont="1" applyFill="1" applyBorder="1" applyAlignment="1">
      <alignment vertical="center" wrapText="1"/>
    </xf>
    <xf numFmtId="49" fontId="6" fillId="24" borderId="21" xfId="0" applyNumberFormat="1" applyFont="1" applyFill="1" applyBorder="1" applyAlignment="1" applyProtection="1">
      <alignment horizontal="left" vertical="top" wrapText="1"/>
      <protection locked="0"/>
    </xf>
    <xf numFmtId="49" fontId="6" fillId="24" borderId="0" xfId="0" applyNumberFormat="1" applyFont="1" applyFill="1" applyAlignment="1" applyProtection="1">
      <alignment horizontal="left" vertical="top" wrapText="1"/>
      <protection locked="0"/>
    </xf>
    <xf numFmtId="49" fontId="6" fillId="24" borderId="22" xfId="0" applyNumberFormat="1" applyFont="1" applyFill="1" applyBorder="1" applyAlignment="1" applyProtection="1">
      <alignment horizontal="left" vertical="top" wrapText="1"/>
      <protection locked="0"/>
    </xf>
    <xf numFmtId="0" fontId="83" fillId="13" borderId="0" xfId="0" applyFont="1" applyFill="1" applyAlignment="1">
      <alignment horizontal="left" vertical="top" wrapText="1"/>
    </xf>
    <xf numFmtId="0" fontId="6" fillId="24" borderId="13" xfId="0" applyFont="1" applyFill="1" applyBorder="1" applyAlignment="1" applyProtection="1">
      <alignment horizontal="left" vertical="top" wrapText="1"/>
      <protection locked="0"/>
    </xf>
    <xf numFmtId="0" fontId="4" fillId="13" borderId="7" xfId="0" applyFont="1" applyFill="1" applyBorder="1" applyAlignment="1">
      <alignment horizontal="center" vertical="center"/>
    </xf>
    <xf numFmtId="0" fontId="90" fillId="13" borderId="7" xfId="0" applyFont="1" applyFill="1" applyBorder="1"/>
    <xf numFmtId="0" fontId="6" fillId="24" borderId="37" xfId="0" applyFont="1" applyFill="1" applyBorder="1" applyAlignment="1" applyProtection="1">
      <alignment horizontal="left" vertical="center" wrapText="1"/>
      <protection locked="0"/>
    </xf>
    <xf numFmtId="0" fontId="6" fillId="24" borderId="38" xfId="0" applyFont="1" applyFill="1" applyBorder="1" applyAlignment="1" applyProtection="1">
      <alignment horizontal="left" vertical="center" wrapText="1"/>
      <protection locked="0"/>
    </xf>
    <xf numFmtId="0" fontId="6" fillId="24" borderId="23" xfId="0" applyFont="1" applyFill="1" applyBorder="1" applyAlignment="1" applyProtection="1">
      <alignment horizontal="left" vertical="center" wrapText="1"/>
      <protection locked="0"/>
    </xf>
    <xf numFmtId="0" fontId="6" fillId="24" borderId="24" xfId="0" applyFont="1" applyFill="1" applyBorder="1" applyAlignment="1" applyProtection="1">
      <alignment horizontal="left" vertical="center" wrapText="1"/>
      <protection locked="0"/>
    </xf>
    <xf numFmtId="0" fontId="6" fillId="24" borderId="12" xfId="0" applyFont="1" applyFill="1" applyBorder="1" applyAlignment="1" applyProtection="1">
      <alignment horizontal="left" vertical="top" wrapText="1"/>
      <protection locked="0"/>
    </xf>
    <xf numFmtId="0" fontId="0" fillId="16" borderId="11" xfId="0" applyFill="1" applyBorder="1" applyAlignment="1">
      <alignment horizontal="center" vertical="center"/>
    </xf>
    <xf numFmtId="0" fontId="0" fillId="16" borderId="7" xfId="0" applyFill="1" applyBorder="1" applyAlignment="1">
      <alignment horizontal="center" vertical="center"/>
    </xf>
    <xf numFmtId="0" fontId="32" fillId="13" borderId="0" xfId="0" applyFont="1" applyFill="1" applyAlignment="1">
      <alignment horizontal="left" vertical="top" wrapText="1"/>
    </xf>
    <xf numFmtId="0" fontId="42" fillId="13" borderId="37" xfId="0" applyFont="1" applyFill="1" applyBorder="1" applyAlignment="1">
      <alignment vertical="top" wrapText="1"/>
    </xf>
    <xf numFmtId="0" fontId="32" fillId="13" borderId="72" xfId="0" applyFont="1" applyFill="1" applyBorder="1" applyAlignment="1">
      <alignment vertical="top" wrapText="1"/>
    </xf>
    <xf numFmtId="0" fontId="32" fillId="13" borderId="38" xfId="0" applyFont="1" applyFill="1" applyBorder="1" applyAlignment="1">
      <alignment vertical="top" wrapText="1"/>
    </xf>
    <xf numFmtId="0" fontId="7" fillId="13" borderId="11" xfId="0" applyFont="1" applyFill="1" applyBorder="1" applyAlignment="1">
      <alignment horizontal="center" vertical="top" wrapText="1"/>
    </xf>
    <xf numFmtId="0" fontId="7" fillId="13" borderId="13" xfId="0" applyFont="1" applyFill="1" applyBorder="1" applyAlignment="1">
      <alignment horizontal="center" vertical="top" wrapText="1"/>
    </xf>
    <xf numFmtId="0" fontId="42" fillId="13" borderId="36" xfId="0" applyFont="1" applyFill="1" applyBorder="1" applyAlignment="1">
      <alignment horizontal="center" vertical="center" wrapText="1"/>
    </xf>
    <xf numFmtId="0" fontId="42" fillId="13" borderId="74" xfId="0" applyFont="1" applyFill="1" applyBorder="1" applyAlignment="1">
      <alignment horizontal="center" vertical="center" wrapText="1"/>
    </xf>
    <xf numFmtId="0" fontId="7" fillId="13" borderId="12" xfId="0" applyFont="1" applyFill="1" applyBorder="1" applyAlignment="1">
      <alignment horizontal="center" vertical="top" wrapText="1"/>
    </xf>
    <xf numFmtId="0" fontId="7" fillId="13" borderId="36" xfId="0" applyFont="1" applyFill="1" applyBorder="1" applyAlignment="1">
      <alignment horizontal="center" vertical="top" wrapText="1"/>
    </xf>
    <xf numFmtId="0" fontId="7" fillId="13" borderId="74" xfId="0" applyFont="1" applyFill="1" applyBorder="1" applyAlignment="1">
      <alignment horizontal="center" vertical="top" wrapText="1"/>
    </xf>
    <xf numFmtId="0" fontId="7" fillId="13" borderId="37" xfId="0" applyFont="1" applyFill="1" applyBorder="1" applyAlignment="1">
      <alignment horizontal="left" vertical="top" wrapText="1"/>
    </xf>
    <xf numFmtId="0" fontId="7" fillId="13" borderId="38" xfId="0" applyFont="1" applyFill="1" applyBorder="1" applyAlignment="1">
      <alignment horizontal="left" vertical="top" wrapText="1"/>
    </xf>
    <xf numFmtId="0" fontId="7" fillId="13" borderId="23" xfId="0" applyFont="1" applyFill="1" applyBorder="1" applyAlignment="1">
      <alignment horizontal="left" vertical="top" wrapText="1"/>
    </xf>
    <xf numFmtId="0" fontId="7" fillId="13" borderId="24" xfId="0" applyFont="1" applyFill="1" applyBorder="1" applyAlignment="1">
      <alignment horizontal="left" vertical="top" wrapText="1"/>
    </xf>
    <xf numFmtId="0" fontId="32" fillId="13" borderId="12" xfId="0" applyFont="1" applyFill="1" applyBorder="1" applyAlignment="1">
      <alignment horizontal="left" vertical="top" wrapText="1"/>
    </xf>
    <xf numFmtId="0" fontId="32" fillId="13" borderId="13" xfId="0" applyFont="1" applyFill="1" applyBorder="1" applyAlignment="1">
      <alignment horizontal="left" vertical="top" wrapText="1"/>
    </xf>
    <xf numFmtId="0" fontId="32" fillId="13" borderId="11" xfId="0" applyFont="1" applyFill="1" applyBorder="1" applyAlignment="1">
      <alignment horizontal="left" vertical="top" wrapText="1"/>
    </xf>
    <xf numFmtId="0" fontId="33" fillId="18" borderId="29" xfId="0" applyFont="1" applyFill="1" applyBorder="1" applyAlignment="1">
      <alignment horizontal="center" vertical="center"/>
    </xf>
    <xf numFmtId="0" fontId="33" fillId="18" borderId="30" xfId="0" applyFont="1" applyFill="1" applyBorder="1" applyAlignment="1">
      <alignment horizontal="center" vertical="center"/>
    </xf>
    <xf numFmtId="0" fontId="33" fillId="18" borderId="31" xfId="0" applyFont="1" applyFill="1" applyBorder="1" applyAlignment="1">
      <alignment horizontal="center" vertical="center"/>
    </xf>
    <xf numFmtId="0" fontId="76" fillId="13" borderId="0" xfId="0" applyFont="1" applyFill="1" applyAlignment="1">
      <alignment vertical="top" wrapText="1"/>
    </xf>
    <xf numFmtId="0" fontId="6" fillId="13" borderId="21" xfId="0" applyFont="1" applyFill="1" applyBorder="1" applyAlignment="1">
      <alignment vertical="top" wrapText="1"/>
    </xf>
    <xf numFmtId="0" fontId="6" fillId="13" borderId="0" xfId="0" applyFont="1" applyFill="1" applyAlignment="1">
      <alignment vertical="top" wrapText="1"/>
    </xf>
    <xf numFmtId="0" fontId="6" fillId="13" borderId="22" xfId="0" applyFont="1" applyFill="1" applyBorder="1" applyAlignment="1">
      <alignment vertical="top" wrapText="1"/>
    </xf>
    <xf numFmtId="0" fontId="0" fillId="0" borderId="0" xfId="0" applyAlignment="1">
      <alignment vertical="top" wrapText="1"/>
    </xf>
    <xf numFmtId="0" fontId="0" fillId="0" borderId="22" xfId="0" applyBorder="1" applyAlignment="1">
      <alignment vertical="top" wrapText="1"/>
    </xf>
    <xf numFmtId="49" fontId="6" fillId="24" borderId="37" xfId="0" applyNumberFormat="1" applyFont="1" applyFill="1" applyBorder="1" applyAlignment="1" applyProtection="1">
      <alignment horizontal="left" vertical="top" wrapText="1"/>
      <protection locked="0"/>
    </xf>
    <xf numFmtId="49" fontId="6" fillId="24" borderId="72" xfId="0" applyNumberFormat="1" applyFont="1" applyFill="1" applyBorder="1" applyAlignment="1" applyProtection="1">
      <alignment horizontal="left" vertical="top" wrapText="1"/>
      <protection locked="0"/>
    </xf>
    <xf numFmtId="49" fontId="6" fillId="24" borderId="38" xfId="0" applyNumberFormat="1" applyFont="1" applyFill="1" applyBorder="1" applyAlignment="1" applyProtection="1">
      <alignment horizontal="left" vertical="top" wrapText="1"/>
      <protection locked="0"/>
    </xf>
    <xf numFmtId="0" fontId="6" fillId="13" borderId="72" xfId="0" applyFont="1" applyFill="1" applyBorder="1" applyAlignment="1">
      <alignment vertical="top" wrapText="1"/>
    </xf>
    <xf numFmtId="0" fontId="4" fillId="13" borderId="0" xfId="0" applyFont="1" applyFill="1" applyAlignment="1">
      <alignment vertical="center" wrapText="1"/>
    </xf>
    <xf numFmtId="0" fontId="90" fillId="13" borderId="0" xfId="0" applyFont="1" applyFill="1" applyAlignment="1">
      <alignment vertical="center" wrapText="1"/>
    </xf>
    <xf numFmtId="49" fontId="6" fillId="24" borderId="23" xfId="0" applyNumberFormat="1" applyFont="1" applyFill="1" applyBorder="1" applyAlignment="1" applyProtection="1">
      <alignment horizontal="left" vertical="top" wrapText="1"/>
      <protection locked="0"/>
    </xf>
    <xf numFmtId="49" fontId="6" fillId="24" borderId="15" xfId="0" applyNumberFormat="1" applyFont="1" applyFill="1" applyBorder="1" applyAlignment="1" applyProtection="1">
      <alignment horizontal="left" vertical="top" wrapText="1"/>
      <protection locked="0"/>
    </xf>
    <xf numFmtId="49" fontId="6" fillId="24" borderId="24" xfId="0" applyNumberFormat="1" applyFont="1" applyFill="1" applyBorder="1" applyAlignment="1" applyProtection="1">
      <alignment horizontal="left" vertical="top" wrapText="1"/>
      <protection locked="0"/>
    </xf>
    <xf numFmtId="0" fontId="42" fillId="13" borderId="23" xfId="0" applyFont="1" applyFill="1" applyBorder="1" applyAlignment="1">
      <alignment vertical="top" wrapText="1"/>
    </xf>
    <xf numFmtId="0" fontId="32" fillId="13" borderId="15" xfId="0" applyFont="1" applyFill="1" applyBorder="1" applyAlignment="1">
      <alignment vertical="top" wrapText="1"/>
    </xf>
    <xf numFmtId="0" fontId="32" fillId="13" borderId="24" xfId="0" applyFont="1" applyFill="1" applyBorder="1" applyAlignment="1">
      <alignment vertical="top" wrapText="1"/>
    </xf>
    <xf numFmtId="0" fontId="42" fillId="13" borderId="21" xfId="0" applyFont="1" applyFill="1" applyBorder="1" applyAlignment="1">
      <alignment vertical="top" wrapText="1"/>
    </xf>
    <xf numFmtId="0" fontId="32" fillId="13" borderId="22" xfId="0" applyFont="1" applyFill="1" applyBorder="1" applyAlignment="1">
      <alignment vertical="top" wrapText="1"/>
    </xf>
    <xf numFmtId="0" fontId="2" fillId="13" borderId="7" xfId="0" applyFont="1" applyFill="1" applyBorder="1" applyAlignment="1">
      <alignment horizontal="left" vertical="top"/>
    </xf>
    <xf numFmtId="0" fontId="4" fillId="13" borderId="7" xfId="0" applyFont="1" applyFill="1" applyBorder="1" applyAlignment="1">
      <alignment horizontal="left" vertical="top"/>
    </xf>
    <xf numFmtId="0" fontId="51" fillId="13" borderId="0" xfId="0" applyFont="1" applyFill="1" applyAlignment="1">
      <alignment horizontal="left" vertical="center" wrapText="1"/>
    </xf>
    <xf numFmtId="0" fontId="53" fillId="24" borderId="21" xfId="0" applyFont="1" applyFill="1" applyBorder="1" applyAlignment="1" applyProtection="1">
      <alignment vertical="top" wrapText="1"/>
      <protection locked="0"/>
    </xf>
    <xf numFmtId="0" fontId="53" fillId="24" borderId="37" xfId="0" applyFont="1" applyFill="1" applyBorder="1" applyAlignment="1" applyProtection="1">
      <alignment vertical="top" wrapText="1"/>
      <protection locked="0"/>
    </xf>
    <xf numFmtId="0" fontId="53" fillId="18" borderId="11" xfId="0" applyFont="1" applyFill="1" applyBorder="1" applyAlignment="1">
      <alignment horizontal="left" vertical="top"/>
    </xf>
    <xf numFmtId="0" fontId="53" fillId="18" borderId="12" xfId="0" applyFont="1" applyFill="1" applyBorder="1" applyAlignment="1">
      <alignment horizontal="left" vertical="top"/>
    </xf>
    <xf numFmtId="0" fontId="53" fillId="18" borderId="13" xfId="0" applyFont="1" applyFill="1" applyBorder="1" applyAlignment="1">
      <alignment horizontal="left" vertical="top"/>
    </xf>
    <xf numFmtId="0" fontId="32" fillId="13" borderId="11" xfId="0" applyFont="1" applyFill="1" applyBorder="1" applyAlignment="1">
      <alignment horizontal="left" vertical="top"/>
    </xf>
    <xf numFmtId="0" fontId="32" fillId="13" borderId="12" xfId="0" applyFont="1" applyFill="1" applyBorder="1" applyAlignment="1">
      <alignment horizontal="left" vertical="top"/>
    </xf>
    <xf numFmtId="0" fontId="32" fillId="13" borderId="13" xfId="0" applyFont="1" applyFill="1" applyBorder="1" applyAlignment="1">
      <alignment horizontal="left" vertical="top"/>
    </xf>
    <xf numFmtId="0" fontId="2" fillId="18" borderId="7" xfId="0" applyFont="1" applyFill="1" applyBorder="1" applyAlignment="1">
      <alignment horizontal="left" vertical="top"/>
    </xf>
    <xf numFmtId="0" fontId="2" fillId="13" borderId="0" xfId="0" applyFont="1" applyFill="1" applyAlignment="1">
      <alignment horizontal="left" vertical="top"/>
    </xf>
    <xf numFmtId="0" fontId="2" fillId="13" borderId="22" xfId="0" applyFont="1" applyFill="1" applyBorder="1" applyAlignment="1">
      <alignment horizontal="left" vertical="top"/>
    </xf>
    <xf numFmtId="0" fontId="83" fillId="13" borderId="61" xfId="0" applyFont="1" applyFill="1" applyBorder="1" applyAlignment="1">
      <alignment horizontal="center" vertical="center"/>
    </xf>
    <xf numFmtId="0" fontId="83" fillId="13" borderId="63" xfId="0" applyFont="1" applyFill="1" applyBorder="1" applyAlignment="1">
      <alignment horizontal="center" vertical="center"/>
    </xf>
    <xf numFmtId="0" fontId="51" fillId="13" borderId="22" xfId="0" applyFont="1" applyFill="1" applyBorder="1" applyAlignment="1">
      <alignment horizontal="left" vertical="center" wrapText="1"/>
    </xf>
    <xf numFmtId="0" fontId="82" fillId="13" borderId="7" xfId="0" applyFont="1" applyFill="1" applyBorder="1" applyAlignment="1">
      <alignment horizontal="left" vertical="center" wrapText="1"/>
    </xf>
    <xf numFmtId="0" fontId="82" fillId="13" borderId="11" xfId="0" applyFont="1" applyFill="1" applyBorder="1" applyAlignment="1">
      <alignment horizontal="left" vertical="center" wrapText="1"/>
    </xf>
    <xf numFmtId="0" fontId="32" fillId="13" borderId="11" xfId="0" applyFont="1" applyFill="1" applyBorder="1" applyAlignment="1">
      <alignment horizontal="left"/>
    </xf>
    <xf numFmtId="0" fontId="32" fillId="13" borderId="12" xfId="0" applyFont="1" applyFill="1" applyBorder="1" applyAlignment="1">
      <alignment horizontal="left"/>
    </xf>
    <xf numFmtId="0" fontId="32" fillId="13" borderId="13" xfId="0" applyFont="1" applyFill="1" applyBorder="1" applyAlignment="1">
      <alignment horizontal="left"/>
    </xf>
    <xf numFmtId="0" fontId="32" fillId="13" borderId="7" xfId="0" applyFont="1" applyFill="1" applyBorder="1" applyAlignment="1">
      <alignment horizontal="left" vertical="top"/>
    </xf>
    <xf numFmtId="0" fontId="52" fillId="18" borderId="7" xfId="0" applyFont="1" applyFill="1" applyBorder="1" applyAlignment="1">
      <alignment horizontal="left" vertical="center" wrapText="1"/>
    </xf>
    <xf numFmtId="0" fontId="52" fillId="18" borderId="11" xfId="0" applyFont="1" applyFill="1" applyBorder="1" applyAlignment="1">
      <alignment horizontal="left" vertical="center" wrapText="1"/>
    </xf>
    <xf numFmtId="0" fontId="53" fillId="24" borderId="23" xfId="0" applyFont="1" applyFill="1" applyBorder="1" applyAlignment="1" applyProtection="1">
      <alignment horizontal="left" vertical="top" wrapText="1"/>
      <protection locked="0"/>
    </xf>
    <xf numFmtId="0" fontId="53" fillId="24" borderId="15" xfId="0" applyFont="1" applyFill="1" applyBorder="1" applyAlignment="1" applyProtection="1">
      <alignment horizontal="left" vertical="top" wrapText="1"/>
      <protection locked="0"/>
    </xf>
    <xf numFmtId="0" fontId="53" fillId="24" borderId="24" xfId="0" applyFont="1" applyFill="1" applyBorder="1" applyAlignment="1" applyProtection="1">
      <alignment horizontal="left" vertical="top" wrapText="1"/>
      <protection locked="0"/>
    </xf>
    <xf numFmtId="0" fontId="5" fillId="13" borderId="70" xfId="0" applyFont="1" applyFill="1" applyBorder="1" applyAlignment="1">
      <alignment horizontal="left" vertical="top" wrapText="1"/>
    </xf>
    <xf numFmtId="0" fontId="4" fillId="13" borderId="11" xfId="0" applyFont="1" applyFill="1" applyBorder="1" applyAlignment="1">
      <alignment horizontal="left" vertical="top"/>
    </xf>
    <xf numFmtId="0" fontId="4" fillId="13" borderId="12" xfId="0" applyFont="1" applyFill="1" applyBorder="1" applyAlignment="1">
      <alignment horizontal="left" vertical="top"/>
    </xf>
    <xf numFmtId="0" fontId="4" fillId="13" borderId="13" xfId="0" applyFont="1" applyFill="1" applyBorder="1" applyAlignment="1">
      <alignment horizontal="left" vertical="top"/>
    </xf>
    <xf numFmtId="0" fontId="67" fillId="13" borderId="70" xfId="0" quotePrefix="1" applyFont="1" applyFill="1" applyBorder="1" applyAlignment="1">
      <alignment horizontal="right" vertical="top" wrapText="1"/>
    </xf>
    <xf numFmtId="0" fontId="0" fillId="0" borderId="0" xfId="0" applyAlignment="1">
      <alignment horizontal="right" vertical="top" wrapText="1"/>
    </xf>
    <xf numFmtId="0" fontId="0" fillId="0" borderId="58" xfId="0" applyBorder="1" applyAlignment="1">
      <alignment horizontal="right" vertical="top" wrapText="1"/>
    </xf>
    <xf numFmtId="0" fontId="32" fillId="26" borderId="11" xfId="0" applyFont="1" applyFill="1" applyBorder="1" applyAlignment="1">
      <alignment horizontal="left" vertical="top"/>
    </xf>
    <xf numFmtId="0" fontId="32" fillId="26" borderId="12" xfId="0" applyFont="1" applyFill="1" applyBorder="1" applyAlignment="1">
      <alignment horizontal="left" vertical="top"/>
    </xf>
    <xf numFmtId="0" fontId="32" fillId="26" borderId="13" xfId="0" applyFont="1" applyFill="1" applyBorder="1" applyAlignment="1">
      <alignment horizontal="left" vertical="top"/>
    </xf>
    <xf numFmtId="0" fontId="5" fillId="13" borderId="58" xfId="0" applyFont="1" applyFill="1" applyBorder="1" applyAlignment="1">
      <alignment horizontal="left" vertical="top" wrapText="1"/>
    </xf>
    <xf numFmtId="0" fontId="67" fillId="13" borderId="0" xfId="0" quotePrefix="1" applyFont="1" applyFill="1" applyAlignment="1">
      <alignment horizontal="right" vertical="top" wrapText="1"/>
    </xf>
    <xf numFmtId="0" fontId="67" fillId="13" borderId="58" xfId="0" quotePrefix="1" applyFont="1" applyFill="1" applyBorder="1" applyAlignment="1">
      <alignment horizontal="right" vertical="top" wrapText="1"/>
    </xf>
    <xf numFmtId="0" fontId="0" fillId="18" borderId="11" xfId="0" applyFill="1" applyBorder="1" applyAlignment="1">
      <alignment horizontal="left"/>
    </xf>
    <xf numFmtId="0" fontId="0" fillId="18" borderId="12" xfId="0" applyFill="1" applyBorder="1" applyAlignment="1">
      <alignment horizontal="left"/>
    </xf>
    <xf numFmtId="0" fontId="0" fillId="18" borderId="13" xfId="0" applyFill="1" applyBorder="1" applyAlignment="1">
      <alignment horizontal="left"/>
    </xf>
    <xf numFmtId="0" fontId="53" fillId="24" borderId="11" xfId="0" applyFont="1" applyFill="1" applyBorder="1" applyAlignment="1" applyProtection="1">
      <alignment horizontal="left" vertical="top"/>
      <protection locked="0"/>
    </xf>
    <xf numFmtId="0" fontId="53" fillId="24" borderId="13" xfId="0" applyFont="1" applyFill="1" applyBorder="1" applyAlignment="1" applyProtection="1">
      <alignment horizontal="left" vertical="top"/>
      <protection locked="0"/>
    </xf>
    <xf numFmtId="0" fontId="53" fillId="18" borderId="11" xfId="0" applyFont="1" applyFill="1" applyBorder="1" applyAlignment="1">
      <alignment horizontal="left" vertical="center" wrapText="1" indent="1"/>
    </xf>
    <xf numFmtId="0" fontId="53" fillId="18" borderId="12" xfId="0" applyFont="1" applyFill="1" applyBorder="1" applyAlignment="1">
      <alignment horizontal="left" vertical="center" wrapText="1" indent="1"/>
    </xf>
    <xf numFmtId="0" fontId="53" fillId="18" borderId="13" xfId="0" applyFont="1" applyFill="1" applyBorder="1" applyAlignment="1">
      <alignment horizontal="left" vertical="center" wrapText="1" indent="1"/>
    </xf>
    <xf numFmtId="0" fontId="32" fillId="13" borderId="11" xfId="0" applyFont="1" applyFill="1" applyBorder="1" applyAlignment="1">
      <alignment horizontal="left" vertical="center" wrapText="1" indent="1"/>
    </xf>
    <xf numFmtId="0" fontId="32" fillId="13" borderId="12" xfId="0" applyFont="1" applyFill="1" applyBorder="1" applyAlignment="1">
      <alignment horizontal="left" vertical="center" wrapText="1" indent="1"/>
    </xf>
    <xf numFmtId="0" fontId="32" fillId="13" borderId="13" xfId="0" applyFont="1" applyFill="1" applyBorder="1" applyAlignment="1">
      <alignment horizontal="left" vertical="center" wrapText="1" indent="1"/>
    </xf>
    <xf numFmtId="0" fontId="4" fillId="18" borderId="61" xfId="0" applyFont="1" applyFill="1" applyBorder="1" applyAlignment="1">
      <alignment horizontal="center" vertical="center"/>
    </xf>
    <xf numFmtId="0" fontId="4" fillId="18" borderId="63" xfId="0" applyFont="1" applyFill="1" applyBorder="1" applyAlignment="1">
      <alignment horizontal="center" vertical="center"/>
    </xf>
    <xf numFmtId="0" fontId="53" fillId="24" borderId="21" xfId="0" applyFont="1" applyFill="1" applyBorder="1" applyAlignment="1" applyProtection="1">
      <alignment horizontal="left" vertical="top" wrapText="1"/>
      <protection locked="0"/>
    </xf>
    <xf numFmtId="0" fontId="53" fillId="24" borderId="0" xfId="0" applyFont="1" applyFill="1" applyAlignment="1" applyProtection="1">
      <alignment horizontal="left" vertical="top" wrapText="1"/>
      <protection locked="0"/>
    </xf>
    <xf numFmtId="0" fontId="53" fillId="24" borderId="22" xfId="0" applyFont="1" applyFill="1" applyBorder="1" applyAlignment="1" applyProtection="1">
      <alignment horizontal="left" vertical="top" wrapText="1"/>
      <protection locked="0"/>
    </xf>
    <xf numFmtId="0" fontId="2" fillId="24" borderId="37" xfId="0" applyFont="1" applyFill="1" applyBorder="1" applyAlignment="1" applyProtection="1">
      <alignment horizontal="left" vertical="top"/>
      <protection locked="0"/>
    </xf>
    <xf numFmtId="0" fontId="53" fillId="24" borderId="72" xfId="0" applyFont="1" applyFill="1" applyBorder="1" applyAlignment="1" applyProtection="1">
      <alignment horizontal="left" vertical="top"/>
      <protection locked="0"/>
    </xf>
    <xf numFmtId="0" fontId="53" fillId="24" borderId="38" xfId="0" applyFont="1" applyFill="1" applyBorder="1" applyAlignment="1" applyProtection="1">
      <alignment horizontal="left" vertical="top"/>
      <protection locked="0"/>
    </xf>
    <xf numFmtId="0" fontId="5" fillId="13" borderId="59" xfId="0" applyFont="1" applyFill="1" applyBorder="1" applyAlignment="1">
      <alignment horizontal="left" vertical="top" wrapText="1"/>
    </xf>
    <xf numFmtId="0" fontId="53" fillId="24" borderId="23" xfId="0" applyFont="1" applyFill="1" applyBorder="1" applyAlignment="1" applyProtection="1">
      <alignment vertical="top" wrapText="1"/>
      <protection locked="0"/>
    </xf>
    <xf numFmtId="0" fontId="6" fillId="13" borderId="11" xfId="0" applyFont="1" applyFill="1" applyBorder="1" applyAlignment="1">
      <alignment horizontal="left" vertical="top" wrapText="1"/>
    </xf>
    <xf numFmtId="0" fontId="2" fillId="13" borderId="13" xfId="0" applyFont="1" applyFill="1" applyBorder="1" applyAlignment="1">
      <alignment horizontal="left" vertical="top" wrapText="1"/>
    </xf>
    <xf numFmtId="0" fontId="6" fillId="24" borderId="36" xfId="0" applyFont="1" applyFill="1" applyBorder="1" applyAlignment="1" applyProtection="1">
      <alignment vertical="top" wrapText="1"/>
      <protection locked="0"/>
    </xf>
    <xf numFmtId="0" fontId="6" fillId="24" borderId="74" xfId="0" applyFont="1" applyFill="1" applyBorder="1" applyAlignment="1" applyProtection="1">
      <alignment vertical="top" wrapText="1"/>
      <protection locked="0"/>
    </xf>
    <xf numFmtId="0" fontId="53" fillId="24" borderId="7" xfId="0" applyFont="1" applyFill="1" applyBorder="1" applyAlignment="1" applyProtection="1">
      <alignment horizontal="left" vertical="top"/>
      <protection locked="0"/>
    </xf>
    <xf numFmtId="0" fontId="32" fillId="13" borderId="61" xfId="0" applyFont="1" applyFill="1" applyBorder="1" applyAlignment="1">
      <alignment horizontal="center" vertical="center"/>
    </xf>
    <xf numFmtId="0" fontId="32" fillId="13" borderId="63" xfId="0" applyFont="1" applyFill="1" applyBorder="1" applyAlignment="1">
      <alignment horizontal="center" vertical="center"/>
    </xf>
    <xf numFmtId="0" fontId="53" fillId="24" borderId="37" xfId="0" applyFont="1" applyFill="1" applyBorder="1" applyAlignment="1" applyProtection="1">
      <alignment horizontal="left" vertical="top"/>
      <protection locked="0"/>
    </xf>
    <xf numFmtId="0" fontId="93" fillId="13" borderId="0" xfId="0" applyFont="1" applyFill="1" applyAlignment="1">
      <alignment horizontal="left" vertical="center" wrapText="1"/>
    </xf>
    <xf numFmtId="0" fontId="93" fillId="13" borderId="22" xfId="0" applyFont="1" applyFill="1" applyBorder="1" applyAlignment="1">
      <alignment horizontal="left" vertical="center" wrapText="1"/>
    </xf>
    <xf numFmtId="0" fontId="92" fillId="13" borderId="7" xfId="0" applyFont="1" applyFill="1" applyBorder="1" applyAlignment="1">
      <alignment horizontal="left" vertical="center" wrapText="1"/>
    </xf>
    <xf numFmtId="0" fontId="92" fillId="13" borderId="11" xfId="0" applyFont="1" applyFill="1" applyBorder="1" applyAlignment="1">
      <alignment horizontal="left" vertical="center" wrapText="1"/>
    </xf>
    <xf numFmtId="0" fontId="0" fillId="15" borderId="11" xfId="0" applyFill="1" applyBorder="1" applyAlignment="1">
      <alignment horizontal="center" vertical="center"/>
    </xf>
    <xf numFmtId="0" fontId="90" fillId="13" borderId="74" xfId="0" applyFont="1" applyFill="1" applyBorder="1" applyProtection="1">
      <protection locked="0"/>
    </xf>
    <xf numFmtId="0" fontId="0" fillId="15" borderId="7" xfId="0" applyFill="1" applyBorder="1" applyAlignment="1">
      <alignment horizontal="center" vertical="center"/>
    </xf>
    <xf numFmtId="0" fontId="90" fillId="13" borderId="7" xfId="0" applyFont="1" applyFill="1" applyBorder="1" applyAlignment="1" applyProtection="1">
      <alignment wrapText="1"/>
      <protection locked="0"/>
    </xf>
    <xf numFmtId="0" fontId="0" fillId="24" borderId="74" xfId="0" applyFill="1" applyBorder="1" applyProtection="1">
      <protection locked="0"/>
    </xf>
    <xf numFmtId="0" fontId="7" fillId="13" borderId="7" xfId="0" applyFont="1" applyFill="1" applyBorder="1" applyAlignment="1">
      <alignment horizontal="center" vertical="top" wrapText="1"/>
    </xf>
    <xf numFmtId="0" fontId="90" fillId="13" borderId="7" xfId="0" applyFont="1" applyFill="1" applyBorder="1" applyAlignment="1">
      <alignment horizontal="center" vertical="top" wrapText="1"/>
    </xf>
    <xf numFmtId="0" fontId="7" fillId="13" borderId="36" xfId="0" applyFont="1" applyFill="1" applyBorder="1" applyAlignment="1">
      <alignment horizontal="left" vertical="top" wrapText="1"/>
    </xf>
    <xf numFmtId="0" fontId="7" fillId="13" borderId="74" xfId="0" applyFont="1" applyFill="1" applyBorder="1" applyAlignment="1">
      <alignment horizontal="left" vertical="top" wrapText="1"/>
    </xf>
    <xf numFmtId="0" fontId="42" fillId="13" borderId="7" xfId="0" applyFont="1" applyFill="1" applyBorder="1" applyAlignment="1">
      <alignment horizontal="center" vertical="top" wrapText="1"/>
    </xf>
    <xf numFmtId="0" fontId="32" fillId="13" borderId="7" xfId="0" applyFont="1" applyFill="1" applyBorder="1" applyAlignment="1">
      <alignment wrapText="1"/>
    </xf>
    <xf numFmtId="0" fontId="42" fillId="13" borderId="36" xfId="0" applyFont="1" applyFill="1" applyBorder="1" applyAlignment="1">
      <alignment vertical="top" wrapText="1"/>
    </xf>
    <xf numFmtId="0" fontId="42" fillId="13" borderId="74" xfId="0" applyFont="1" applyFill="1" applyBorder="1" applyAlignment="1">
      <alignment vertical="top" wrapText="1"/>
    </xf>
    <xf numFmtId="3" fontId="42" fillId="13" borderId="36" xfId="0" applyNumberFormat="1" applyFont="1" applyFill="1" applyBorder="1" applyAlignment="1">
      <alignment horizontal="center" vertical="center" wrapText="1"/>
    </xf>
    <xf numFmtId="3" fontId="42" fillId="13" borderId="74" xfId="0" applyNumberFormat="1" applyFont="1" applyFill="1" applyBorder="1" applyAlignment="1">
      <alignment horizontal="center" vertical="center" wrapText="1"/>
    </xf>
    <xf numFmtId="3" fontId="32" fillId="13" borderId="74" xfId="0" applyNumberFormat="1" applyFont="1" applyFill="1" applyBorder="1"/>
    <xf numFmtId="0" fontId="32" fillId="13" borderId="74" xfId="0" applyFont="1" applyFill="1" applyBorder="1"/>
    <xf numFmtId="0" fontId="4" fillId="13" borderId="22" xfId="0" applyFont="1" applyFill="1" applyBorder="1" applyAlignment="1">
      <alignment horizontal="left" vertical="top"/>
    </xf>
    <xf numFmtId="0" fontId="6" fillId="13" borderId="37" xfId="0" applyFont="1" applyFill="1" applyBorder="1" applyAlignment="1">
      <alignment horizontal="left" vertical="top" wrapText="1"/>
    </xf>
    <xf numFmtId="0" fontId="2" fillId="13" borderId="38" xfId="0" applyFont="1" applyFill="1" applyBorder="1" applyAlignment="1">
      <alignment horizontal="left" vertical="top" wrapText="1"/>
    </xf>
    <xf numFmtId="0" fontId="0" fillId="24" borderId="23" xfId="0" applyFill="1" applyBorder="1" applyAlignment="1" applyProtection="1">
      <alignment vertical="top" wrapText="1"/>
      <protection locked="0"/>
    </xf>
    <xf numFmtId="0" fontId="0" fillId="24" borderId="21" xfId="0" applyFill="1" applyBorder="1" applyAlignment="1" applyProtection="1">
      <alignment vertical="top" wrapText="1"/>
      <protection locked="0"/>
    </xf>
    <xf numFmtId="0" fontId="0" fillId="24" borderId="37" xfId="0" applyFill="1" applyBorder="1" applyAlignment="1" applyProtection="1">
      <alignment vertical="top" wrapText="1"/>
      <protection locked="0"/>
    </xf>
    <xf numFmtId="0" fontId="110" fillId="13" borderId="0" xfId="0" applyFont="1" applyFill="1" applyAlignment="1">
      <alignment horizontal="left" vertical="top" wrapText="1"/>
    </xf>
    <xf numFmtId="0" fontId="111" fillId="0" borderId="0" xfId="0" applyFont="1" applyAlignment="1">
      <alignment vertical="top" wrapText="1"/>
    </xf>
    <xf numFmtId="0" fontId="90" fillId="13" borderId="0" xfId="0" applyFont="1" applyFill="1" applyAlignment="1">
      <alignment wrapText="1"/>
    </xf>
    <xf numFmtId="0" fontId="4" fillId="13" borderId="0" xfId="0" applyFont="1" applyFill="1" applyAlignment="1">
      <alignment horizontal="left" vertical="center" wrapText="1"/>
    </xf>
    <xf numFmtId="0" fontId="8" fillId="13" borderId="103" xfId="14" applyFill="1" applyBorder="1" applyAlignment="1" applyProtection="1">
      <alignment horizontal="center" vertical="top" wrapText="1"/>
    </xf>
    <xf numFmtId="0" fontId="3" fillId="19" borderId="0" xfId="0" applyFont="1" applyFill="1" applyAlignment="1">
      <alignment horizontal="left" vertical="top" wrapText="1"/>
    </xf>
    <xf numFmtId="0" fontId="90" fillId="13" borderId="12" xfId="0" applyFont="1" applyFill="1" applyBorder="1" applyAlignment="1" applyProtection="1">
      <alignment vertical="top" wrapText="1"/>
      <protection locked="0"/>
    </xf>
    <xf numFmtId="0" fontId="90" fillId="13" borderId="13" xfId="0" applyFont="1" applyFill="1" applyBorder="1" applyAlignment="1" applyProtection="1">
      <alignment vertical="top" wrapText="1"/>
      <protection locked="0"/>
    </xf>
    <xf numFmtId="0" fontId="4" fillId="13" borderId="15" xfId="0" applyFont="1" applyFill="1" applyBorder="1" applyAlignment="1">
      <alignment vertical="top" wrapText="1"/>
    </xf>
    <xf numFmtId="0" fontId="90" fillId="13" borderId="0" xfId="0" applyFont="1" applyFill="1" applyAlignment="1" applyProtection="1">
      <alignment vertical="top" wrapText="1"/>
      <protection locked="0"/>
    </xf>
    <xf numFmtId="0" fontId="90" fillId="13" borderId="22" xfId="0" applyFont="1" applyFill="1" applyBorder="1" applyAlignment="1" applyProtection="1">
      <alignment vertical="top" wrapText="1"/>
      <protection locked="0"/>
    </xf>
    <xf numFmtId="0" fontId="90" fillId="13" borderId="15" xfId="0" applyFont="1" applyFill="1" applyBorder="1" applyAlignment="1" applyProtection="1">
      <alignment vertical="top" wrapText="1"/>
      <protection locked="0"/>
    </xf>
    <xf numFmtId="0" fontId="90" fillId="13" borderId="24" xfId="0" applyFont="1" applyFill="1" applyBorder="1" applyAlignment="1" applyProtection="1">
      <alignment vertical="top" wrapText="1"/>
      <protection locked="0"/>
    </xf>
    <xf numFmtId="0" fontId="90" fillId="13" borderId="72" xfId="0" applyFont="1" applyFill="1" applyBorder="1" applyAlignment="1" applyProtection="1">
      <alignment vertical="top" wrapText="1"/>
      <protection locked="0"/>
    </xf>
    <xf numFmtId="0" fontId="90" fillId="13" borderId="38" xfId="0" applyFont="1" applyFill="1" applyBorder="1" applyAlignment="1" applyProtection="1">
      <alignment vertical="top" wrapText="1"/>
      <protection locked="0"/>
    </xf>
    <xf numFmtId="0" fontId="81" fillId="13" borderId="0" xfId="0" applyFont="1" applyFill="1" applyAlignment="1">
      <alignment vertical="top" wrapText="1"/>
    </xf>
    <xf numFmtId="0" fontId="0" fillId="0" borderId="0" xfId="0" applyAlignment="1">
      <alignment wrapText="1"/>
    </xf>
    <xf numFmtId="0" fontId="90" fillId="13" borderId="0" xfId="0" applyFont="1" applyFill="1" applyAlignment="1" applyProtection="1">
      <alignment wrapText="1"/>
      <protection locked="0"/>
    </xf>
    <xf numFmtId="0" fontId="90" fillId="13" borderId="22" xfId="0" applyFont="1" applyFill="1" applyBorder="1" applyAlignment="1" applyProtection="1">
      <alignment wrapText="1"/>
      <protection locked="0"/>
    </xf>
    <xf numFmtId="0" fontId="90" fillId="13" borderId="15" xfId="0" applyFont="1" applyFill="1" applyBorder="1" applyAlignment="1" applyProtection="1">
      <alignment wrapText="1"/>
      <protection locked="0"/>
    </xf>
    <xf numFmtId="0" fontId="90" fillId="13" borderId="24" xfId="0" applyFont="1" applyFill="1" applyBorder="1" applyAlignment="1" applyProtection="1">
      <alignment wrapText="1"/>
      <protection locked="0"/>
    </xf>
    <xf numFmtId="0" fontId="12" fillId="13" borderId="15" xfId="0" applyFont="1" applyFill="1" applyBorder="1" applyAlignment="1">
      <alignment vertical="top" wrapText="1"/>
    </xf>
    <xf numFmtId="0" fontId="90" fillId="13" borderId="15" xfId="0" applyFont="1" applyFill="1" applyBorder="1" applyAlignment="1">
      <alignment vertical="top" wrapText="1"/>
    </xf>
    <xf numFmtId="0" fontId="90" fillId="13" borderId="72" xfId="0" applyFont="1" applyFill="1" applyBorder="1" applyAlignment="1" applyProtection="1">
      <alignment wrapText="1"/>
      <protection locked="0"/>
    </xf>
    <xf numFmtId="0" fontId="90" fillId="13" borderId="38" xfId="0" applyFont="1" applyFill="1" applyBorder="1" applyAlignment="1" applyProtection="1">
      <alignment wrapText="1"/>
      <protection locked="0"/>
    </xf>
    <xf numFmtId="0" fontId="2" fillId="18" borderId="11" xfId="0" applyFont="1" applyFill="1" applyBorder="1" applyAlignment="1">
      <alignment vertical="top" wrapText="1"/>
    </xf>
    <xf numFmtId="0" fontId="4" fillId="13" borderId="11" xfId="0" applyFont="1" applyFill="1" applyBorder="1" applyAlignment="1">
      <alignment vertical="top"/>
    </xf>
    <xf numFmtId="0" fontId="0" fillId="0" borderId="12" xfId="0" applyBorder="1" applyAlignment="1">
      <alignment vertical="top"/>
    </xf>
    <xf numFmtId="0" fontId="0" fillId="0" borderId="13" xfId="0" applyBorder="1" applyAlignment="1">
      <alignment vertical="top"/>
    </xf>
    <xf numFmtId="0" fontId="2" fillId="24" borderId="21" xfId="0" applyFont="1" applyFill="1" applyBorder="1" applyAlignment="1" applyProtection="1">
      <alignment horizontal="left" vertical="top" wrapText="1"/>
      <protection locked="0"/>
    </xf>
    <xf numFmtId="0" fontId="2" fillId="24" borderId="0" xfId="0" applyFont="1" applyFill="1" applyAlignment="1" applyProtection="1">
      <alignment horizontal="left" vertical="top" wrapText="1"/>
      <protection locked="0"/>
    </xf>
    <xf numFmtId="0" fontId="2" fillId="24" borderId="22" xfId="0" applyFont="1" applyFill="1" applyBorder="1" applyAlignment="1" applyProtection="1">
      <alignment horizontal="left" vertical="top" wrapText="1"/>
      <protection locked="0"/>
    </xf>
    <xf numFmtId="0" fontId="2" fillId="24" borderId="23" xfId="0" applyFont="1" applyFill="1" applyBorder="1" applyAlignment="1" applyProtection="1">
      <alignment horizontal="left" vertical="top" wrapText="1"/>
      <protection locked="0"/>
    </xf>
    <xf numFmtId="0" fontId="2" fillId="24" borderId="15" xfId="0" applyFont="1" applyFill="1" applyBorder="1" applyAlignment="1" applyProtection="1">
      <alignment horizontal="left" vertical="top" wrapText="1"/>
      <protection locked="0"/>
    </xf>
    <xf numFmtId="0" fontId="2" fillId="24" borderId="24" xfId="0" applyFont="1" applyFill="1" applyBorder="1" applyAlignment="1" applyProtection="1">
      <alignment horizontal="left" vertical="top" wrapText="1"/>
      <protection locked="0"/>
    </xf>
    <xf numFmtId="0" fontId="2" fillId="24" borderId="37" xfId="0" applyFont="1" applyFill="1" applyBorder="1" applyAlignment="1" applyProtection="1">
      <alignment horizontal="left" vertical="top" wrapText="1"/>
      <protection locked="0"/>
    </xf>
    <xf numFmtId="0" fontId="2" fillId="24" borderId="72" xfId="0" applyFont="1" applyFill="1" applyBorder="1" applyAlignment="1" applyProtection="1">
      <alignment horizontal="left" vertical="top" wrapText="1"/>
      <protection locked="0"/>
    </xf>
    <xf numFmtId="0" fontId="2" fillId="24" borderId="38" xfId="0" applyFont="1" applyFill="1" applyBorder="1" applyAlignment="1" applyProtection="1">
      <alignment horizontal="left" vertical="top" wrapText="1"/>
      <protection locked="0"/>
    </xf>
    <xf numFmtId="0" fontId="2" fillId="24" borderId="11" xfId="0" applyFont="1" applyFill="1" applyBorder="1" applyAlignment="1" applyProtection="1">
      <alignment vertical="top" wrapText="1"/>
      <protection locked="0"/>
    </xf>
    <xf numFmtId="0" fontId="2" fillId="18" borderId="11" xfId="0" applyFont="1" applyFill="1" applyBorder="1" applyAlignment="1">
      <alignment horizontal="left" vertical="top" wrapText="1"/>
    </xf>
    <xf numFmtId="0" fontId="2" fillId="18" borderId="12" xfId="0" applyFont="1" applyFill="1" applyBorder="1" applyAlignment="1">
      <alignment horizontal="left" vertical="top" wrapText="1"/>
    </xf>
    <xf numFmtId="0" fontId="2" fillId="18" borderId="13" xfId="0" applyFont="1" applyFill="1" applyBorder="1" applyAlignment="1">
      <alignment horizontal="left" vertical="top" wrapText="1"/>
    </xf>
    <xf numFmtId="0" fontId="0" fillId="24" borderId="21" xfId="0" applyFill="1" applyBorder="1" applyAlignment="1" applyProtection="1">
      <alignment wrapText="1"/>
      <protection locked="0"/>
    </xf>
    <xf numFmtId="0" fontId="24" fillId="21" borderId="7" xfId="0" applyFont="1" applyFill="1" applyBorder="1" applyAlignment="1">
      <alignment horizontal="left"/>
    </xf>
    <xf numFmtId="0" fontId="8" fillId="21" borderId="108" xfId="14" applyFill="1" applyBorder="1" applyAlignment="1" applyProtection="1"/>
    <xf numFmtId="0" fontId="8" fillId="21" borderId="106" xfId="14" applyFill="1" applyBorder="1" applyAlignment="1" applyProtection="1"/>
    <xf numFmtId="0" fontId="8" fillId="21" borderId="97" xfId="14" quotePrefix="1" applyFill="1" applyBorder="1" applyAlignment="1" applyProtection="1">
      <alignment horizontal="center"/>
    </xf>
    <xf numFmtId="0" fontId="8" fillId="21" borderId="98" xfId="14" applyFill="1" applyBorder="1" applyAlignment="1" applyProtection="1">
      <alignment horizontal="center"/>
    </xf>
    <xf numFmtId="0" fontId="8" fillId="21" borderId="109" xfId="14" applyFill="1" applyBorder="1" applyAlignment="1" applyProtection="1">
      <alignment horizontal="center" vertical="top" wrapText="1"/>
    </xf>
    <xf numFmtId="0" fontId="8" fillId="21" borderId="104" xfId="14" applyFill="1" applyBorder="1" applyAlignment="1" applyProtection="1">
      <alignment horizontal="center" vertical="top" wrapText="1"/>
    </xf>
    <xf numFmtId="0" fontId="12" fillId="13" borderId="0" xfId="0" applyFont="1" applyFill="1" applyAlignment="1">
      <alignment vertical="top" wrapText="1"/>
    </xf>
    <xf numFmtId="0" fontId="12" fillId="13" borderId="0" xfId="0" applyFont="1" applyFill="1" applyAlignment="1">
      <alignment horizontal="left" vertical="top" wrapText="1"/>
    </xf>
    <xf numFmtId="0" fontId="8" fillId="21" borderId="105" xfId="14" applyFill="1" applyBorder="1" applyAlignment="1" applyProtection="1">
      <alignment horizontal="center" vertical="top" wrapText="1"/>
    </xf>
    <xf numFmtId="0" fontId="8" fillId="21" borderId="106" xfId="14" applyFill="1" applyBorder="1" applyAlignment="1" applyProtection="1">
      <alignment horizontal="center" vertical="top" wrapText="1"/>
    </xf>
    <xf numFmtId="0" fontId="8" fillId="21" borderId="107" xfId="14" applyFill="1" applyBorder="1" applyAlignment="1" applyProtection="1">
      <alignment horizontal="center" vertical="top" wrapText="1"/>
    </xf>
    <xf numFmtId="0" fontId="0" fillId="24" borderId="23" xfId="0" applyFill="1" applyBorder="1" applyAlignment="1" applyProtection="1">
      <alignment wrapText="1"/>
      <protection locked="0"/>
    </xf>
    <xf numFmtId="0" fontId="4" fillId="13" borderId="22" xfId="0" applyFont="1" applyFill="1" applyBorder="1" applyAlignment="1">
      <alignment vertical="top" wrapText="1"/>
    </xf>
    <xf numFmtId="0" fontId="4" fillId="13" borderId="11" xfId="0" applyFont="1" applyFill="1" applyBorder="1" applyAlignment="1">
      <alignment vertical="top" wrapText="1"/>
    </xf>
    <xf numFmtId="0" fontId="2" fillId="13" borderId="12" xfId="0" applyFont="1" applyFill="1" applyBorder="1" applyAlignment="1">
      <alignment vertical="top" wrapText="1"/>
    </xf>
    <xf numFmtId="0" fontId="2" fillId="13" borderId="13" xfId="0" applyFont="1" applyFill="1" applyBorder="1" applyAlignment="1">
      <alignment vertical="top" wrapText="1"/>
    </xf>
    <xf numFmtId="0" fontId="90" fillId="13" borderId="12" xfId="0" applyFont="1" applyFill="1" applyBorder="1" applyAlignment="1">
      <alignment horizontal="left" vertical="top" wrapText="1"/>
    </xf>
    <xf numFmtId="0" fontId="90" fillId="13" borderId="13" xfId="0" applyFont="1" applyFill="1" applyBorder="1" applyAlignment="1">
      <alignment horizontal="left" vertical="top" wrapText="1"/>
    </xf>
    <xf numFmtId="1" fontId="6" fillId="24" borderId="7" xfId="0" applyNumberFormat="1" applyFont="1" applyFill="1" applyBorder="1" applyAlignment="1" applyProtection="1">
      <alignment horizontal="left" vertical="top" wrapText="1"/>
      <protection locked="0"/>
    </xf>
    <xf numFmtId="0" fontId="2" fillId="18" borderId="7" xfId="0" applyFont="1" applyFill="1" applyBorder="1" applyAlignment="1">
      <alignment horizontal="left" vertical="top" wrapText="1"/>
    </xf>
    <xf numFmtId="0" fontId="67" fillId="13" borderId="70" xfId="0" applyFont="1" applyFill="1" applyBorder="1" applyAlignment="1">
      <alignment horizontal="left" vertical="top" wrapText="1"/>
    </xf>
    <xf numFmtId="0" fontId="0" fillId="24" borderId="11" xfId="0" applyFill="1" applyBorder="1" applyAlignment="1" applyProtection="1">
      <alignment horizontal="left" vertical="top" wrapText="1"/>
      <protection locked="0"/>
    </xf>
    <xf numFmtId="0" fontId="0" fillId="24" borderId="13" xfId="0" applyFill="1" applyBorder="1" applyAlignment="1" applyProtection="1">
      <alignment horizontal="left" vertical="top" wrapText="1"/>
      <protection locked="0"/>
    </xf>
    <xf numFmtId="0" fontId="0" fillId="24" borderId="7" xfId="0" applyFill="1" applyBorder="1" applyAlignment="1" applyProtection="1">
      <alignment horizontal="left" vertical="top" wrapText="1"/>
      <protection locked="0"/>
    </xf>
    <xf numFmtId="0" fontId="0" fillId="0" borderId="0" xfId="0" applyAlignment="1" applyProtection="1">
      <alignment vertical="top" wrapText="1"/>
      <protection locked="0"/>
    </xf>
    <xf numFmtId="0" fontId="0" fillId="0" borderId="22" xfId="0" applyBorder="1" applyAlignment="1" applyProtection="1">
      <alignment vertical="top" wrapText="1"/>
      <protection locked="0"/>
    </xf>
    <xf numFmtId="0" fontId="4" fillId="13" borderId="11" xfId="0" applyFont="1" applyFill="1" applyBorder="1" applyAlignment="1">
      <alignment horizontal="left" vertical="top" wrapText="1"/>
    </xf>
    <xf numFmtId="0" fontId="4" fillId="0" borderId="13" xfId="0" applyFont="1" applyBorder="1" applyAlignment="1">
      <alignment horizontal="left" vertical="top" wrapText="1"/>
    </xf>
    <xf numFmtId="0" fontId="3" fillId="19" borderId="0" xfId="0" applyFont="1" applyFill="1" applyAlignment="1">
      <alignment vertical="top" wrapText="1"/>
    </xf>
    <xf numFmtId="0" fontId="0" fillId="0" borderId="72" xfId="0" applyBorder="1" applyAlignment="1" applyProtection="1">
      <alignment vertical="top" wrapText="1"/>
      <protection locked="0"/>
    </xf>
    <xf numFmtId="0" fontId="0" fillId="0" borderId="38" xfId="0" applyBorder="1" applyAlignment="1" applyProtection="1">
      <alignment vertical="top" wrapText="1"/>
      <protection locked="0"/>
    </xf>
    <xf numFmtId="0" fontId="0" fillId="24" borderId="11" xfId="0" applyFill="1" applyBorder="1" applyAlignment="1" applyProtection="1">
      <alignment vertical="top" wrapText="1"/>
      <protection locked="0"/>
    </xf>
    <xf numFmtId="0" fontId="0" fillId="0" borderId="15" xfId="0" applyBorder="1" applyAlignment="1" applyProtection="1">
      <alignment vertical="top" wrapText="1"/>
      <protection locked="0"/>
    </xf>
    <xf numFmtId="0" fontId="0" fillId="0" borderId="24" xfId="0" applyBorder="1" applyAlignment="1" applyProtection="1">
      <alignment vertical="top" wrapText="1"/>
      <protection locked="0"/>
    </xf>
    <xf numFmtId="0" fontId="10" fillId="13" borderId="0" xfId="0" applyFont="1" applyFill="1" applyAlignment="1">
      <alignment horizontal="left" vertical="top" wrapText="1"/>
    </xf>
    <xf numFmtId="0" fontId="4" fillId="24" borderId="11" xfId="0" applyFont="1" applyFill="1" applyBorder="1" applyAlignment="1" applyProtection="1">
      <alignment horizontal="left" vertical="top" wrapText="1"/>
      <protection locked="0"/>
    </xf>
    <xf numFmtId="0" fontId="4" fillId="24" borderId="13" xfId="0" applyFont="1" applyFill="1" applyBorder="1" applyAlignment="1" applyProtection="1">
      <alignment horizontal="left" vertical="top" wrapText="1"/>
      <protection locked="0"/>
    </xf>
    <xf numFmtId="0" fontId="90" fillId="24" borderId="11" xfId="0" applyFont="1" applyFill="1"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13" xfId="0" applyBorder="1" applyAlignment="1" applyProtection="1">
      <alignment vertical="top" wrapText="1"/>
      <protection locked="0"/>
    </xf>
    <xf numFmtId="0" fontId="6" fillId="24" borderId="7" xfId="0" applyFont="1" applyFill="1" applyBorder="1" applyAlignment="1" applyProtection="1">
      <alignment horizontal="left" vertical="top" wrapText="1" shrinkToFit="1"/>
      <protection locked="0"/>
    </xf>
    <xf numFmtId="0" fontId="74" fillId="13" borderId="22" xfId="0" applyFont="1" applyFill="1" applyBorder="1" applyAlignment="1">
      <alignment vertical="top" wrapText="1"/>
    </xf>
    <xf numFmtId="0" fontId="6" fillId="36" borderId="7" xfId="0" applyFont="1" applyFill="1" applyBorder="1" applyAlignment="1" applyProtection="1">
      <alignment horizontal="left" vertical="top" wrapText="1"/>
      <protection locked="0"/>
    </xf>
    <xf numFmtId="0" fontId="6" fillId="36" borderId="23" xfId="0" applyFont="1" applyFill="1" applyBorder="1" applyAlignment="1" applyProtection="1">
      <alignment horizontal="left" vertical="top" wrapText="1"/>
      <protection locked="0"/>
    </xf>
    <xf numFmtId="0" fontId="6" fillId="36" borderId="15" xfId="0" applyFont="1" applyFill="1" applyBorder="1" applyAlignment="1" applyProtection="1">
      <alignment horizontal="left" vertical="top" wrapText="1"/>
      <protection locked="0"/>
    </xf>
    <xf numFmtId="0" fontId="6" fillId="36" borderId="24" xfId="0" applyFont="1" applyFill="1" applyBorder="1" applyAlignment="1" applyProtection="1">
      <alignment horizontal="left" vertical="top" wrapText="1"/>
      <protection locked="0"/>
    </xf>
    <xf numFmtId="0" fontId="6" fillId="13" borderId="13" xfId="0" applyFont="1" applyFill="1" applyBorder="1" applyAlignment="1">
      <alignment horizontal="left" vertical="top" wrapText="1"/>
    </xf>
    <xf numFmtId="0" fontId="6" fillId="13" borderId="38" xfId="0" applyFont="1" applyFill="1" applyBorder="1" applyAlignment="1">
      <alignment horizontal="left" vertical="top" wrapText="1"/>
    </xf>
    <xf numFmtId="0" fontId="6" fillId="13" borderId="21" xfId="0" applyFont="1" applyFill="1" applyBorder="1" applyAlignment="1">
      <alignment horizontal="left" vertical="top" wrapText="1"/>
    </xf>
    <xf numFmtId="0" fontId="6" fillId="13" borderId="22" xfId="0" applyFont="1" applyFill="1" applyBorder="1" applyAlignment="1">
      <alignment horizontal="left" vertical="top" wrapText="1"/>
    </xf>
    <xf numFmtId="0" fontId="6" fillId="13" borderId="23" xfId="0" applyFont="1" applyFill="1" applyBorder="1" applyAlignment="1">
      <alignment horizontal="left" vertical="top" wrapText="1"/>
    </xf>
    <xf numFmtId="0" fontId="6" fillId="13" borderId="24" xfId="0" applyFont="1" applyFill="1" applyBorder="1" applyAlignment="1">
      <alignment horizontal="left" vertical="top" wrapText="1"/>
    </xf>
    <xf numFmtId="0" fontId="6" fillId="36" borderId="37" xfId="0" applyFont="1" applyFill="1" applyBorder="1" applyAlignment="1" applyProtection="1">
      <alignment horizontal="left" vertical="top" wrapText="1"/>
      <protection locked="0"/>
    </xf>
    <xf numFmtId="0" fontId="6" fillId="36" borderId="72" xfId="0" applyFont="1" applyFill="1" applyBorder="1" applyAlignment="1" applyProtection="1">
      <alignment horizontal="left" vertical="top" wrapText="1"/>
      <protection locked="0"/>
    </xf>
    <xf numFmtId="0" fontId="6" fillId="36" borderId="38" xfId="0" applyFont="1" applyFill="1" applyBorder="1" applyAlignment="1" applyProtection="1">
      <alignment horizontal="left" vertical="top" wrapText="1"/>
      <protection locked="0"/>
    </xf>
    <xf numFmtId="0" fontId="42" fillId="13" borderId="37" xfId="0" applyFont="1" applyFill="1" applyBorder="1" applyAlignment="1">
      <alignment horizontal="left" vertical="top" wrapText="1"/>
    </xf>
    <xf numFmtId="0" fontId="42" fillId="13" borderId="38" xfId="0" applyFont="1" applyFill="1" applyBorder="1" applyAlignment="1">
      <alignment horizontal="left" vertical="top" wrapText="1"/>
    </xf>
    <xf numFmtId="0" fontId="42" fillId="13" borderId="21" xfId="0" applyFont="1" applyFill="1" applyBorder="1" applyAlignment="1">
      <alignment horizontal="left" vertical="top" wrapText="1"/>
    </xf>
    <xf numFmtId="0" fontId="42" fillId="13" borderId="22" xfId="0" applyFont="1" applyFill="1" applyBorder="1" applyAlignment="1">
      <alignment horizontal="left" vertical="top" wrapText="1"/>
    </xf>
    <xf numFmtId="0" fontId="42" fillId="13" borderId="23" xfId="0" applyFont="1" applyFill="1" applyBorder="1" applyAlignment="1">
      <alignment horizontal="left" vertical="top" wrapText="1"/>
    </xf>
    <xf numFmtId="0" fontId="42" fillId="13" borderId="24" xfId="0" applyFont="1" applyFill="1" applyBorder="1" applyAlignment="1">
      <alignment horizontal="left" vertical="top" wrapText="1"/>
    </xf>
    <xf numFmtId="0" fontId="42" fillId="13" borderId="72" xfId="0" applyFont="1" applyFill="1" applyBorder="1" applyAlignment="1">
      <alignment horizontal="left" vertical="top" wrapText="1"/>
    </xf>
    <xf numFmtId="0" fontId="42" fillId="13" borderId="15" xfId="0" applyFont="1" applyFill="1" applyBorder="1" applyAlignment="1">
      <alignment horizontal="left" vertical="top" wrapText="1"/>
    </xf>
    <xf numFmtId="0" fontId="42" fillId="24" borderId="7" xfId="0" applyFont="1" applyFill="1" applyBorder="1" applyAlignment="1" applyProtection="1">
      <alignment horizontal="left" vertical="top" wrapText="1"/>
      <protection locked="0"/>
    </xf>
    <xf numFmtId="0" fontId="42" fillId="13" borderId="0" xfId="0" applyFont="1" applyFill="1" applyAlignment="1">
      <alignment horizontal="left" vertical="top" wrapText="1"/>
    </xf>
    <xf numFmtId="0" fontId="2" fillId="13" borderId="21" xfId="0" applyFont="1" applyFill="1" applyBorder="1" applyAlignment="1">
      <alignment horizontal="left" vertical="top" wrapText="1"/>
    </xf>
    <xf numFmtId="0" fontId="2" fillId="13" borderId="22" xfId="0" applyFont="1" applyFill="1" applyBorder="1" applyAlignment="1">
      <alignment horizontal="left" vertical="top" wrapText="1"/>
    </xf>
    <xf numFmtId="0" fontId="2" fillId="13" borderId="23" xfId="0" applyFont="1" applyFill="1" applyBorder="1" applyAlignment="1">
      <alignment horizontal="left" vertical="top" wrapText="1"/>
    </xf>
    <xf numFmtId="0" fontId="2" fillId="13" borderId="24" xfId="0" applyFont="1" applyFill="1" applyBorder="1" applyAlignment="1">
      <alignment horizontal="left" vertical="top" wrapText="1"/>
    </xf>
    <xf numFmtId="0" fontId="6" fillId="36" borderId="21" xfId="0" applyFont="1" applyFill="1" applyBorder="1" applyAlignment="1" applyProtection="1">
      <alignment horizontal="left" vertical="top" wrapText="1"/>
      <protection locked="0"/>
    </xf>
    <xf numFmtId="0" fontId="6" fillId="36" borderId="0" xfId="0" applyFont="1" applyFill="1" applyAlignment="1" applyProtection="1">
      <alignment horizontal="left" vertical="top" wrapText="1"/>
      <protection locked="0"/>
    </xf>
    <xf numFmtId="0" fontId="6" fillId="36" borderId="22" xfId="0" applyFont="1" applyFill="1" applyBorder="1" applyAlignment="1" applyProtection="1">
      <alignment horizontal="left" vertical="top" wrapText="1"/>
      <protection locked="0"/>
    </xf>
    <xf numFmtId="0" fontId="0" fillId="14" borderId="21" xfId="0" applyFill="1" applyBorder="1" applyAlignment="1" applyProtection="1">
      <alignment wrapText="1"/>
      <protection locked="0"/>
    </xf>
    <xf numFmtId="0" fontId="0" fillId="14" borderId="23" xfId="0" applyFill="1" applyBorder="1" applyAlignment="1" applyProtection="1">
      <alignment wrapText="1"/>
      <protection locked="0"/>
    </xf>
    <xf numFmtId="0" fontId="0" fillId="14" borderId="37" xfId="0" applyFill="1" applyBorder="1" applyAlignment="1" applyProtection="1">
      <alignment wrapText="1"/>
      <protection locked="0"/>
    </xf>
    <xf numFmtId="0" fontId="107" fillId="37" borderId="71" xfId="0" applyFont="1" applyFill="1" applyBorder="1" applyAlignment="1">
      <alignment horizontal="center" vertical="center" wrapText="1"/>
    </xf>
    <xf numFmtId="0" fontId="107" fillId="37" borderId="48" xfId="0" applyFont="1" applyFill="1" applyBorder="1" applyAlignment="1">
      <alignment horizontal="center" vertical="center" wrapText="1"/>
    </xf>
    <xf numFmtId="0" fontId="107" fillId="37" borderId="91" xfId="0" applyFont="1" applyFill="1" applyBorder="1" applyAlignment="1">
      <alignment horizontal="center" vertical="center" wrapText="1"/>
    </xf>
    <xf numFmtId="0" fontId="107" fillId="37" borderId="110" xfId="0" applyFont="1" applyFill="1" applyBorder="1" applyAlignment="1">
      <alignment horizontal="center" vertical="center"/>
    </xf>
    <xf numFmtId="0" fontId="107" fillId="37" borderId="51" xfId="0" applyFont="1" applyFill="1" applyBorder="1" applyAlignment="1">
      <alignment horizontal="center" vertical="center" wrapText="1"/>
    </xf>
    <xf numFmtId="0" fontId="107" fillId="37" borderId="42" xfId="0" applyFont="1" applyFill="1" applyBorder="1" applyAlignment="1">
      <alignment horizontal="center" vertical="center" wrapText="1"/>
    </xf>
    <xf numFmtId="0" fontId="107" fillId="37" borderId="43" xfId="0" applyFont="1" applyFill="1" applyBorder="1" applyAlignment="1">
      <alignment horizontal="center" vertical="center" wrapText="1"/>
    </xf>
    <xf numFmtId="0" fontId="107" fillId="37" borderId="29" xfId="0" applyFont="1" applyFill="1" applyBorder="1" applyAlignment="1">
      <alignment horizontal="center" vertical="center"/>
    </xf>
    <xf numFmtId="0" fontId="107" fillId="37" borderId="30" xfId="0" applyFont="1" applyFill="1" applyBorder="1" applyAlignment="1">
      <alignment horizontal="center" vertical="center"/>
    </xf>
    <xf numFmtId="0" fontId="107" fillId="37" borderId="31" xfId="0" applyFont="1" applyFill="1" applyBorder="1" applyAlignment="1">
      <alignment horizontal="center" vertical="center"/>
    </xf>
    <xf numFmtId="0" fontId="107" fillId="37" borderId="71" xfId="0" applyFont="1" applyFill="1" applyBorder="1" applyAlignment="1">
      <alignment horizontal="center" vertical="center"/>
    </xf>
    <xf numFmtId="0" fontId="107" fillId="37" borderId="48" xfId="0" applyFont="1" applyFill="1" applyBorder="1" applyAlignment="1">
      <alignment horizontal="center" vertical="center"/>
    </xf>
    <xf numFmtId="0" fontId="107" fillId="37" borderId="91" xfId="0" applyFont="1" applyFill="1" applyBorder="1" applyAlignment="1">
      <alignment horizontal="center" vertic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24" borderId="11" xfId="0" applyFill="1" applyBorder="1" applyAlignment="1" applyProtection="1">
      <alignment horizontal="center"/>
      <protection locked="0"/>
    </xf>
    <xf numFmtId="0" fontId="0" fillId="24" borderId="13" xfId="0" applyFill="1" applyBorder="1" applyAlignment="1" applyProtection="1">
      <alignment horizontal="center"/>
      <protection locked="0"/>
    </xf>
    <xf numFmtId="0" fontId="0" fillId="0" borderId="7" xfId="0" applyBorder="1" applyAlignment="1">
      <alignment horizontal="center"/>
    </xf>
    <xf numFmtId="0" fontId="0" fillId="0" borderId="36" xfId="0" applyBorder="1" applyAlignment="1">
      <alignment horizontal="left"/>
    </xf>
    <xf numFmtId="0" fontId="0" fillId="0" borderId="39" xfId="0" applyBorder="1" applyAlignment="1">
      <alignment horizontal="left"/>
    </xf>
    <xf numFmtId="0" fontId="0" fillId="0" borderId="74" xfId="0" applyBorder="1" applyAlignment="1">
      <alignment horizontal="left"/>
    </xf>
    <xf numFmtId="0" fontId="4" fillId="0" borderId="15" xfId="0" applyFont="1" applyBorder="1" applyAlignment="1">
      <alignment horizontal="center"/>
    </xf>
  </cellXfs>
  <cellStyles count="22">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Hiperveza" xfId="14" builtinId="8"/>
    <cellStyle name="Linked Cell" xfId="15" xr:uid="{00000000-0005-0000-0000-00000E000000}"/>
    <cellStyle name="Neutral" xfId="16" xr:uid="{00000000-0005-0000-0000-00000F000000}"/>
    <cellStyle name="Normalno" xfId="0" builtinId="0"/>
    <cellStyle name="Note" xfId="17" xr:uid="{00000000-0005-0000-0000-000010000000}"/>
    <cellStyle name="Postotak" xfId="18" builtinId="5"/>
    <cellStyle name="Standard 2" xfId="19" xr:uid="{00000000-0005-0000-0000-000013000000}"/>
    <cellStyle name="Standard_Outline NIMs template 10-09-30" xfId="20" xr:uid="{00000000-0005-0000-0000-000014000000}"/>
    <cellStyle name="Title" xfId="21" xr:uid="{00000000-0005-0000-0000-000015000000}"/>
  </cellStyles>
  <dxfs count="402">
    <dxf>
      <border>
        <top style="thin">
          <color indexed="64"/>
        </top>
      </border>
    </dxf>
    <dxf>
      <fill>
        <patternFill>
          <bgColor theme="1" tint="0.24994659260841701"/>
        </patternFill>
      </fill>
    </dxf>
    <dxf>
      <fill>
        <patternFill>
          <bgColor theme="9"/>
        </patternFill>
      </fill>
    </dxf>
    <dxf>
      <fill>
        <patternFill>
          <bgColor rgb="FF7030A0"/>
        </patternFill>
      </fill>
    </dxf>
    <dxf>
      <border>
        <top style="thin">
          <color indexed="64"/>
        </top>
      </border>
    </dxf>
    <dxf>
      <fill>
        <patternFill>
          <bgColor theme="1" tint="0.24994659260841701"/>
        </patternFill>
      </fill>
    </dxf>
    <dxf>
      <fill>
        <patternFill>
          <bgColor theme="9"/>
        </patternFill>
      </fill>
    </dxf>
    <dxf>
      <fill>
        <patternFill>
          <bgColor rgb="FF7030A0"/>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ill>
        <patternFill>
          <bgColor theme="1" tint="0.24994659260841701"/>
        </patternFill>
      </fill>
    </dxf>
    <dxf>
      <fill>
        <patternFill>
          <bgColor theme="9"/>
        </patternFill>
      </fill>
    </dxf>
    <dxf>
      <fill>
        <patternFill>
          <bgColor rgb="FF7030A0"/>
        </patternFill>
      </fill>
    </dxf>
    <dxf>
      <border>
        <top style="thin">
          <color indexed="64"/>
        </top>
      </border>
    </dxf>
    <dxf>
      <border>
        <top style="thin">
          <color indexed="64"/>
        </top>
      </border>
    </dxf>
    <dxf>
      <border>
        <top style="thin">
          <color indexed="64"/>
        </top>
      </border>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ill>
        <patternFill>
          <bgColor indexed="10"/>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ont>
        <color indexed="8"/>
      </font>
      <fill>
        <patternFill>
          <bgColor indexed="63"/>
        </patternFill>
      </fill>
    </dxf>
    <dxf>
      <fill>
        <patternFill>
          <bgColor indexed="10"/>
        </patternFill>
      </fill>
    </dxf>
    <dxf>
      <font>
        <color indexed="8"/>
      </font>
      <fill>
        <patternFill>
          <bgColor indexed="63"/>
        </patternFill>
      </fill>
    </dxf>
    <dxf>
      <font>
        <color indexed="8"/>
      </font>
      <fill>
        <patternFill>
          <bgColor indexed="63"/>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indexed="8"/>
      </font>
      <fill>
        <patternFill>
          <bgColor indexed="63"/>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indexed="10"/>
      </font>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border>
        <top style="thin">
          <color indexed="64"/>
        </top>
      </border>
    </dxf>
    <dxf>
      <fill>
        <patternFill patternType="lightUp">
          <bgColor indexed="65"/>
        </patternFill>
      </fill>
    </dxf>
    <dxf>
      <fill>
        <patternFill>
          <bgColor rgb="FFFF0000"/>
        </patternFill>
      </fill>
    </dxf>
    <dxf>
      <font>
        <color theme="1"/>
      </font>
      <fill>
        <patternFill>
          <bgColor theme="1" tint="0.14996795556505021"/>
        </patternFill>
      </fill>
    </dxf>
    <dxf>
      <fill>
        <patternFill>
          <bgColor theme="1" tint="0.24994659260841701"/>
        </patternFill>
      </fill>
    </dxf>
    <dxf>
      <font>
        <color indexed="8"/>
      </font>
      <fill>
        <patternFill>
          <bgColor indexed="63"/>
        </patternFill>
      </fill>
    </dxf>
    <dxf>
      <fill>
        <patternFill patternType="lightUp">
          <bgColor indexed="65"/>
        </patternFill>
      </fill>
    </dxf>
    <dxf>
      <border>
        <top style="thin">
          <color indexed="64"/>
        </top>
      </border>
    </dxf>
    <dxf>
      <fill>
        <patternFill patternType="lightUp">
          <bgColor indexed="65"/>
        </patternFill>
      </fill>
    </dxf>
    <dxf>
      <border>
        <top style="thin">
          <color indexed="64"/>
        </top>
      </border>
    </dxf>
    <dxf>
      <border>
        <top style="thin">
          <color indexed="64"/>
        </top>
      </border>
    </dxf>
    <dxf>
      <fill>
        <patternFill>
          <bgColor rgb="FFFF0000"/>
        </patternFill>
      </fill>
    </dxf>
    <dxf>
      <font>
        <color theme="1"/>
      </font>
      <fill>
        <patternFill>
          <bgColor theme="1" tint="0.14996795556505021"/>
        </patternFill>
      </fill>
    </dxf>
    <dxf>
      <fill>
        <patternFill>
          <bgColor theme="1" tint="0.24994659260841701"/>
        </patternFill>
      </fill>
    </dxf>
    <dxf>
      <fill>
        <patternFill>
          <bgColor theme="9"/>
        </patternFill>
      </fill>
    </dxf>
    <dxf>
      <fill>
        <patternFill>
          <bgColor rgb="FF7030A0"/>
        </patternFill>
      </fill>
    </dxf>
    <dxf>
      <border>
        <top style="thin">
          <color indexed="64"/>
        </top>
      </border>
    </dxf>
    <dxf>
      <fill>
        <patternFill>
          <bgColor theme="1" tint="0.24994659260841701"/>
        </patternFill>
      </fill>
    </dxf>
    <dxf>
      <fill>
        <patternFill>
          <bgColor theme="1" tint="0.24994659260841701"/>
        </patternFill>
      </fill>
    </dxf>
    <dxf>
      <fill>
        <patternFill>
          <bgColor theme="9"/>
        </patternFill>
      </fill>
    </dxf>
    <dxf>
      <fill>
        <patternFill>
          <bgColor rgb="FF7030A0"/>
        </patternFill>
      </fill>
    </dxf>
    <dxf>
      <border>
        <top style="thin">
          <color indexed="64"/>
        </top>
      </border>
    </dxf>
    <dxf>
      <fill>
        <patternFill>
          <bgColor theme="1" tint="0.24994659260841701"/>
        </patternFill>
      </fill>
    </dxf>
    <dxf>
      <fill>
        <patternFill>
          <bgColor theme="9"/>
        </patternFill>
      </fill>
    </dxf>
    <dxf>
      <fill>
        <patternFill>
          <bgColor rgb="FF7030A0"/>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ont>
        <color indexed="8"/>
      </font>
      <fill>
        <patternFill>
          <bgColor indexed="63"/>
        </patternFill>
      </fill>
    </dxf>
    <dxf>
      <fill>
        <patternFill>
          <bgColor indexed="10"/>
        </patternFill>
      </fill>
    </dxf>
    <dxf>
      <font>
        <color indexed="10"/>
      </font>
    </dxf>
    <dxf>
      <fill>
        <patternFill>
          <bgColor theme="9"/>
        </patternFill>
      </fill>
    </dxf>
    <dxf>
      <fill>
        <patternFill>
          <bgColor rgb="FF7030A0"/>
        </patternFill>
      </fill>
    </dxf>
    <dxf>
      <fill>
        <patternFill>
          <bgColor rgb="FF00B0F0"/>
        </patternFill>
      </fill>
    </dxf>
    <dxf>
      <fill>
        <patternFill>
          <bgColor theme="1" tint="0.24994659260841701"/>
        </patternFill>
      </fill>
    </dxf>
    <dxf>
      <fill>
        <patternFill>
          <bgColor theme="9"/>
        </patternFill>
      </fill>
    </dxf>
    <dxf>
      <fill>
        <patternFill>
          <bgColor rgb="FF7030A0"/>
        </patternFill>
      </fill>
    </dxf>
    <dxf>
      <fill>
        <patternFill>
          <bgColor rgb="FF00B0F0"/>
        </patternFill>
      </fill>
    </dxf>
    <dxf>
      <fill>
        <patternFill>
          <bgColor theme="1" tint="0.24994659260841701"/>
        </patternFill>
      </fill>
    </dxf>
    <dxf>
      <fill>
        <patternFill>
          <bgColor theme="1" tint="0.34998626667073579"/>
        </patternFill>
      </fill>
    </dxf>
    <dxf>
      <border>
        <top style="thin">
          <color indexed="64"/>
        </top>
      </border>
    </dxf>
    <dxf>
      <fill>
        <patternFill>
          <bgColor theme="9"/>
        </patternFill>
      </fill>
    </dxf>
    <dxf>
      <fill>
        <patternFill>
          <bgColor rgb="FF7030A0"/>
        </patternFill>
      </fill>
    </dxf>
    <dxf>
      <fill>
        <patternFill>
          <bgColor rgb="FF00B0F0"/>
        </patternFill>
      </fill>
    </dxf>
    <dxf>
      <fill>
        <patternFill>
          <bgColor theme="1" tint="0.24994659260841701"/>
        </patternFill>
      </fill>
    </dxf>
    <dxf>
      <border>
        <top style="thin">
          <color indexed="64"/>
        </top>
      </border>
    </dxf>
    <dxf>
      <fill>
        <patternFill>
          <bgColor theme="1" tint="0.24994659260841701"/>
        </patternFill>
      </fill>
    </dxf>
    <dxf>
      <fill>
        <patternFill>
          <bgColor rgb="FFFF0000"/>
        </patternFill>
      </fill>
    </dxf>
    <dxf>
      <font>
        <color theme="1"/>
      </font>
      <fill>
        <patternFill>
          <bgColor theme="1" tint="0.14996795556505021"/>
        </patternFill>
      </fill>
    </dxf>
    <dxf>
      <fill>
        <patternFill>
          <bgColor rgb="FFFF0000"/>
        </patternFill>
      </fill>
    </dxf>
    <dxf>
      <font>
        <color theme="1"/>
      </font>
      <fill>
        <patternFill>
          <bgColor theme="1" tint="0.14996795556505021"/>
        </patternFill>
      </fill>
    </dxf>
    <dxf>
      <fill>
        <patternFill>
          <bgColor rgb="FFFF0000"/>
        </patternFill>
      </fill>
    </dxf>
    <dxf>
      <fill>
        <patternFill>
          <bgColor rgb="FFFF0000"/>
        </patternFill>
      </fill>
    </dxf>
    <dxf>
      <fill>
        <patternFill>
          <bgColor rgb="FFFF0000"/>
        </patternFill>
      </fill>
    </dxf>
    <dxf>
      <font>
        <color theme="1"/>
      </font>
      <fill>
        <patternFill>
          <bgColor theme="1" tint="0.14996795556505021"/>
        </patternFill>
      </fill>
    </dxf>
    <dxf>
      <fill>
        <patternFill patternType="lightUp">
          <bgColor indexed="65"/>
        </patternFill>
      </fill>
    </dxf>
    <dxf>
      <fill>
        <patternFill patternType="lightUp">
          <bgColor indexed="65"/>
        </patternFill>
      </fill>
    </dxf>
    <dxf>
      <fill>
        <patternFill patternType="lightUp">
          <bgColor indexed="9"/>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solid">
          <fgColor indexed="64"/>
          <bgColor indexed="26"/>
        </patternFill>
      </fill>
    </dxf>
    <dxf>
      <fill>
        <patternFill>
          <bgColor indexed="26"/>
        </patternFill>
      </fill>
    </dxf>
    <dxf>
      <fill>
        <patternFill patternType="lightUp">
          <bgColor indexed="9"/>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9"/>
        </patternFill>
      </fill>
    </dxf>
    <dxf>
      <fill>
        <patternFill patternType="lightUp">
          <bgColor indexed="65"/>
        </patternFill>
      </fill>
    </dxf>
    <dxf>
      <fill>
        <patternFill patternType="lightUp">
          <bgColor indexed="9"/>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9"/>
        </patternFill>
      </fill>
    </dxf>
    <dxf>
      <fill>
        <patternFill patternType="lightUp">
          <bgColor indexed="65"/>
        </patternFill>
      </fill>
    </dxf>
    <dxf>
      <fill>
        <patternFill patternType="lightUp">
          <bgColor indexed="9"/>
        </patternFill>
      </fill>
    </dxf>
    <dxf>
      <fill>
        <patternFill patternType="lightUp">
          <bgColor indexed="65"/>
        </patternFill>
      </fill>
    </dxf>
    <dxf>
      <fill>
        <patternFill patternType="lightUp">
          <bgColor auto="1"/>
        </patternFill>
      </fill>
    </dxf>
    <dxf>
      <fill>
        <patternFill patternType="lightUp">
          <bgColor indexed="9"/>
        </patternFill>
      </fill>
    </dxf>
    <dxf>
      <fill>
        <patternFill patternType="lightUp">
          <bgColor indexed="65"/>
        </patternFill>
      </fill>
    </dxf>
    <dxf>
      <fill>
        <patternFill>
          <bgColor indexed="26"/>
        </patternFill>
      </fill>
    </dxf>
    <dxf>
      <fill>
        <patternFill patternType="lightUp">
          <fgColor indexed="64"/>
          <bgColor indexed="9"/>
        </patternFill>
      </fill>
    </dxf>
    <dxf>
      <fill>
        <patternFill patternType="lightUp">
          <bgColor indexed="9"/>
        </patternFill>
      </fill>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ont>
        <color indexed="10"/>
      </font>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ont>
        <color indexed="10"/>
      </font>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fgColor indexed="64"/>
          <bgColor indexed="9"/>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ont>
        <color rgb="FFFF0000"/>
      </font>
    </dxf>
    <dxf>
      <fill>
        <patternFill patternType="lightUp">
          <bgColor indexed="65"/>
        </patternFill>
      </fill>
    </dxf>
    <dxf>
      <fill>
        <patternFill patternType="lightUp">
          <bgColor indexed="65"/>
        </patternFill>
      </fill>
    </dxf>
    <dxf>
      <fill>
        <patternFill patternType="lightUp">
          <fgColor indexed="64"/>
          <bgColor theme="0"/>
        </patternFill>
      </fill>
    </dxf>
    <dxf>
      <font>
        <color rgb="FFFF0000"/>
      </font>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12</xdr:col>
      <xdr:colOff>260984</xdr:colOff>
      <xdr:row>1</xdr:row>
      <xdr:rowOff>47625</xdr:rowOff>
    </xdr:from>
    <xdr:to>
      <xdr:col>13</xdr:col>
      <xdr:colOff>564018</xdr:colOff>
      <xdr:row>3</xdr:row>
      <xdr:rowOff>82212</xdr:rowOff>
    </xdr:to>
    <xdr:sp macro="[0]!DieseArbeitsmappe.Hide_Example" textlink="">
      <xdr:nvSpPr>
        <xdr:cNvPr id="12" name="Rahmen 11">
          <a:extLst>
            <a:ext uri="{FF2B5EF4-FFF2-40B4-BE49-F238E27FC236}">
              <a16:creationId xmlns:a16="http://schemas.microsoft.com/office/drawing/2014/main" id="{00000000-0008-0000-0200-00000C000000}"/>
            </a:ext>
          </a:extLst>
        </xdr:cNvPr>
        <xdr:cNvSpPr/>
      </xdr:nvSpPr>
      <xdr:spPr bwMode="auto">
        <a:xfrm>
          <a:off x="8039099" y="219075"/>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lang="hr-HR" sz="1100" b="1">
              <a:latin typeface="Arial" pitchFamily="34" charset="0"/>
              <a:cs typeface="Arial" pitchFamily="34" charset="0"/>
            </a:rPr>
            <a:t>Primjeri</a:t>
          </a:r>
          <a:endParaRPr lang="de-AT" sz="1100" b="1">
            <a:latin typeface="Arial" pitchFamily="34" charset="0"/>
            <a:cs typeface="Arial" pitchFamily="34" charset="0"/>
          </a:endParaRPr>
        </a:p>
      </xdr:txBody>
    </xdr:sp>
    <xdr:clientData/>
  </xdr:twoCellAnchor>
  <xdr:twoCellAnchor>
    <xdr:from>
      <xdr:col>5</xdr:col>
      <xdr:colOff>403860</xdr:colOff>
      <xdr:row>49</xdr:row>
      <xdr:rowOff>95250</xdr:rowOff>
    </xdr:from>
    <xdr:to>
      <xdr:col>5</xdr:col>
      <xdr:colOff>813759</xdr:colOff>
      <xdr:row>53</xdr:row>
      <xdr:rowOff>66786</xdr:rowOff>
    </xdr:to>
    <xdr:sp macro="[0]!DieseArbeitsmappe.AddMPversion" textlink="">
      <xdr:nvSpPr>
        <xdr:cNvPr id="9" name="Plus 1">
          <a:extLst>
            <a:ext uri="{FF2B5EF4-FFF2-40B4-BE49-F238E27FC236}">
              <a16:creationId xmlns:a16="http://schemas.microsoft.com/office/drawing/2014/main" id="{00000000-0008-0000-0200-000009000000}"/>
            </a:ext>
          </a:extLst>
        </xdr:cNvPr>
        <xdr:cNvSpPr/>
      </xdr:nvSpPr>
      <xdr:spPr bwMode="auto">
        <a:xfrm>
          <a:off x="2245435" y="34026662"/>
          <a:ext cx="405776" cy="397416"/>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403860</xdr:colOff>
      <xdr:row>59</xdr:row>
      <xdr:rowOff>104775</xdr:rowOff>
    </xdr:from>
    <xdr:to>
      <xdr:col>6</xdr:col>
      <xdr:colOff>813759</xdr:colOff>
      <xdr:row>63</xdr:row>
      <xdr:rowOff>75189</xdr:rowOff>
    </xdr:to>
    <xdr:sp macro="[0]!DieseArbeitsmappe.AddTransferCO2Installations" textlink="">
      <xdr:nvSpPr>
        <xdr:cNvPr id="7" name="Plus 1">
          <a:extLst>
            <a:ext uri="{FF2B5EF4-FFF2-40B4-BE49-F238E27FC236}">
              <a16:creationId xmlns:a16="http://schemas.microsoft.com/office/drawing/2014/main" id="{00000000-0008-0000-0B00-000007000000}"/>
            </a:ext>
          </a:extLst>
        </xdr:cNvPr>
        <xdr:cNvSpPr/>
      </xdr:nvSpPr>
      <xdr:spPr bwMode="auto">
        <a:xfrm>
          <a:off x="2245435" y="18247099"/>
          <a:ext cx="405776" cy="387723"/>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6</xdr:col>
      <xdr:colOff>403860</xdr:colOff>
      <xdr:row>105</xdr:row>
      <xdr:rowOff>104775</xdr:rowOff>
    </xdr:from>
    <xdr:to>
      <xdr:col>6</xdr:col>
      <xdr:colOff>813759</xdr:colOff>
      <xdr:row>109</xdr:row>
      <xdr:rowOff>75189</xdr:rowOff>
    </xdr:to>
    <xdr:sp macro="[0]!DieseArbeitsmappe.AddPipelineDevices" textlink="">
      <xdr:nvSpPr>
        <xdr:cNvPr id="3" name="Plus 1">
          <a:extLst>
            <a:ext uri="{FF2B5EF4-FFF2-40B4-BE49-F238E27FC236}">
              <a16:creationId xmlns:a16="http://schemas.microsoft.com/office/drawing/2014/main" id="{00000000-0008-0000-0B00-000003000000}"/>
            </a:ext>
          </a:extLst>
        </xdr:cNvPr>
        <xdr:cNvSpPr/>
      </xdr:nvSpPr>
      <xdr:spPr bwMode="auto">
        <a:xfrm>
          <a:off x="2245435" y="18247099"/>
          <a:ext cx="405776" cy="387723"/>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249</xdr:row>
      <xdr:rowOff>104775</xdr:rowOff>
    </xdr:from>
    <xdr:to>
      <xdr:col>5</xdr:col>
      <xdr:colOff>813759</xdr:colOff>
      <xdr:row>253</xdr:row>
      <xdr:rowOff>66675</xdr:rowOff>
    </xdr:to>
    <xdr:sp macro="[0]!DieseArbeitsmappe.AddProcedures" textlink="">
      <xdr:nvSpPr>
        <xdr:cNvPr id="4" name="Plus 1">
          <a:extLst>
            <a:ext uri="{FF2B5EF4-FFF2-40B4-BE49-F238E27FC236}">
              <a16:creationId xmlns:a16="http://schemas.microsoft.com/office/drawing/2014/main" id="{00000000-0008-0000-0B00-000004000000}"/>
            </a:ext>
          </a:extLst>
        </xdr:cNvPr>
        <xdr:cNvSpPr/>
      </xdr:nvSpPr>
      <xdr:spPr bwMode="auto">
        <a:xfrm>
          <a:off x="2245995" y="3965257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270510</xdr:colOff>
      <xdr:row>1</xdr:row>
      <xdr:rowOff>49530</xdr:rowOff>
    </xdr:from>
    <xdr:to>
      <xdr:col>13</xdr:col>
      <xdr:colOff>590461</xdr:colOff>
      <xdr:row>3</xdr:row>
      <xdr:rowOff>104814</xdr:rowOff>
    </xdr:to>
    <xdr:sp macro="[0]!DieseArbeitsmappe.Hide_Example" textlink="">
      <xdr:nvSpPr>
        <xdr:cNvPr id="2" name="Rahmen 1">
          <a:extLst>
            <a:ext uri="{FF2B5EF4-FFF2-40B4-BE49-F238E27FC236}">
              <a16:creationId xmlns:a16="http://schemas.microsoft.com/office/drawing/2014/main" id="{00000000-0008-0000-0D00-000002000000}"/>
            </a:ext>
          </a:extLst>
        </xdr:cNvPr>
        <xdr:cNvSpPr/>
      </xdr:nvSpPr>
      <xdr:spPr bwMode="auto">
        <a:xfrm>
          <a:off x="8048625" y="228600"/>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kumimoji="0" lang="hr-HR"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Primjeri</a:t>
          </a:r>
          <a:endParaRPr lang="de-AT" sz="1100" b="1">
            <a:latin typeface="Arial" pitchFamily="34" charset="0"/>
            <a:cs typeface="Arial" pitchFamily="34" charset="0"/>
          </a:endParaRPr>
        </a:p>
      </xdr:txBody>
    </xdr:sp>
    <xdr:clientData/>
  </xdr:twoCellAnchor>
  <xdr:twoCellAnchor>
    <xdr:from>
      <xdr:col>5</xdr:col>
      <xdr:colOff>403860</xdr:colOff>
      <xdr:row>279</xdr:row>
      <xdr:rowOff>104775</xdr:rowOff>
    </xdr:from>
    <xdr:to>
      <xdr:col>5</xdr:col>
      <xdr:colOff>813759</xdr:colOff>
      <xdr:row>283</xdr:row>
      <xdr:rowOff>66675</xdr:rowOff>
    </xdr:to>
    <xdr:sp macro="[0]!DieseArbeitsmappe.AddProcedures" textlink="">
      <xdr:nvSpPr>
        <xdr:cNvPr id="3" name="Plus 1">
          <a:extLst>
            <a:ext uri="{FF2B5EF4-FFF2-40B4-BE49-F238E27FC236}">
              <a16:creationId xmlns:a16="http://schemas.microsoft.com/office/drawing/2014/main" id="{00000000-0008-0000-0D00-000003000000}"/>
            </a:ext>
          </a:extLst>
        </xdr:cNvPr>
        <xdr:cNvSpPr/>
      </xdr:nvSpPr>
      <xdr:spPr bwMode="auto">
        <a:xfrm>
          <a:off x="2245995" y="43586400"/>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260984</xdr:colOff>
      <xdr:row>1</xdr:row>
      <xdr:rowOff>47625</xdr:rowOff>
    </xdr:from>
    <xdr:to>
      <xdr:col>13</xdr:col>
      <xdr:colOff>564018</xdr:colOff>
      <xdr:row>3</xdr:row>
      <xdr:rowOff>82156</xdr:rowOff>
    </xdr:to>
    <xdr:sp macro="[0]!DieseArbeitsmappe.Hide_Example" textlink="">
      <xdr:nvSpPr>
        <xdr:cNvPr id="12" name="Rahmen 11">
          <a:extLst>
            <a:ext uri="{FF2B5EF4-FFF2-40B4-BE49-F238E27FC236}">
              <a16:creationId xmlns:a16="http://schemas.microsoft.com/office/drawing/2014/main" id="{00000000-0008-0000-0300-00000C000000}"/>
            </a:ext>
          </a:extLst>
        </xdr:cNvPr>
        <xdr:cNvSpPr/>
      </xdr:nvSpPr>
      <xdr:spPr bwMode="auto">
        <a:xfrm>
          <a:off x="8039099" y="219075"/>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lang="hr-HR" sz="1100" b="1">
              <a:latin typeface="Arial" pitchFamily="34" charset="0"/>
              <a:cs typeface="Arial" pitchFamily="34" charset="0"/>
            </a:rPr>
            <a:t>Primjeri</a:t>
          </a:r>
          <a:endParaRPr lang="de-AT" sz="1100" b="1">
            <a:latin typeface="Arial" pitchFamily="34" charset="0"/>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260984</xdr:colOff>
      <xdr:row>1</xdr:row>
      <xdr:rowOff>47625</xdr:rowOff>
    </xdr:from>
    <xdr:to>
      <xdr:col>13</xdr:col>
      <xdr:colOff>590675</xdr:colOff>
      <xdr:row>3</xdr:row>
      <xdr:rowOff>87740</xdr:rowOff>
    </xdr:to>
    <xdr:sp macro="[0]!DieseArbeitsmappe.Hide_Example" textlink="">
      <xdr:nvSpPr>
        <xdr:cNvPr id="12" name="Rahmen 11">
          <a:extLst>
            <a:ext uri="{FF2B5EF4-FFF2-40B4-BE49-F238E27FC236}">
              <a16:creationId xmlns:a16="http://schemas.microsoft.com/office/drawing/2014/main" id="{00000000-0008-0000-0400-00000C000000}"/>
            </a:ext>
          </a:extLst>
        </xdr:cNvPr>
        <xdr:cNvSpPr/>
      </xdr:nvSpPr>
      <xdr:spPr bwMode="auto">
        <a:xfrm>
          <a:off x="8039099" y="219075"/>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kumimoji="0" lang="hr-HR"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Primjeri</a:t>
          </a:r>
          <a:endParaRPr lang="de-AT" sz="1100" b="1">
            <a:latin typeface="Arial" pitchFamily="34" charset="0"/>
            <a:cs typeface="Arial" pitchFamily="34" charset="0"/>
          </a:endParaRPr>
        </a:p>
      </xdr:txBody>
    </xdr:sp>
    <xdr:clientData/>
  </xdr:twoCellAnchor>
  <xdr:twoCellAnchor>
    <xdr:from>
      <xdr:col>5</xdr:col>
      <xdr:colOff>403860</xdr:colOff>
      <xdr:row>176</xdr:row>
      <xdr:rowOff>102870</xdr:rowOff>
    </xdr:from>
    <xdr:to>
      <xdr:col>5</xdr:col>
      <xdr:colOff>813759</xdr:colOff>
      <xdr:row>180</xdr:row>
      <xdr:rowOff>65717</xdr:rowOff>
    </xdr:to>
    <xdr:sp macro="[0]!DieseArbeitsmappe.AddMeasurementPoint" textlink="">
      <xdr:nvSpPr>
        <xdr:cNvPr id="6" name="Plus 1">
          <a:extLst>
            <a:ext uri="{FF2B5EF4-FFF2-40B4-BE49-F238E27FC236}">
              <a16:creationId xmlns:a16="http://schemas.microsoft.com/office/drawing/2014/main" id="{00000000-0008-0000-0400-000006000000}"/>
            </a:ext>
          </a:extLst>
        </xdr:cNvPr>
        <xdr:cNvSpPr/>
      </xdr:nvSpPr>
      <xdr:spPr bwMode="auto">
        <a:xfrm>
          <a:off x="2247900" y="31965900"/>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151</xdr:row>
      <xdr:rowOff>112395</xdr:rowOff>
    </xdr:from>
    <xdr:to>
      <xdr:col>5</xdr:col>
      <xdr:colOff>813759</xdr:colOff>
      <xdr:row>155</xdr:row>
      <xdr:rowOff>65866</xdr:rowOff>
    </xdr:to>
    <xdr:sp macro="[0]!DieseArbeitsmappe.AddEmissionPoint" textlink="">
      <xdr:nvSpPr>
        <xdr:cNvPr id="8" name="Plus 1">
          <a:extLst>
            <a:ext uri="{FF2B5EF4-FFF2-40B4-BE49-F238E27FC236}">
              <a16:creationId xmlns:a16="http://schemas.microsoft.com/office/drawing/2014/main" id="{00000000-0008-0000-0400-000008000000}"/>
            </a:ext>
          </a:extLst>
        </xdr:cNvPr>
        <xdr:cNvSpPr/>
      </xdr:nvSpPr>
      <xdr:spPr bwMode="auto">
        <a:xfrm>
          <a:off x="2247900" y="32232600"/>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126</xdr:row>
      <xdr:rowOff>112395</xdr:rowOff>
    </xdr:from>
    <xdr:to>
      <xdr:col>5</xdr:col>
      <xdr:colOff>813759</xdr:colOff>
      <xdr:row>130</xdr:row>
      <xdr:rowOff>65835</xdr:rowOff>
    </xdr:to>
    <xdr:sp macro="[0]!DieseArbeitsmappe.AddEmissionSource" textlink="">
      <xdr:nvSpPr>
        <xdr:cNvPr id="11" name="Plus 1">
          <a:extLst>
            <a:ext uri="{FF2B5EF4-FFF2-40B4-BE49-F238E27FC236}">
              <a16:creationId xmlns:a16="http://schemas.microsoft.com/office/drawing/2014/main" id="{00000000-0008-0000-0400-00000B000000}"/>
            </a:ext>
          </a:extLst>
        </xdr:cNvPr>
        <xdr:cNvSpPr/>
      </xdr:nvSpPr>
      <xdr:spPr bwMode="auto">
        <a:xfrm>
          <a:off x="2247900" y="27736800"/>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204</xdr:row>
      <xdr:rowOff>102870</xdr:rowOff>
    </xdr:from>
    <xdr:to>
      <xdr:col>5</xdr:col>
      <xdr:colOff>813759</xdr:colOff>
      <xdr:row>208</xdr:row>
      <xdr:rowOff>65978</xdr:rowOff>
    </xdr:to>
    <xdr:sp macro="[0]!DieseArbeitsmappe.AddSourceStream" textlink="">
      <xdr:nvSpPr>
        <xdr:cNvPr id="13" name="Plus 1">
          <a:extLst>
            <a:ext uri="{FF2B5EF4-FFF2-40B4-BE49-F238E27FC236}">
              <a16:creationId xmlns:a16="http://schemas.microsoft.com/office/drawing/2014/main" id="{00000000-0008-0000-0400-00000D000000}"/>
            </a:ext>
          </a:extLst>
        </xdr:cNvPr>
        <xdr:cNvSpPr/>
      </xdr:nvSpPr>
      <xdr:spPr bwMode="auto">
        <a:xfrm>
          <a:off x="2247900" y="23364825"/>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260</xdr:row>
      <xdr:rowOff>95250</xdr:rowOff>
    </xdr:from>
    <xdr:to>
      <xdr:col>5</xdr:col>
      <xdr:colOff>813759</xdr:colOff>
      <xdr:row>264</xdr:row>
      <xdr:rowOff>66756</xdr:rowOff>
    </xdr:to>
    <xdr:sp macro="[0]!DieseArbeitsmappe.AddActivitiesExcluded" textlink="">
      <xdr:nvSpPr>
        <xdr:cNvPr id="9" name="Plus 1">
          <a:extLst>
            <a:ext uri="{FF2B5EF4-FFF2-40B4-BE49-F238E27FC236}">
              <a16:creationId xmlns:a16="http://schemas.microsoft.com/office/drawing/2014/main" id="{00000000-0008-0000-0400-000009000000}"/>
            </a:ext>
          </a:extLst>
        </xdr:cNvPr>
        <xdr:cNvSpPr/>
      </xdr:nvSpPr>
      <xdr:spPr bwMode="auto">
        <a:xfrm>
          <a:off x="2245435" y="34026662"/>
          <a:ext cx="405776" cy="397416"/>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270510</xdr:colOff>
      <xdr:row>1</xdr:row>
      <xdr:rowOff>57150</xdr:rowOff>
    </xdr:from>
    <xdr:to>
      <xdr:col>13</xdr:col>
      <xdr:colOff>590434</xdr:colOff>
      <xdr:row>3</xdr:row>
      <xdr:rowOff>104775</xdr:rowOff>
    </xdr:to>
    <xdr:sp macro="[0]!DieseArbeitsmappe.Hide_Example" textlink="">
      <xdr:nvSpPr>
        <xdr:cNvPr id="5" name="Rahmen 4">
          <a:extLst>
            <a:ext uri="{FF2B5EF4-FFF2-40B4-BE49-F238E27FC236}">
              <a16:creationId xmlns:a16="http://schemas.microsoft.com/office/drawing/2014/main" id="{00000000-0008-0000-0500-000005000000}"/>
            </a:ext>
          </a:extLst>
        </xdr:cNvPr>
        <xdr:cNvSpPr/>
      </xdr:nvSpPr>
      <xdr:spPr bwMode="auto">
        <a:xfrm>
          <a:off x="8048625" y="228600"/>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kumimoji="0" lang="hr-HR"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Primjeri</a:t>
          </a:r>
          <a:endParaRPr lang="de-AT" sz="1100" b="1">
            <a:latin typeface="Arial" pitchFamily="34" charset="0"/>
            <a:cs typeface="Arial" pitchFamily="34" charset="0"/>
          </a:endParaRPr>
        </a:p>
      </xdr:txBody>
    </xdr:sp>
    <xdr:clientData/>
  </xdr:twoCellAnchor>
  <xdr:twoCellAnchor>
    <xdr:from>
      <xdr:col>5</xdr:col>
      <xdr:colOff>403860</xdr:colOff>
      <xdr:row>154</xdr:row>
      <xdr:rowOff>112395</xdr:rowOff>
    </xdr:from>
    <xdr:to>
      <xdr:col>5</xdr:col>
      <xdr:colOff>813759</xdr:colOff>
      <xdr:row>158</xdr:row>
      <xdr:rowOff>74295</xdr:rowOff>
    </xdr:to>
    <xdr:sp macro="[0]!DieseArbeitsmappe.AddLaboratories" textlink="">
      <xdr:nvSpPr>
        <xdr:cNvPr id="3" name="Plus 1">
          <a:extLst>
            <a:ext uri="{FF2B5EF4-FFF2-40B4-BE49-F238E27FC236}">
              <a16:creationId xmlns:a16="http://schemas.microsoft.com/office/drawing/2014/main" id="{00000000-0008-0000-0500-000003000000}"/>
            </a:ext>
          </a:extLst>
        </xdr:cNvPr>
        <xdr:cNvSpPr/>
      </xdr:nvSpPr>
      <xdr:spPr bwMode="auto">
        <a:xfrm>
          <a:off x="2245995" y="2492692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124</xdr:row>
      <xdr:rowOff>104775</xdr:rowOff>
    </xdr:from>
    <xdr:to>
      <xdr:col>5</xdr:col>
      <xdr:colOff>813759</xdr:colOff>
      <xdr:row>128</xdr:row>
      <xdr:rowOff>66675</xdr:rowOff>
    </xdr:to>
    <xdr:sp macro="[0]!DieseArbeitsmappe.AddInformationSources" textlink="">
      <xdr:nvSpPr>
        <xdr:cNvPr id="4" name="Plus 1">
          <a:extLst>
            <a:ext uri="{FF2B5EF4-FFF2-40B4-BE49-F238E27FC236}">
              <a16:creationId xmlns:a16="http://schemas.microsoft.com/office/drawing/2014/main" id="{00000000-0008-0000-0500-000004000000}"/>
            </a:ext>
          </a:extLst>
        </xdr:cNvPr>
        <xdr:cNvSpPr/>
      </xdr:nvSpPr>
      <xdr:spPr bwMode="auto">
        <a:xfrm>
          <a:off x="2245435" y="24376716"/>
          <a:ext cx="405776" cy="387724"/>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311</xdr:row>
      <xdr:rowOff>104775</xdr:rowOff>
    </xdr:from>
    <xdr:to>
      <xdr:col>5</xdr:col>
      <xdr:colOff>813759</xdr:colOff>
      <xdr:row>311</xdr:row>
      <xdr:rowOff>104775</xdr:rowOff>
    </xdr:to>
    <xdr:sp macro="[0]!DieseArbeitsmappe.AddProcedures" textlink="">
      <xdr:nvSpPr>
        <xdr:cNvPr id="6" name="Plus 1">
          <a:extLst>
            <a:ext uri="{FF2B5EF4-FFF2-40B4-BE49-F238E27FC236}">
              <a16:creationId xmlns:a16="http://schemas.microsoft.com/office/drawing/2014/main" id="{00000000-0008-0000-0500-000006000000}"/>
            </a:ext>
          </a:extLst>
        </xdr:cNvPr>
        <xdr:cNvSpPr/>
      </xdr:nvSpPr>
      <xdr:spPr bwMode="auto">
        <a:xfrm>
          <a:off x="2245435" y="24175010"/>
          <a:ext cx="405776" cy="387724"/>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88</xdr:row>
      <xdr:rowOff>104775</xdr:rowOff>
    </xdr:from>
    <xdr:to>
      <xdr:col>5</xdr:col>
      <xdr:colOff>813759</xdr:colOff>
      <xdr:row>92</xdr:row>
      <xdr:rowOff>75393</xdr:rowOff>
    </xdr:to>
    <xdr:sp macro="[0]!DieseArbeitsmappe.AddMeasuringInstrSheetD" textlink="">
      <xdr:nvSpPr>
        <xdr:cNvPr id="7" name="Plus 1">
          <a:extLst>
            <a:ext uri="{FF2B5EF4-FFF2-40B4-BE49-F238E27FC236}">
              <a16:creationId xmlns:a16="http://schemas.microsoft.com/office/drawing/2014/main" id="{00000000-0008-0000-0500-000007000000}"/>
            </a:ext>
          </a:extLst>
        </xdr:cNvPr>
        <xdr:cNvSpPr/>
      </xdr:nvSpPr>
      <xdr:spPr bwMode="auto">
        <a:xfrm>
          <a:off x="2245435" y="18247099"/>
          <a:ext cx="405776" cy="387723"/>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398145</xdr:colOff>
      <xdr:row>311</xdr:row>
      <xdr:rowOff>95250</xdr:rowOff>
    </xdr:from>
    <xdr:to>
      <xdr:col>5</xdr:col>
      <xdr:colOff>815994</xdr:colOff>
      <xdr:row>315</xdr:row>
      <xdr:rowOff>49530</xdr:rowOff>
    </xdr:to>
    <xdr:sp macro="[0]!DieseArbeitsmappe.AddProcedures" textlink="">
      <xdr:nvSpPr>
        <xdr:cNvPr id="8" name="Plus 1">
          <a:extLst>
            <a:ext uri="{FF2B5EF4-FFF2-40B4-BE49-F238E27FC236}">
              <a16:creationId xmlns:a16="http://schemas.microsoft.com/office/drawing/2014/main" id="{00000000-0008-0000-0500-000008000000}"/>
            </a:ext>
          </a:extLst>
        </xdr:cNvPr>
        <xdr:cNvSpPr/>
      </xdr:nvSpPr>
      <xdr:spPr bwMode="auto">
        <a:xfrm>
          <a:off x="2057400" y="46986825"/>
          <a:ext cx="41180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260984</xdr:colOff>
      <xdr:row>1</xdr:row>
      <xdr:rowOff>47625</xdr:rowOff>
    </xdr:from>
    <xdr:to>
      <xdr:col>13</xdr:col>
      <xdr:colOff>584835</xdr:colOff>
      <xdr:row>3</xdr:row>
      <xdr:rowOff>95250</xdr:rowOff>
    </xdr:to>
    <xdr:sp macro="[0]!DieseArbeitsmappe.Hide_Example" textlink="">
      <xdr:nvSpPr>
        <xdr:cNvPr id="12" name="Rahmen 11">
          <a:extLst>
            <a:ext uri="{FF2B5EF4-FFF2-40B4-BE49-F238E27FC236}">
              <a16:creationId xmlns:a16="http://schemas.microsoft.com/office/drawing/2014/main" id="{00000000-0008-0000-0600-00000C000000}"/>
            </a:ext>
          </a:extLst>
        </xdr:cNvPr>
        <xdr:cNvSpPr/>
      </xdr:nvSpPr>
      <xdr:spPr bwMode="auto">
        <a:xfrm>
          <a:off x="8039099" y="219075"/>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kumimoji="0" lang="hr-HR"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Primjeri</a:t>
          </a:r>
          <a:endParaRPr lang="de-AT" sz="1100" b="1">
            <a:latin typeface="Arial" pitchFamily="34" charset="0"/>
            <a:cs typeface="Arial"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270510</xdr:colOff>
      <xdr:row>1</xdr:row>
      <xdr:rowOff>49530</xdr:rowOff>
    </xdr:from>
    <xdr:to>
      <xdr:col>13</xdr:col>
      <xdr:colOff>590459</xdr:colOff>
      <xdr:row>3</xdr:row>
      <xdr:rowOff>112402</xdr:rowOff>
    </xdr:to>
    <xdr:sp macro="[0]!DieseArbeitsmappe.Hide_Example" textlink="">
      <xdr:nvSpPr>
        <xdr:cNvPr id="2" name="Rahmen 1">
          <a:extLst>
            <a:ext uri="{FF2B5EF4-FFF2-40B4-BE49-F238E27FC236}">
              <a16:creationId xmlns:a16="http://schemas.microsoft.com/office/drawing/2014/main" id="{00000000-0008-0000-0700-000002000000}"/>
            </a:ext>
          </a:extLst>
        </xdr:cNvPr>
        <xdr:cNvSpPr/>
      </xdr:nvSpPr>
      <xdr:spPr bwMode="auto">
        <a:xfrm>
          <a:off x="8048625" y="228600"/>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kumimoji="0" lang="hr-HR"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Primjeri</a:t>
          </a:r>
          <a:endParaRPr lang="de-AT" sz="1100" b="1">
            <a:latin typeface="Arial" pitchFamily="34" charset="0"/>
            <a:cs typeface="Arial" pitchFamily="34" charset="0"/>
          </a:endParaRPr>
        </a:p>
      </xdr:txBody>
    </xdr:sp>
    <xdr:clientData/>
  </xdr:twoCellAnchor>
  <xdr:twoCellAnchor>
    <xdr:from>
      <xdr:col>5</xdr:col>
      <xdr:colOff>403860</xdr:colOff>
      <xdr:row>520</xdr:row>
      <xdr:rowOff>104775</xdr:rowOff>
    </xdr:from>
    <xdr:to>
      <xdr:col>5</xdr:col>
      <xdr:colOff>813759</xdr:colOff>
      <xdr:row>524</xdr:row>
      <xdr:rowOff>66675</xdr:rowOff>
    </xdr:to>
    <xdr:sp macro="[0]!DieseArbeitsmappe.AddProcedures" textlink="">
      <xdr:nvSpPr>
        <xdr:cNvPr id="5" name="Plus 1">
          <a:extLst>
            <a:ext uri="{FF2B5EF4-FFF2-40B4-BE49-F238E27FC236}">
              <a16:creationId xmlns:a16="http://schemas.microsoft.com/office/drawing/2014/main" id="{00000000-0008-0000-0700-000005000000}"/>
            </a:ext>
          </a:extLst>
        </xdr:cNvPr>
        <xdr:cNvSpPr/>
      </xdr:nvSpPr>
      <xdr:spPr bwMode="auto">
        <a:xfrm>
          <a:off x="2245995" y="43586400"/>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85</xdr:row>
      <xdr:rowOff>104775</xdr:rowOff>
    </xdr:from>
    <xdr:to>
      <xdr:col>5</xdr:col>
      <xdr:colOff>813759</xdr:colOff>
      <xdr:row>89</xdr:row>
      <xdr:rowOff>74845</xdr:rowOff>
    </xdr:to>
    <xdr:sp macro="[0]!DieseArbeitsmappe.AddMeasuringInstrSheetF" textlink="">
      <xdr:nvSpPr>
        <xdr:cNvPr id="7" name="Plus 1">
          <a:extLst>
            <a:ext uri="{FF2B5EF4-FFF2-40B4-BE49-F238E27FC236}">
              <a16:creationId xmlns:a16="http://schemas.microsoft.com/office/drawing/2014/main" id="{00000000-0008-0000-0700-000007000000}"/>
            </a:ext>
          </a:extLst>
        </xdr:cNvPr>
        <xdr:cNvSpPr/>
      </xdr:nvSpPr>
      <xdr:spPr bwMode="auto">
        <a:xfrm>
          <a:off x="2245435" y="18247099"/>
          <a:ext cx="405776" cy="387723"/>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118</xdr:row>
      <xdr:rowOff>85725</xdr:rowOff>
    </xdr:from>
    <xdr:to>
      <xdr:col>5</xdr:col>
      <xdr:colOff>813759</xdr:colOff>
      <xdr:row>122</xdr:row>
      <xdr:rowOff>44867</xdr:rowOff>
    </xdr:to>
    <xdr:sp macro="[0]!DieseArbeitsmappe.AddLaboratories" textlink="">
      <xdr:nvSpPr>
        <xdr:cNvPr id="3" name="Plus 1">
          <a:extLst>
            <a:ext uri="{FF2B5EF4-FFF2-40B4-BE49-F238E27FC236}">
              <a16:creationId xmlns:a16="http://schemas.microsoft.com/office/drawing/2014/main" id="{00000000-0008-0000-0700-000003000000}"/>
            </a:ext>
          </a:extLst>
        </xdr:cNvPr>
        <xdr:cNvSpPr/>
      </xdr:nvSpPr>
      <xdr:spPr bwMode="auto">
        <a:xfrm>
          <a:off x="2245995" y="2492692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403860</xdr:colOff>
      <xdr:row>80</xdr:row>
      <xdr:rowOff>104775</xdr:rowOff>
    </xdr:from>
    <xdr:to>
      <xdr:col>5</xdr:col>
      <xdr:colOff>813759</xdr:colOff>
      <xdr:row>84</xdr:row>
      <xdr:rowOff>66675</xdr:rowOff>
    </xdr:to>
    <xdr:sp macro="[0]!DieseArbeitsmappe.AddProcedures" textlink="">
      <xdr:nvSpPr>
        <xdr:cNvPr id="3" name="Plus 1">
          <a:extLst>
            <a:ext uri="{FF2B5EF4-FFF2-40B4-BE49-F238E27FC236}">
              <a16:creationId xmlns:a16="http://schemas.microsoft.com/office/drawing/2014/main" id="{00000000-0008-0000-0800-000003000000}"/>
            </a:ext>
          </a:extLst>
        </xdr:cNvPr>
        <xdr:cNvSpPr/>
      </xdr:nvSpPr>
      <xdr:spPr bwMode="auto">
        <a:xfrm>
          <a:off x="2245995" y="3889057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403860</xdr:colOff>
      <xdr:row>109</xdr:row>
      <xdr:rowOff>104775</xdr:rowOff>
    </xdr:from>
    <xdr:to>
      <xdr:col>5</xdr:col>
      <xdr:colOff>813759</xdr:colOff>
      <xdr:row>113</xdr:row>
      <xdr:rowOff>66675</xdr:rowOff>
    </xdr:to>
    <xdr:sp macro="[0]!DieseArbeitsmappe.AddProcedures" textlink="">
      <xdr:nvSpPr>
        <xdr:cNvPr id="5" name="Plus 1">
          <a:extLst>
            <a:ext uri="{FF2B5EF4-FFF2-40B4-BE49-F238E27FC236}">
              <a16:creationId xmlns:a16="http://schemas.microsoft.com/office/drawing/2014/main" id="{00000000-0008-0000-0900-000005000000}"/>
            </a:ext>
          </a:extLst>
        </xdr:cNvPr>
        <xdr:cNvSpPr/>
      </xdr:nvSpPr>
      <xdr:spPr bwMode="auto">
        <a:xfrm>
          <a:off x="2245995" y="43586400"/>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403860</xdr:colOff>
      <xdr:row>494</xdr:row>
      <xdr:rowOff>104775</xdr:rowOff>
    </xdr:from>
    <xdr:to>
      <xdr:col>5</xdr:col>
      <xdr:colOff>813759</xdr:colOff>
      <xdr:row>498</xdr:row>
      <xdr:rowOff>66675</xdr:rowOff>
    </xdr:to>
    <xdr:sp macro="[0]!DieseArbeitsmappe.AddProcedures" textlink="">
      <xdr:nvSpPr>
        <xdr:cNvPr id="4" name="Plus 1">
          <a:extLst>
            <a:ext uri="{FF2B5EF4-FFF2-40B4-BE49-F238E27FC236}">
              <a16:creationId xmlns:a16="http://schemas.microsoft.com/office/drawing/2014/main" id="{00000000-0008-0000-0A00-000004000000}"/>
            </a:ext>
          </a:extLst>
        </xdr:cNvPr>
        <xdr:cNvSpPr/>
      </xdr:nvSpPr>
      <xdr:spPr bwMode="auto">
        <a:xfrm>
          <a:off x="2245995" y="3965257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55</xdr:row>
      <xdr:rowOff>104775</xdr:rowOff>
    </xdr:from>
    <xdr:to>
      <xdr:col>5</xdr:col>
      <xdr:colOff>813759</xdr:colOff>
      <xdr:row>59</xdr:row>
      <xdr:rowOff>66346</xdr:rowOff>
    </xdr:to>
    <xdr:sp macro="[0]!DieseArbeitsmappe.AddAluSourceStream" textlink="">
      <xdr:nvSpPr>
        <xdr:cNvPr id="13" name="Plus 1">
          <a:extLst>
            <a:ext uri="{FF2B5EF4-FFF2-40B4-BE49-F238E27FC236}">
              <a16:creationId xmlns:a16="http://schemas.microsoft.com/office/drawing/2014/main" id="{00000000-0008-0000-0A00-00000D000000}"/>
            </a:ext>
          </a:extLst>
        </xdr:cNvPr>
        <xdr:cNvSpPr/>
      </xdr:nvSpPr>
      <xdr:spPr bwMode="auto">
        <a:xfrm>
          <a:off x="2247900" y="23364825"/>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outerShdw dist="35921" dir="2700000" algn="ctr" rotWithShape="0">
            <a:srgbClr val="000000"/>
          </a:outerShdw>
        </a:effectLst>
        <a:extLst>
          <a:ext uri="{909E8E84-426E-40DD-AFC4-6F175D3DCCD1}">
            <a14:hiddenFill xmlns:a14="http://schemas.microsoft.com/office/drawing/2010/main">
              <a:solidFill>
                <a:srgbClr xmlns:mc="http://schemas.openxmlformats.org/markup-compatibility/2006" val="500000" mc:Ignorable="a14" a14:legacySpreadsheetColorIndex="8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outerShdw dist="35921" dir="2700000" algn="ctr" rotWithShape="0">
            <a:srgbClr val="000000"/>
          </a:outerShdw>
        </a:effectLst>
        <a:extLst>
          <a:ext uri="{909E8E84-426E-40DD-AFC4-6F175D3DCCD1}">
            <a14:hiddenFill xmlns:a14="http://schemas.microsoft.com/office/drawing/2010/main">
              <a:solidFill>
                <a:srgbClr xmlns:mc="http://schemas.openxmlformats.org/markup-compatibility/2006" val="500000" mc:Ignorable="a14" a14:legacySpreadsheetColorIndex="8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hyperlink" Target="https://climate.ec.europa.eu/eu-action/carbon-markets/eu-emissions-trading-system-eu-ets_en" TargetMode="External"/><Relationship Id="rId3" Type="http://schemas.openxmlformats.org/officeDocument/2006/relationships/hyperlink" Target="http://ec.europa.eu/clima/documentation/ets/docs/decision_benchmarking_15_dec_en.pdf." TargetMode="External"/><Relationship Id="rId7" Type="http://schemas.openxmlformats.org/officeDocument/2006/relationships/hyperlink" Target="https://eur-lex.europa.eu/legal-content/EN/TXT/?uri=CELEX%3A02018R2066-20250527" TargetMode="External"/><Relationship Id="rId2" Type="http://schemas.openxmlformats.org/officeDocument/2006/relationships/hyperlink" Target="https://climate.ec.europa.eu/eu-action/carbon-markets/eu-emissions-trading-system-eu-ets/monitoring-reporting-and-verification_en" TargetMode="External"/><Relationship Id="rId1" Type="http://schemas.openxmlformats.org/officeDocument/2006/relationships/hyperlink" Target="https://eur-lex.europa.eu/homepage.html?locale=en" TargetMode="External"/><Relationship Id="rId6" Type="http://schemas.openxmlformats.org/officeDocument/2006/relationships/hyperlink" Target="https://eur-lex.europa.eu/eli/reg_impl/2018/2066/oj" TargetMode="External"/><Relationship Id="rId5" Type="http://schemas.openxmlformats.org/officeDocument/2006/relationships/hyperlink" Target="https://climate.ec.europa.eu/eu-action/eu-emissions-trading-system-eu-ets/monitoring-reporting-and-verification-eu-ets-emissions_en" TargetMode="External"/><Relationship Id="rId10" Type="http://schemas.openxmlformats.org/officeDocument/2006/relationships/printerSettings" Target="../printerSettings/printerSettings2.bin"/><Relationship Id="rId4" Type="http://schemas.openxmlformats.org/officeDocument/2006/relationships/hyperlink" Target="https://eur-lex.europa.eu/eli/dir/2003/87/2024-03-01" TargetMode="External"/><Relationship Id="rId9" Type="http://schemas.openxmlformats.org/officeDocument/2006/relationships/hyperlink" Target="https://www.haop.hr/hr/tematska-podrucja/zrak-klima-tlo/klimatske-promjene"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s://climate.ec.europa.eu/document/download/d4f11230-9126-41a8-8c42-6131cd4e742e_en?filename=gd1_guidance_installations_en.pdf" TargetMode="External"/><Relationship Id="rId13" Type="http://schemas.openxmlformats.org/officeDocument/2006/relationships/hyperlink" Target="mailto:ets-postrojenja@mzozt.hr" TargetMode="External"/><Relationship Id="rId18" Type="http://schemas.openxmlformats.org/officeDocument/2006/relationships/comments" Target="../comments2.xml"/><Relationship Id="rId3" Type="http://schemas.openxmlformats.org/officeDocument/2006/relationships/hyperlink" Target="https://eur-lex.europa.eu/eli/reg_impl/2018/2066/oj" TargetMode="External"/><Relationship Id="rId7" Type="http://schemas.openxmlformats.org/officeDocument/2006/relationships/hyperlink" Target="https://eur-lex.europa.eu/legal-content/HR/TXT/PDF/?uri=CELEX:02018R2066-20250527" TargetMode="External"/><Relationship Id="rId12" Type="http://schemas.openxmlformats.org/officeDocument/2006/relationships/hyperlink" Target="https://climate.ec.europa.eu/document/download/535fc76c-4466-4568-a88a-e205a5ee0d6f_en?filename=quick_guide_operators_en.pdf" TargetMode="External"/><Relationship Id="rId17" Type="http://schemas.openxmlformats.org/officeDocument/2006/relationships/vmlDrawing" Target="../drawings/vmlDrawing2.vml"/><Relationship Id="rId2" Type="http://schemas.openxmlformats.org/officeDocument/2006/relationships/hyperlink" Target="https://ec.europa.eu/clima/policies/ets/monitoring_en" TargetMode="External"/><Relationship Id="rId16" Type="http://schemas.openxmlformats.org/officeDocument/2006/relationships/printerSettings" Target="../printerSettings/printerSettings18.bin"/><Relationship Id="rId1" Type="http://schemas.openxmlformats.org/officeDocument/2006/relationships/hyperlink" Target="http://ec.europa.eu/clima/documentation/ets/docs/decision_benchmarking_15_dec_en.pdf." TargetMode="External"/><Relationship Id="rId6" Type="http://schemas.openxmlformats.org/officeDocument/2006/relationships/hyperlink" Target="https://narodne-novine.nn.hr/clanci/sluzbeni/2025_04_67_855.html" TargetMode="External"/><Relationship Id="rId11" Type="http://schemas.openxmlformats.org/officeDocument/2006/relationships/hyperlink" Target="http://ec.europa.eu/clima/documentation/ets/docs/decision_benchmarking_15_dec_en.pdf." TargetMode="External"/><Relationship Id="rId5" Type="http://schemas.openxmlformats.org/officeDocument/2006/relationships/hyperlink" Target="mailto:ets-postrojenja@mzozt.hr" TargetMode="External"/><Relationship Id="rId15" Type="http://schemas.openxmlformats.org/officeDocument/2006/relationships/hyperlink" Target="https://narodne-novine.nn.hr/clanci/sluzbeni/2025_04_67_855.html" TargetMode="External"/><Relationship Id="rId10" Type="http://schemas.openxmlformats.org/officeDocument/2006/relationships/hyperlink" Target="https://www.haop.hr/hr/tematska-podrucja/zrak-klima-tlo/klimatske-promjene" TargetMode="External"/><Relationship Id="rId4" Type="http://schemas.openxmlformats.org/officeDocument/2006/relationships/hyperlink" Target="http://eur-lex.europa.eu/en/index.htm" TargetMode="External"/><Relationship Id="rId9" Type="http://schemas.openxmlformats.org/officeDocument/2006/relationships/hyperlink" Target="https://climate.ec.europa.eu/eu-action/carbon-markets/eu-emissions-trading-system-eu-ets_en" TargetMode="External"/><Relationship Id="rId14" Type="http://schemas.openxmlformats.org/officeDocument/2006/relationships/hyperlink" Target="https://eur-lex.europa.eu/legal-content/EN/TXT/?uri=CELEX%3A02018R2066-20250527"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ec.europa.eu/clima/sites/clima/files/ets/docs/guidance_interpretation_en.pdf" TargetMode="External"/><Relationship Id="rId1" Type="http://schemas.openxmlformats.org/officeDocument/2006/relationships/hyperlink" Target="https://narodne-novine.nn.hr/clanci/sluzbeni/2020_07_89_1678.html" TargetMode="External"/><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0">
    <tabColor indexed="9"/>
    <pageSetUpPr fitToPage="1"/>
  </sheetPr>
  <dimension ref="A1:J73"/>
  <sheetViews>
    <sheetView topLeftCell="A29" zoomScaleNormal="100" workbookViewId="0">
      <selection activeCell="F55" sqref="F55"/>
    </sheetView>
  </sheetViews>
  <sheetFormatPr defaultColWidth="9.140625" defaultRowHeight="12.75" x14ac:dyDescent="0.2"/>
  <cols>
    <col min="1" max="2" width="4.7109375" style="34" customWidth="1"/>
    <col min="3" max="9" width="12.7109375" style="34" customWidth="1"/>
    <col min="10" max="16384" width="9.140625" style="34"/>
  </cols>
  <sheetData>
    <row r="1" spans="1:10" ht="35.25" customHeight="1" x14ac:dyDescent="0.2">
      <c r="A1" s="620"/>
      <c r="B1" s="621" t="str">
        <f>Translations!$B$2</f>
        <v>GODIŠNJI PLAN PRAĆENJA EMISIJA STAKLENIČKIH PLINOVA</v>
      </c>
      <c r="C1" s="620"/>
      <c r="D1" s="620"/>
      <c r="E1" s="620"/>
      <c r="F1" s="620"/>
      <c r="G1" s="620"/>
      <c r="H1" s="620"/>
      <c r="I1" s="620"/>
    </row>
    <row r="2" spans="1:10" x14ac:dyDescent="0.2">
      <c r="A2" s="620"/>
      <c r="B2" s="622"/>
      <c r="C2" s="620"/>
      <c r="D2" s="620"/>
      <c r="E2" s="620"/>
      <c r="F2" s="620"/>
      <c r="G2" s="620"/>
      <c r="H2" s="620"/>
      <c r="I2" s="620"/>
    </row>
    <row r="3" spans="1:10" ht="15.75" x14ac:dyDescent="0.2">
      <c r="A3" s="623"/>
      <c r="B3" s="624" t="str">
        <f>Translations!$B$3</f>
        <v>SADRŽAJ</v>
      </c>
      <c r="C3" s="623"/>
      <c r="D3" s="623"/>
      <c r="E3" s="623"/>
      <c r="F3" s="623"/>
      <c r="G3" s="623"/>
      <c r="H3" s="623"/>
      <c r="I3" s="623"/>
      <c r="J3" s="36"/>
    </row>
    <row r="4" spans="1:10" x14ac:dyDescent="0.2">
      <c r="A4" s="623"/>
      <c r="B4" s="623"/>
      <c r="C4" s="623"/>
      <c r="D4" s="623"/>
      <c r="E4" s="623"/>
      <c r="F4" s="623"/>
      <c r="G4" s="623"/>
      <c r="H4" s="623"/>
      <c r="I4" s="623"/>
      <c r="J4" s="36"/>
    </row>
    <row r="5" spans="1:10" x14ac:dyDescent="0.2">
      <c r="A5" s="623"/>
      <c r="B5" s="623" t="str">
        <f>Translations!$B$4</f>
        <v>Imena listova prikazana su u podebljanom fontu, a imena poglavlja u normalnom.</v>
      </c>
      <c r="C5" s="623"/>
      <c r="D5" s="623"/>
      <c r="E5" s="623"/>
      <c r="F5" s="623"/>
      <c r="G5" s="623"/>
      <c r="H5" s="623"/>
      <c r="I5" s="623"/>
      <c r="J5" s="36"/>
    </row>
    <row r="6" spans="1:10" x14ac:dyDescent="0.2">
      <c r="A6" s="623"/>
      <c r="B6" s="623"/>
      <c r="C6" s="623"/>
      <c r="D6" s="623"/>
      <c r="E6" s="623"/>
      <c r="F6" s="623"/>
      <c r="G6" s="623"/>
      <c r="H6" s="623"/>
      <c r="I6" s="623"/>
      <c r="J6" s="36"/>
    </row>
    <row r="7" spans="1:10" x14ac:dyDescent="0.2">
      <c r="A7" s="623"/>
      <c r="B7" s="851" t="str">
        <f>Translations!$B$5</f>
        <v>a_Sadržaj</v>
      </c>
      <c r="C7" s="853"/>
      <c r="D7" s="853"/>
      <c r="E7" s="853"/>
      <c r="F7" s="853"/>
      <c r="G7" s="853"/>
      <c r="H7" s="853"/>
      <c r="I7" s="853"/>
      <c r="J7" s="36"/>
    </row>
    <row r="8" spans="1:10" x14ac:dyDescent="0.2">
      <c r="A8" s="623"/>
      <c r="B8" s="851" t="str">
        <f>Translations!$B$6</f>
        <v>b_Upute i uvjeti</v>
      </c>
      <c r="C8" s="852"/>
      <c r="D8" s="852"/>
      <c r="E8" s="852"/>
      <c r="F8" s="852"/>
      <c r="G8" s="852"/>
      <c r="H8" s="852"/>
      <c r="I8" s="852"/>
      <c r="J8" s="36"/>
    </row>
    <row r="9" spans="1:10" x14ac:dyDescent="0.2">
      <c r="A9" s="623"/>
      <c r="B9" s="851" t="str">
        <f>Translations!$B$7</f>
        <v>A. Izdanja Plana praćenja</v>
      </c>
      <c r="C9" s="852"/>
      <c r="D9" s="852"/>
      <c r="E9" s="852"/>
      <c r="F9" s="852"/>
      <c r="G9" s="852"/>
      <c r="H9" s="852"/>
      <c r="I9" s="852"/>
      <c r="J9" s="36"/>
    </row>
    <row r="10" spans="1:10" x14ac:dyDescent="0.2">
      <c r="A10" s="620"/>
      <c r="B10" s="625">
        <v>1</v>
      </c>
      <c r="C10" s="867" t="str">
        <f>Translations!$B$8</f>
        <v>Popis izdanja Planova praćenja</v>
      </c>
      <c r="D10" s="867"/>
      <c r="E10" s="867"/>
      <c r="F10" s="867"/>
      <c r="G10" s="867"/>
      <c r="H10" s="867"/>
      <c r="I10" s="867"/>
      <c r="J10" s="36"/>
    </row>
    <row r="11" spans="1:10" x14ac:dyDescent="0.2">
      <c r="A11" s="623"/>
      <c r="B11" s="851" t="str">
        <f>Translations!$B$9</f>
        <v>B. Identifikacija operatera i postrojenja</v>
      </c>
      <c r="C11" s="852"/>
      <c r="D11" s="852"/>
      <c r="E11" s="852"/>
      <c r="F11" s="852"/>
      <c r="G11" s="852"/>
      <c r="H11" s="852"/>
      <c r="I11" s="852"/>
      <c r="J11" s="36"/>
    </row>
    <row r="12" spans="1:10" x14ac:dyDescent="0.2">
      <c r="A12" s="620"/>
      <c r="B12" s="625">
        <v>2</v>
      </c>
      <c r="C12" s="867" t="str">
        <f>Translations!$B$10</f>
        <v>Podaci o operateru</v>
      </c>
      <c r="D12" s="867"/>
      <c r="E12" s="867"/>
      <c r="F12" s="867"/>
      <c r="G12" s="867"/>
      <c r="H12" s="867"/>
      <c r="I12" s="867"/>
      <c r="J12" s="36"/>
    </row>
    <row r="13" spans="1:10" x14ac:dyDescent="0.2">
      <c r="A13" s="620"/>
      <c r="B13" s="626">
        <v>3</v>
      </c>
      <c r="C13" s="867" t="str">
        <f>Translations!$B$11</f>
        <v>Podaci o postrojenju</v>
      </c>
      <c r="D13" s="867"/>
      <c r="E13" s="867"/>
      <c r="F13" s="867"/>
      <c r="G13" s="867"/>
      <c r="H13" s="867"/>
      <c r="I13" s="867"/>
      <c r="J13" s="36"/>
    </row>
    <row r="14" spans="1:10" x14ac:dyDescent="0.2">
      <c r="A14" s="620"/>
      <c r="B14" s="625">
        <v>4</v>
      </c>
      <c r="C14" s="867" t="str">
        <f>Translations!$B$12</f>
        <v>Kontakt podaci</v>
      </c>
      <c r="D14" s="867"/>
      <c r="E14" s="867"/>
      <c r="F14" s="867"/>
      <c r="G14" s="867"/>
      <c r="H14" s="867"/>
      <c r="I14" s="867"/>
      <c r="J14" s="36"/>
    </row>
    <row r="15" spans="1:10" x14ac:dyDescent="0.2">
      <c r="A15" s="623"/>
      <c r="B15" s="851" t="str">
        <f>Translations!$B$13</f>
        <v>C. Opis postrojenja</v>
      </c>
      <c r="C15" s="852"/>
      <c r="D15" s="852"/>
      <c r="E15" s="852"/>
      <c r="F15" s="852"/>
      <c r="G15" s="852"/>
      <c r="H15" s="852"/>
      <c r="I15" s="852"/>
      <c r="J15" s="36"/>
    </row>
    <row r="16" spans="1:10" ht="12.75" customHeight="1" x14ac:dyDescent="0.2">
      <c r="A16" s="620"/>
      <c r="B16" s="625">
        <v>5</v>
      </c>
      <c r="C16" s="867" t="str">
        <f>Translations!$B$14</f>
        <v>Podaci o aktivnostima postrojenja</v>
      </c>
      <c r="D16" s="867"/>
      <c r="E16" s="867"/>
      <c r="F16" s="867"/>
      <c r="G16" s="867"/>
      <c r="H16" s="867"/>
      <c r="I16" s="867"/>
      <c r="J16" s="36"/>
    </row>
    <row r="17" spans="1:10" ht="12.75" customHeight="1" x14ac:dyDescent="0.2">
      <c r="A17" s="620"/>
      <c r="B17" s="625">
        <v>6</v>
      </c>
      <c r="C17" s="867" t="str">
        <f>Translations!$B$15</f>
        <v>Podaci o emisijama</v>
      </c>
      <c r="D17" s="867"/>
      <c r="E17" s="867"/>
      <c r="F17" s="867"/>
      <c r="G17" s="867"/>
      <c r="H17" s="867"/>
      <c r="I17" s="867"/>
      <c r="J17" s="36"/>
    </row>
    <row r="18" spans="1:10" x14ac:dyDescent="0.2">
      <c r="A18" s="623"/>
      <c r="B18" s="851" t="str">
        <f>Translations!$B$16</f>
        <v>D. Metodologija proračuna</v>
      </c>
      <c r="C18" s="852"/>
      <c r="D18" s="852"/>
      <c r="E18" s="852"/>
      <c r="F18" s="852"/>
      <c r="G18" s="852"/>
      <c r="H18" s="852"/>
      <c r="I18" s="852"/>
      <c r="J18" s="36"/>
    </row>
    <row r="19" spans="1:10" x14ac:dyDescent="0.2">
      <c r="A19" s="620"/>
      <c r="B19" s="625">
        <v>7</v>
      </c>
      <c r="C19" s="867" t="str">
        <f>Translations!$B$17</f>
        <v>Izračun: Detalji potrebni za daljnje popunjavanje podataka u sljedećem listu</v>
      </c>
      <c r="D19" s="867"/>
      <c r="E19" s="867"/>
      <c r="F19" s="867"/>
      <c r="G19" s="867"/>
      <c r="H19" s="867"/>
      <c r="I19" s="867"/>
      <c r="J19" s="36"/>
    </row>
    <row r="20" spans="1:10" x14ac:dyDescent="0.2">
      <c r="A20" s="623"/>
      <c r="B20" s="851" t="str">
        <f>Translations!$B$18</f>
        <v>E. Tokovi izvora</v>
      </c>
      <c r="C20" s="852"/>
      <c r="D20" s="852"/>
      <c r="E20" s="852"/>
      <c r="F20" s="852"/>
      <c r="G20" s="852"/>
      <c r="H20" s="852"/>
      <c r="I20" s="852"/>
      <c r="J20" s="36"/>
    </row>
    <row r="21" spans="1:10" x14ac:dyDescent="0.2">
      <c r="A21" s="620"/>
      <c r="B21" s="625">
        <v>8</v>
      </c>
      <c r="C21" s="867" t="str">
        <f>Translations!$B$19</f>
        <v>Pojedinosti o primijenjenoj razini točnosti za podatke o djelatnostima i faktorima izračuna</v>
      </c>
      <c r="D21" s="867"/>
      <c r="E21" s="867"/>
      <c r="F21" s="867"/>
      <c r="G21" s="867"/>
      <c r="H21" s="867"/>
      <c r="I21" s="867"/>
      <c r="J21" s="36"/>
    </row>
    <row r="22" spans="1:10" x14ac:dyDescent="0.2">
      <c r="A22" s="623"/>
      <c r="B22" s="851" t="str">
        <f>Translations!$B$20</f>
        <v>F. Metodologija mjerenja</v>
      </c>
      <c r="C22" s="852"/>
      <c r="D22" s="852"/>
      <c r="E22" s="852"/>
      <c r="F22" s="852"/>
      <c r="G22" s="852"/>
      <c r="H22" s="852"/>
      <c r="I22" s="852"/>
      <c r="J22" s="36"/>
    </row>
    <row r="23" spans="1:10" x14ac:dyDescent="0.2">
      <c r="A23" s="620"/>
      <c r="B23" s="625">
        <v>9</v>
      </c>
      <c r="C23" s="867" t="str">
        <f>Translations!$B$21</f>
        <v>Mjerenja emisija CO2 i N2O</v>
      </c>
      <c r="D23" s="867"/>
      <c r="E23" s="867"/>
      <c r="F23" s="867"/>
      <c r="G23" s="867"/>
      <c r="H23" s="867"/>
      <c r="I23" s="867"/>
      <c r="J23" s="36"/>
    </row>
    <row r="24" spans="1:10" ht="12.75" customHeight="1" x14ac:dyDescent="0.2">
      <c r="A24" s="620"/>
      <c r="B24" s="625">
        <v>10</v>
      </c>
      <c r="C24" s="867" t="str">
        <f>Translations!$B$22</f>
        <v>Pojedinosti o mjernim točkama</v>
      </c>
      <c r="D24" s="867"/>
      <c r="E24" s="867"/>
      <c r="F24" s="867"/>
      <c r="G24" s="867"/>
      <c r="H24" s="867"/>
      <c r="I24" s="867"/>
      <c r="J24" s="36"/>
    </row>
    <row r="25" spans="1:10" ht="12.75" customHeight="1" x14ac:dyDescent="0.2">
      <c r="A25" s="620"/>
      <c r="B25" s="625">
        <v>11</v>
      </c>
      <c r="C25" s="867" t="str">
        <f>Translations!$B$23</f>
        <v>Upravljanje i procedure za metodologiju mjerenja</v>
      </c>
      <c r="D25" s="867"/>
      <c r="E25" s="867"/>
      <c r="F25" s="867"/>
      <c r="G25" s="867"/>
      <c r="H25" s="867"/>
      <c r="I25" s="867"/>
      <c r="J25" s="36"/>
    </row>
    <row r="26" spans="1:10" x14ac:dyDescent="0.2">
      <c r="A26" s="623"/>
      <c r="B26" s="851" t="str">
        <f>Translations!$B$24</f>
        <v>G. Nadomjesni pristupi</v>
      </c>
      <c r="C26" s="852"/>
      <c r="D26" s="852"/>
      <c r="E26" s="852"/>
      <c r="F26" s="852"/>
      <c r="G26" s="852"/>
      <c r="H26" s="852"/>
      <c r="I26" s="852"/>
      <c r="J26" s="36"/>
    </row>
    <row r="27" spans="1:10" x14ac:dyDescent="0.2">
      <c r="A27" s="620"/>
      <c r="B27" s="625">
        <v>12</v>
      </c>
      <c r="C27" s="867" t="str">
        <f>Translations!$B$25</f>
        <v>Opis nadomjesnih pristupa</v>
      </c>
      <c r="D27" s="867"/>
      <c r="E27" s="867"/>
      <c r="F27" s="867"/>
      <c r="G27" s="867"/>
      <c r="H27" s="867"/>
      <c r="I27" s="867"/>
      <c r="J27" s="36"/>
    </row>
    <row r="28" spans="1:10" x14ac:dyDescent="0.2">
      <c r="A28" s="623"/>
      <c r="B28" s="851" t="str">
        <f>Translations!$B$26</f>
        <v>H. N2O emisije</v>
      </c>
      <c r="C28" s="852"/>
      <c r="D28" s="852"/>
      <c r="E28" s="852"/>
      <c r="F28" s="852"/>
      <c r="G28" s="852"/>
      <c r="H28" s="852"/>
      <c r="I28" s="852"/>
      <c r="J28" s="36"/>
    </row>
    <row r="29" spans="1:10" x14ac:dyDescent="0.2">
      <c r="A29" s="620"/>
      <c r="B29" s="625">
        <v>13</v>
      </c>
      <c r="C29" s="867" t="str">
        <f>Translations!$B$27</f>
        <v xml:space="preserve">Upravljanje i procedure za praćenje emisija N2O </v>
      </c>
      <c r="D29" s="867"/>
      <c r="E29" s="867"/>
      <c r="F29" s="867"/>
      <c r="G29" s="867"/>
      <c r="H29" s="867"/>
      <c r="I29" s="867"/>
      <c r="J29" s="36"/>
    </row>
    <row r="30" spans="1:10" x14ac:dyDescent="0.2">
      <c r="A30" s="623"/>
      <c r="B30" s="851" t="str">
        <f>Translations!$B$28</f>
        <v>I. Određivanje emisija PFC iz proizvodnje primarnog aluminija</v>
      </c>
      <c r="C30" s="852"/>
      <c r="D30" s="852"/>
      <c r="E30" s="852"/>
      <c r="F30" s="852"/>
      <c r="G30" s="852"/>
      <c r="H30" s="852"/>
      <c r="I30" s="852"/>
      <c r="J30" s="36"/>
    </row>
    <row r="31" spans="1:10" x14ac:dyDescent="0.2">
      <c r="A31" s="620"/>
      <c r="B31" s="625">
        <v>14</v>
      </c>
      <c r="C31" s="867" t="str">
        <f>Translations!$B$29</f>
        <v>Određivanje emisija PFC</v>
      </c>
      <c r="D31" s="867"/>
      <c r="E31" s="867"/>
      <c r="F31" s="867"/>
      <c r="G31" s="867"/>
      <c r="H31" s="867"/>
      <c r="I31" s="867"/>
      <c r="J31" s="36"/>
    </row>
    <row r="32" spans="1:10" x14ac:dyDescent="0.2">
      <c r="A32" s="620"/>
      <c r="B32" s="684">
        <v>15</v>
      </c>
      <c r="C32" s="868" t="str">
        <f>Translations!$B$30</f>
        <v>Pojedinosti praćenja za tokove izvora emisija PFC</v>
      </c>
      <c r="D32" s="868"/>
      <c r="E32" s="868"/>
      <c r="F32" s="868"/>
      <c r="G32" s="868"/>
      <c r="H32" s="868"/>
      <c r="I32" s="868"/>
      <c r="J32" s="36"/>
    </row>
    <row r="33" spans="1:10" x14ac:dyDescent="0.2">
      <c r="A33" s="620"/>
      <c r="B33" s="625">
        <v>16</v>
      </c>
      <c r="C33" s="867" t="str">
        <f>Translations!$B$31</f>
        <v>Upravljanje i pisane procedure za praćenja emisija PFC</v>
      </c>
      <c r="D33" s="867"/>
      <c r="E33" s="867"/>
      <c r="F33" s="867"/>
      <c r="G33" s="867"/>
      <c r="H33" s="867"/>
      <c r="I33" s="867"/>
      <c r="J33" s="36"/>
    </row>
    <row r="34" spans="1:10" x14ac:dyDescent="0.2">
      <c r="A34" s="623"/>
      <c r="B34" s="851" t="str">
        <f>Translations!$B$32</f>
        <v>J. Određivanje prenesenog ili inherentnog CO2</v>
      </c>
      <c r="C34" s="852"/>
      <c r="D34" s="852"/>
      <c r="E34" s="852"/>
      <c r="F34" s="852"/>
      <c r="G34" s="852"/>
      <c r="H34" s="852"/>
      <c r="I34" s="852"/>
      <c r="J34" s="36"/>
    </row>
    <row r="35" spans="1:10" x14ac:dyDescent="0.2">
      <c r="A35" s="620"/>
      <c r="B35" s="625">
        <v>17</v>
      </c>
      <c r="C35" s="867" t="str">
        <f>Translations!$B$33</f>
        <v xml:space="preserve">Određivanje prenesenog ili inherentnog CO2   </v>
      </c>
      <c r="D35" s="867"/>
      <c r="E35" s="867"/>
      <c r="F35" s="867"/>
      <c r="G35" s="867"/>
      <c r="H35" s="867"/>
      <c r="I35" s="867"/>
      <c r="J35" s="36"/>
    </row>
    <row r="36" spans="1:10" x14ac:dyDescent="0.2">
      <c r="A36" s="620"/>
      <c r="B36" s="625">
        <v>18</v>
      </c>
      <c r="C36" s="867" t="str">
        <f>Translations!$B$34</f>
        <v>Relevantne informacije za cjevovodne sustave koji se koriste za transport CO2</v>
      </c>
      <c r="D36" s="867"/>
      <c r="E36" s="867"/>
      <c r="F36" s="867"/>
      <c r="G36" s="867"/>
      <c r="H36" s="867"/>
      <c r="I36" s="867"/>
      <c r="J36" s="36"/>
    </row>
    <row r="37" spans="1:10" x14ac:dyDescent="0.2">
      <c r="A37" s="620"/>
      <c r="B37" s="625">
        <v>19</v>
      </c>
      <c r="C37" s="867" t="str">
        <f>Translations!$B$35</f>
        <v>Relevantne informacije za postrojenja za geološko skladištenje CO2</v>
      </c>
      <c r="D37" s="867"/>
      <c r="E37" s="867"/>
      <c r="F37" s="867"/>
      <c r="G37" s="867"/>
      <c r="H37" s="867"/>
      <c r="I37" s="867"/>
      <c r="J37" s="36"/>
    </row>
    <row r="38" spans="1:10" x14ac:dyDescent="0.2">
      <c r="A38" s="620"/>
      <c r="B38" s="851" t="str">
        <f>J2_PermCCU!C6</f>
        <v>J2. CO2 trajno kemijski vezan u proizvodu</v>
      </c>
      <c r="C38" s="852"/>
      <c r="D38" s="852"/>
      <c r="E38" s="852"/>
      <c r="F38" s="852"/>
      <c r="G38" s="852"/>
      <c r="H38" s="852"/>
      <c r="I38" s="852"/>
      <c r="J38" s="36"/>
    </row>
    <row r="39" spans="1:10" x14ac:dyDescent="0.2">
      <c r="A39" s="620"/>
      <c r="B39" s="681" t="s">
        <v>1795</v>
      </c>
      <c r="C39" s="867" t="str">
        <f>J2_PermCCU!D10</f>
        <v>Određivanje količina CO2 trajno kemijski vezanog</v>
      </c>
      <c r="D39" s="867"/>
      <c r="E39" s="867"/>
      <c r="F39" s="867"/>
      <c r="G39" s="867"/>
      <c r="H39" s="867"/>
      <c r="I39" s="867"/>
      <c r="J39" s="36"/>
    </row>
    <row r="40" spans="1:10" x14ac:dyDescent="0.2">
      <c r="A40" s="623"/>
      <c r="B40" s="851" t="str">
        <f>Translations!$B$36</f>
        <v>K. Upravljanje i kontrola</v>
      </c>
      <c r="C40" s="852"/>
      <c r="D40" s="852"/>
      <c r="E40" s="852"/>
      <c r="F40" s="852"/>
      <c r="G40" s="852"/>
      <c r="H40" s="852"/>
      <c r="I40" s="852"/>
      <c r="J40" s="36"/>
    </row>
    <row r="41" spans="1:10" x14ac:dyDescent="0.2">
      <c r="A41" s="620"/>
      <c r="B41" s="626">
        <v>20</v>
      </c>
      <c r="C41" s="867" t="str">
        <f>Translations!$B$37</f>
        <v>Upravljanje</v>
      </c>
      <c r="D41" s="867"/>
      <c r="E41" s="867"/>
      <c r="F41" s="867"/>
      <c r="G41" s="867"/>
      <c r="H41" s="867"/>
      <c r="I41" s="867"/>
      <c r="J41" s="36"/>
    </row>
    <row r="42" spans="1:10" x14ac:dyDescent="0.2">
      <c r="A42" s="620"/>
      <c r="B42" s="626">
        <v>21</v>
      </c>
      <c r="C42" s="867" t="str">
        <f>Translations!$B$38</f>
        <v>Aktivnosti protoka podataka</v>
      </c>
      <c r="D42" s="867"/>
      <c r="E42" s="867"/>
      <c r="F42" s="867"/>
      <c r="G42" s="867"/>
      <c r="H42" s="867"/>
      <c r="I42" s="867"/>
      <c r="J42" s="36"/>
    </row>
    <row r="43" spans="1:10" x14ac:dyDescent="0.2">
      <c r="A43" s="620"/>
      <c r="B43" s="626">
        <v>22</v>
      </c>
      <c r="C43" s="867" t="str">
        <f>Translations!$B$39</f>
        <v>Kontrolne aktivnosti</v>
      </c>
      <c r="D43" s="867"/>
      <c r="E43" s="867"/>
      <c r="F43" s="867"/>
      <c r="G43" s="867"/>
      <c r="H43" s="867"/>
      <c r="I43" s="867"/>
      <c r="J43" s="36"/>
    </row>
    <row r="44" spans="1:10" x14ac:dyDescent="0.2">
      <c r="A44" s="620"/>
      <c r="B44" s="626">
        <v>23</v>
      </c>
      <c r="C44" s="867" t="str">
        <f>Translations!$B$40</f>
        <v>Lista korištenih definicija i skraćenica</v>
      </c>
      <c r="D44" s="867"/>
      <c r="E44" s="867"/>
      <c r="F44" s="867"/>
      <c r="G44" s="867"/>
      <c r="H44" s="867"/>
      <c r="I44" s="867"/>
      <c r="J44" s="36"/>
    </row>
    <row r="45" spans="1:10" x14ac:dyDescent="0.2">
      <c r="A45" s="620"/>
      <c r="B45" s="627">
        <v>24</v>
      </c>
      <c r="C45" s="868" t="str">
        <f>Translations!$B$41</f>
        <v>Dodatne informacije</v>
      </c>
      <c r="D45" s="868"/>
      <c r="E45" s="868"/>
      <c r="F45" s="868"/>
      <c r="G45" s="868"/>
      <c r="H45" s="868"/>
      <c r="I45" s="868"/>
      <c r="J45" s="36"/>
    </row>
    <row r="46" spans="1:10" x14ac:dyDescent="0.2">
      <c r="A46" s="620"/>
      <c r="B46" s="626">
        <v>25</v>
      </c>
      <c r="C46" s="867" t="str">
        <f>Translations!$B$1152</f>
        <v>Daljni postupci</v>
      </c>
      <c r="D46" s="867"/>
      <c r="E46" s="867"/>
      <c r="F46" s="867"/>
      <c r="G46" s="867"/>
      <c r="H46" s="867"/>
      <c r="I46" s="867"/>
      <c r="J46" s="36"/>
    </row>
    <row r="47" spans="1:10" x14ac:dyDescent="0.2">
      <c r="A47" s="623"/>
      <c r="B47" s="851" t="str">
        <f>Translations!$B$43</f>
        <v>L. Specifične dodatne informacije države članice</v>
      </c>
      <c r="C47" s="852"/>
      <c r="D47" s="852"/>
      <c r="E47" s="852"/>
      <c r="F47" s="852"/>
      <c r="G47" s="852"/>
      <c r="H47" s="852"/>
      <c r="I47" s="852"/>
      <c r="J47" s="36"/>
    </row>
    <row r="48" spans="1:10" x14ac:dyDescent="0.2">
      <c r="A48" s="620"/>
      <c r="B48" s="625">
        <v>26</v>
      </c>
      <c r="C48" s="867" t="str">
        <f>Translations!$B$44</f>
        <v>Komentari</v>
      </c>
      <c r="D48" s="867"/>
      <c r="E48" s="867"/>
      <c r="F48" s="867"/>
      <c r="G48" s="867"/>
      <c r="H48" s="867"/>
      <c r="I48" s="867"/>
      <c r="J48" s="36"/>
    </row>
    <row r="49" spans="1:10" x14ac:dyDescent="0.2">
      <c r="A49" s="628"/>
      <c r="B49" s="851" t="str">
        <f>Translations!$B$1153</f>
        <v>M.Izračun</v>
      </c>
      <c r="C49" s="852"/>
      <c r="D49" s="852"/>
      <c r="E49" s="852"/>
      <c r="F49" s="852"/>
      <c r="G49" s="852"/>
      <c r="H49" s="852"/>
      <c r="I49" s="852"/>
      <c r="J49" s="187"/>
    </row>
    <row r="50" spans="1:10" x14ac:dyDescent="0.2">
      <c r="A50" s="629"/>
      <c r="B50" s="620"/>
      <c r="C50" s="620"/>
      <c r="D50" s="620"/>
      <c r="E50" s="620"/>
      <c r="F50" s="620"/>
      <c r="G50" s="620"/>
      <c r="H50" s="620"/>
      <c r="I50" s="620"/>
    </row>
    <row r="51" spans="1:10" ht="13.5" thickBot="1" x14ac:dyDescent="0.25">
      <c r="B51" s="98" t="str">
        <f>Translations!$B$45</f>
        <v>Informacije o ovom obrascu:</v>
      </c>
    </row>
    <row r="52" spans="1:10" ht="12.75" customHeight="1" x14ac:dyDescent="0.2">
      <c r="B52" s="34" t="str">
        <f>Translations!$B$46</f>
        <v>Plan praćenja podnosi:</v>
      </c>
      <c r="F52" s="286" t="str">
        <f>IF(ISBLANK('B_Iden. operatora i postrojenja'!I16),"",'B_Iden. operatora i postrojenja'!I16)</f>
        <v/>
      </c>
      <c r="G52" s="287"/>
      <c r="H52" s="287"/>
      <c r="I52" s="288"/>
    </row>
    <row r="53" spans="1:10" ht="12.75" customHeight="1" x14ac:dyDescent="0.2">
      <c r="B53" s="36" t="str">
        <f>Translations!$B$47</f>
        <v>Naziv postrojenja:</v>
      </c>
      <c r="F53" s="289" t="str">
        <f>IF(ISBLANK('B_Iden. operatora i postrojenja'!I22),"",'B_Iden. operatora i postrojenja'!I22)</f>
        <v/>
      </c>
      <c r="G53" s="290"/>
      <c r="H53" s="290"/>
      <c r="I53" s="291"/>
    </row>
    <row r="54" spans="1:10" x14ac:dyDescent="0.2">
      <c r="B54" s="36" t="str">
        <f>Translations!$B$48</f>
        <v>Jedinstveni identifikacijski broj postrojenja:</v>
      </c>
      <c r="F54" s="289" t="str">
        <f>IF(ISBLANK('B_Iden. operatora i postrojenja'!I24),"",'B_Iden. operatora i postrojenja'!I24)</f>
        <v/>
      </c>
      <c r="G54" s="292"/>
      <c r="H54" s="292"/>
      <c r="I54" s="293"/>
    </row>
    <row r="55" spans="1:10" ht="13.5" thickBot="1" x14ac:dyDescent="0.25">
      <c r="B55" s="36" t="str">
        <f>Translations!$B$49</f>
        <v>Broj izdanja Plana praćenja:</v>
      </c>
      <c r="F55" s="850">
        <f>IF(COUNTA('A_Izdanja Plana praćenja'!E23:E49)=0,"",MAX('A_Izdanja Plana praćenja'!E23:E49))</f>
        <v>0.1</v>
      </c>
      <c r="G55" s="294"/>
      <c r="H55" s="294"/>
      <c r="I55" s="295"/>
    </row>
    <row r="57" spans="1:10" x14ac:dyDescent="0.2">
      <c r="B57" s="853" t="str">
        <f>Translations!$B$50</f>
        <v>Ukoliko Ministarstvo zaštite okoliša i zelene tranzicije zahtjeva da se podnese potpisana kopija Plana praćenja u papirnatom obliku, koristite prostor ispod za potpisivanje:</v>
      </c>
      <c r="C57" s="857"/>
      <c r="D57" s="857"/>
      <c r="E57" s="857"/>
      <c r="F57" s="857"/>
      <c r="G57" s="857"/>
      <c r="H57" s="857"/>
      <c r="I57" s="857"/>
    </row>
    <row r="58" spans="1:10" x14ac:dyDescent="0.2">
      <c r="B58" s="857"/>
      <c r="C58" s="857"/>
      <c r="D58" s="857"/>
      <c r="E58" s="857"/>
      <c r="F58" s="857"/>
      <c r="G58" s="857"/>
      <c r="H58" s="857"/>
      <c r="I58" s="857"/>
    </row>
    <row r="64" spans="1:10" ht="13.5" thickBot="1" x14ac:dyDescent="0.25">
      <c r="B64" s="865"/>
      <c r="C64" s="866"/>
      <c r="D64" s="866"/>
      <c r="F64" s="243"/>
      <c r="G64" s="243"/>
      <c r="H64" s="243"/>
      <c r="I64" s="243"/>
    </row>
    <row r="65" spans="2:9" ht="12.75" customHeight="1" x14ac:dyDescent="0.2">
      <c r="B65" s="858" t="str">
        <f>Translations!$B$51</f>
        <v>Datum</v>
      </c>
      <c r="C65" s="858"/>
      <c r="D65" s="858"/>
      <c r="F65" s="244" t="str">
        <f>Translations!$B$52</f>
        <v>Ime i potpis odgovorne osobe za zastupanje:</v>
      </c>
      <c r="G65" s="244"/>
      <c r="H65" s="244"/>
      <c r="I65" s="244"/>
    </row>
    <row r="69" spans="2:9" ht="13.5" thickBot="1" x14ac:dyDescent="0.25">
      <c r="B69" s="98" t="str">
        <f>Translations!$B$53</f>
        <v>Informacija o izdanju obrasca:</v>
      </c>
    </row>
    <row r="70" spans="2:9" x14ac:dyDescent="0.2">
      <c r="B70" s="859" t="str">
        <f>Translations!$B$54</f>
        <v>Obrazac dostavljen od:</v>
      </c>
      <c r="C70" s="860"/>
      <c r="D70" s="860"/>
      <c r="E70" s="861"/>
      <c r="F70" s="245" t="str">
        <f>VersionDocumentation!B4</f>
        <v>European Commission</v>
      </c>
      <c r="G70" s="237"/>
      <c r="H70" s="237"/>
      <c r="I70" s="238"/>
    </row>
    <row r="71" spans="2:9" x14ac:dyDescent="0.2">
      <c r="B71" s="862" t="str">
        <f>Translations!$B$55</f>
        <v>Datum objave:</v>
      </c>
      <c r="C71" s="863"/>
      <c r="D71" s="863"/>
      <c r="E71" s="864"/>
      <c r="F71" s="596">
        <f>VersionDocumentation!B3</f>
        <v>45902</v>
      </c>
      <c r="G71" s="239"/>
      <c r="H71" s="239"/>
      <c r="I71" s="240"/>
    </row>
    <row r="72" spans="2:9" x14ac:dyDescent="0.2">
      <c r="B72" s="862" t="str">
        <f>Translations!$B$56</f>
        <v xml:space="preserve">Službeni jezik: </v>
      </c>
      <c r="C72" s="863"/>
      <c r="D72" s="863"/>
      <c r="E72" s="864"/>
      <c r="F72" s="246" t="str">
        <f>VersionDocumentation!B5</f>
        <v>Croatian</v>
      </c>
      <c r="G72" s="239"/>
      <c r="H72" s="239"/>
      <c r="I72" s="240"/>
    </row>
    <row r="73" spans="2:9" ht="13.5" thickBot="1" x14ac:dyDescent="0.25">
      <c r="B73" s="854" t="str">
        <f>Translations!$B$57</f>
        <v>Važeći naziv obrasca:</v>
      </c>
      <c r="C73" s="855"/>
      <c r="D73" s="855"/>
      <c r="E73" s="856"/>
      <c r="F73" s="247" t="str">
        <f>VersionDocumentation!C3</f>
        <v>MP P4 Inst_COM_hr_020925.xls</v>
      </c>
      <c r="G73" s="241"/>
      <c r="H73" s="241"/>
      <c r="I73" s="242"/>
    </row>
  </sheetData>
  <sheetProtection sheet="1" objects="1" scenarios="1" formatCells="0" formatColumns="0" formatRows="0"/>
  <mergeCells count="50">
    <mergeCell ref="B47:I47"/>
    <mergeCell ref="C45:I45"/>
    <mergeCell ref="C46:I46"/>
    <mergeCell ref="C32:I32"/>
    <mergeCell ref="C33:I33"/>
    <mergeCell ref="C36:I36"/>
    <mergeCell ref="C37:I37"/>
    <mergeCell ref="C44:I44"/>
    <mergeCell ref="B38:I38"/>
    <mergeCell ref="C39:I39"/>
    <mergeCell ref="B34:I34"/>
    <mergeCell ref="B40:I40"/>
    <mergeCell ref="B15:I15"/>
    <mergeCell ref="B18:I18"/>
    <mergeCell ref="B20:I20"/>
    <mergeCell ref="B22:I22"/>
    <mergeCell ref="C16:I16"/>
    <mergeCell ref="C17:I17"/>
    <mergeCell ref="C19:I19"/>
    <mergeCell ref="C21:I21"/>
    <mergeCell ref="C23:I23"/>
    <mergeCell ref="C27:I27"/>
    <mergeCell ref="C29:I29"/>
    <mergeCell ref="C31:I31"/>
    <mergeCell ref="C24:I24"/>
    <mergeCell ref="C25:I25"/>
    <mergeCell ref="B26:I26"/>
    <mergeCell ref="B28:I28"/>
    <mergeCell ref="B30:I30"/>
    <mergeCell ref="C10:I10"/>
    <mergeCell ref="C12:I12"/>
    <mergeCell ref="C13:I13"/>
    <mergeCell ref="C14:I14"/>
    <mergeCell ref="B11:I11"/>
    <mergeCell ref="B49:I49"/>
    <mergeCell ref="B7:I7"/>
    <mergeCell ref="B8:I8"/>
    <mergeCell ref="B73:E73"/>
    <mergeCell ref="B57:I58"/>
    <mergeCell ref="B65:D65"/>
    <mergeCell ref="B70:E70"/>
    <mergeCell ref="B71:E71"/>
    <mergeCell ref="B72:E72"/>
    <mergeCell ref="B64:D64"/>
    <mergeCell ref="B9:I9"/>
    <mergeCell ref="C48:I48"/>
    <mergeCell ref="C35:I35"/>
    <mergeCell ref="C41:I41"/>
    <mergeCell ref="C42:I42"/>
    <mergeCell ref="C43:I43"/>
  </mergeCells>
  <phoneticPr fontId="9" type="noConversion"/>
  <hyperlinks>
    <hyperlink ref="B7" location="JUMP_a_Content" display="a_Contents" xr:uid="{00000000-0004-0000-0000-000000000000}"/>
    <hyperlink ref="B8:I8" location="JUMP_b_Guidelines_Top" display="b_Guidelines and conditions" xr:uid="{00000000-0004-0000-0000-000001000000}"/>
    <hyperlink ref="B9:I9" location="JUMP_A_Top" display="JUMP_A_Top" xr:uid="{00000000-0004-0000-0000-000002000000}"/>
    <hyperlink ref="B11:I11" location="JUMP_B_Top" display="JUMP_B_Top" xr:uid="{00000000-0004-0000-0000-000003000000}"/>
    <hyperlink ref="B15:I15" location="JUMP_C_Top" display="JUMP_C_Top" xr:uid="{00000000-0004-0000-0000-000004000000}"/>
    <hyperlink ref="B18:I18" location="JUMP_D_Top" display="JUMP_D_Top" xr:uid="{00000000-0004-0000-0000-000005000000}"/>
    <hyperlink ref="B20:I20" location="JUMP_E_Top" display="JUMP_E_Top" xr:uid="{00000000-0004-0000-0000-000006000000}"/>
    <hyperlink ref="B22:I22" location="JUMP_F_Top" display="JUMP_F_Top" xr:uid="{00000000-0004-0000-0000-000007000000}"/>
    <hyperlink ref="B26:I26" location="JUMP_G_Top" display="JUMP_G_Top" xr:uid="{00000000-0004-0000-0000-000008000000}"/>
    <hyperlink ref="B28:I28" location="JUMP_H_Top" display="JUMP_H_Top" xr:uid="{00000000-0004-0000-0000-000009000000}"/>
    <hyperlink ref="B30:I30" location="JUMP_I_Top" display="JUMP_I_Top" xr:uid="{00000000-0004-0000-0000-00000A000000}"/>
    <hyperlink ref="B34:I34" location="JUMP_J_Top" display="JUMP_J_Top" xr:uid="{00000000-0004-0000-0000-00000B000000}"/>
    <hyperlink ref="B40:I40" location="JUMP_K_Top" display="JUMP_K_Top" xr:uid="{00000000-0004-0000-0000-00000C000000}"/>
    <hyperlink ref="B47:I47" location="JUMP_L_Top" display="JUMP_L_Top" xr:uid="{00000000-0004-0000-0000-00000D000000}"/>
    <hyperlink ref="B12:I12" location="JUMP_B_2" display="JUMP_B_2" xr:uid="{00000000-0004-0000-0000-00000E000000}"/>
    <hyperlink ref="B13:I13" location="JUMP_B_3" display="JUMP_B_3" xr:uid="{00000000-0004-0000-0000-00000F000000}"/>
    <hyperlink ref="B14:I14" location="JUMP_B_4" display="JUMP_B_4" xr:uid="{00000000-0004-0000-0000-000010000000}"/>
    <hyperlink ref="B16:I16" location="JUMP_C_5" display="JUMP_C_5" xr:uid="{00000000-0004-0000-0000-000011000000}"/>
    <hyperlink ref="B17:I17" location="JUMP_C_6" display="JUMP_C_6" xr:uid="{00000000-0004-0000-0000-000012000000}"/>
    <hyperlink ref="B10:I10" location="JUMP_A_1" display="JUMP_A_1" xr:uid="{00000000-0004-0000-0000-000013000000}"/>
    <hyperlink ref="B19:I19" location="JUMP_D_7" display="JUMP_D_7" xr:uid="{00000000-0004-0000-0000-000014000000}"/>
    <hyperlink ref="B21:I21" location="JUMP_E_8" display="JUMP_E_8" xr:uid="{00000000-0004-0000-0000-000015000000}"/>
    <hyperlink ref="B23:I23" location="JUMP_F_9" display="JUMP_F_9" xr:uid="{00000000-0004-0000-0000-000016000000}"/>
    <hyperlink ref="B24:I24" location="JUMP_F_10" display="JUMP_F_10" xr:uid="{00000000-0004-0000-0000-000017000000}"/>
    <hyperlink ref="B25:I25" location="JUMP_F_11" display="JUMP_F_11" xr:uid="{00000000-0004-0000-0000-000018000000}"/>
    <hyperlink ref="B27:I27" location="JUMP_G_12" display="JUMP_G_12" xr:uid="{00000000-0004-0000-0000-000019000000}"/>
    <hyperlink ref="B29:I29" location="JUMP_H_13" display="JUMP_H_13" xr:uid="{00000000-0004-0000-0000-00001A000000}"/>
    <hyperlink ref="B31:I31" location="JUMP_14" display="JUMP_14" xr:uid="{00000000-0004-0000-0000-00001B000000}"/>
    <hyperlink ref="B33:I33" location="JUMP_16" display="JUMP_16" xr:uid="{00000000-0004-0000-0000-00001C000000}"/>
    <hyperlink ref="B32:I32" location="JUMP_15" display="JUMP_15" xr:uid="{00000000-0004-0000-0000-00001D000000}"/>
    <hyperlink ref="B35:I35" location="JUMP_J_17" display="JUMP_J_17" xr:uid="{00000000-0004-0000-0000-00001E000000}"/>
    <hyperlink ref="B36:I36" location="JUMP_J_18" display="JUMP_J_18" xr:uid="{00000000-0004-0000-0000-00001F000000}"/>
    <hyperlink ref="B37:I37" location="JUMP_J_19" display="JUMP_J_19" xr:uid="{00000000-0004-0000-0000-000020000000}"/>
    <hyperlink ref="B41:I41" location="JUMP_K_14" display="JUMP_K_14" xr:uid="{00000000-0004-0000-0000-000021000000}"/>
    <hyperlink ref="B42:I42" location="JUMP_K_15" display="JUMP_K_15" xr:uid="{00000000-0004-0000-0000-000022000000}"/>
    <hyperlink ref="B43:I43" location="JUMP_K_16" display="JUMP_K_16" xr:uid="{00000000-0004-0000-0000-000023000000}"/>
    <hyperlink ref="B44:I44" location="JUMP_K_17" display="JUMP_K_17" xr:uid="{00000000-0004-0000-0000-000024000000}"/>
    <hyperlink ref="B46:I46" location="JUMP_K_19" display="JUMP_K_19" xr:uid="{00000000-0004-0000-0000-000025000000}"/>
    <hyperlink ref="B45:I45" location="JUMP_K_18" display="JUMP_K_18" xr:uid="{00000000-0004-0000-0000-000026000000}"/>
    <hyperlink ref="B48:I48" location="JUMP_L_26" display="JUMP_L_26" xr:uid="{00000000-0004-0000-0000-000027000000}"/>
    <hyperlink ref="B49:I49" location="JUMP_Accounting" display="M. Accounting" xr:uid="{00000000-0004-0000-0000-000028000000}"/>
    <hyperlink ref="B38:I38" location="JUMP_J2_Top" display="JUMP_J2_Top" xr:uid="{00000000-0004-0000-0000-000029000000}"/>
    <hyperlink ref="B39:I39" location="JUMP_J_17" display="JUMP_J_17" xr:uid="{00000000-0004-0000-0000-00002A000000}"/>
    <hyperlink ref="C39:I39" location="JUMP_J2_19a" display="JUMP_J2_19a" xr:uid="{00000000-0004-0000-0000-00002B000000}"/>
    <hyperlink ref="B39" location="JUMP_J2_19a" display="19a" xr:uid="{00000000-0004-0000-0000-00002C000000}"/>
  </hyperlinks>
  <pageMargins left="0.78740157480314965" right="0.78740157480314965" top="0.78740157480314965" bottom="0.78740157480314965" header="0.39370078740157483" footer="0.39370078740157483"/>
  <pageSetup paperSize="9" scale="79"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indexed="15"/>
    <pageSetUpPr fitToPage="1"/>
  </sheetPr>
  <dimension ref="A1:O116"/>
  <sheetViews>
    <sheetView workbookViewId="0">
      <pane ySplit="4" topLeftCell="A5" activePane="bottomLeft" state="frozen"/>
      <selection activeCell="B2" sqref="B2"/>
      <selection pane="bottomLeft" activeCell="B2" sqref="B2:D4"/>
    </sheetView>
  </sheetViews>
  <sheetFormatPr defaultColWidth="9.140625" defaultRowHeight="12.75" x14ac:dyDescent="0.2"/>
  <cols>
    <col min="1" max="1" width="2.7109375" style="8" hidden="1" customWidth="1"/>
    <col min="2" max="2" width="2.7109375" style="8" customWidth="1"/>
    <col min="3" max="4" width="4.7109375" style="8" customWidth="1"/>
    <col min="5" max="14" width="12.7109375" style="8" customWidth="1"/>
    <col min="15" max="15" width="4.7109375" style="8" customWidth="1"/>
    <col min="16" max="16384" width="9.140625" style="8"/>
  </cols>
  <sheetData>
    <row r="1" spans="1:15" ht="13.5" hidden="1" thickBot="1" x14ac:dyDescent="0.25">
      <c r="A1" s="12" t="s">
        <v>1088</v>
      </c>
      <c r="B1" s="72"/>
      <c r="C1" s="72"/>
      <c r="D1" s="75"/>
      <c r="E1" s="72"/>
      <c r="F1" s="72"/>
      <c r="G1" s="72"/>
      <c r="H1" s="72"/>
      <c r="I1" s="72"/>
      <c r="J1" s="72"/>
      <c r="K1" s="72"/>
      <c r="L1" s="72"/>
      <c r="M1" s="72"/>
      <c r="N1" s="72"/>
      <c r="O1" s="72"/>
    </row>
    <row r="2" spans="1:15" ht="13.5" customHeight="1" thickBot="1" x14ac:dyDescent="0.25">
      <c r="A2" s="12"/>
      <c r="B2" s="930" t="str">
        <f>Translations!$B$26</f>
        <v>H. N2O emisije</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row>
    <row r="3" spans="1:15" ht="12.75" customHeight="1" x14ac:dyDescent="0.2">
      <c r="A3" s="12"/>
      <c r="B3" s="933"/>
      <c r="C3" s="934"/>
      <c r="D3" s="935"/>
      <c r="E3" s="869" t="str">
        <f>Translations!$B$63</f>
        <v>Vrh lista</v>
      </c>
      <c r="F3" s="869"/>
      <c r="G3" s="869"/>
      <c r="H3" s="869"/>
      <c r="I3" s="869"/>
      <c r="J3" s="869"/>
      <c r="K3" s="869"/>
      <c r="L3" s="869"/>
      <c r="M3" s="1278"/>
      <c r="N3" s="888"/>
      <c r="O3" s="7"/>
    </row>
    <row r="4" spans="1:15" ht="13.5" customHeight="1" thickBot="1" x14ac:dyDescent="0.25">
      <c r="A4" s="12"/>
      <c r="B4" s="936"/>
      <c r="C4" s="937"/>
      <c r="D4" s="938"/>
      <c r="E4" s="869" t="str">
        <f>Translations!$B$64</f>
        <v>Dno lista</v>
      </c>
      <c r="F4" s="869"/>
      <c r="G4" s="869"/>
      <c r="H4" s="869"/>
      <c r="I4" s="869"/>
      <c r="J4" s="869"/>
      <c r="K4" s="869"/>
      <c r="L4" s="869"/>
      <c r="M4" s="1278"/>
      <c r="N4" s="888"/>
      <c r="O4" s="7"/>
    </row>
    <row r="5" spans="1:15" ht="12.75" customHeight="1" thickBot="1" x14ac:dyDescent="0.25">
      <c r="A5" s="65"/>
      <c r="C5" s="9"/>
      <c r="D5" s="10"/>
      <c r="F5" s="10"/>
      <c r="G5" s="10"/>
      <c r="H5" s="10"/>
      <c r="M5" s="7"/>
      <c r="N5" s="7"/>
      <c r="O5" s="7"/>
    </row>
    <row r="6" spans="1:15" s="184" customFormat="1" ht="25.5" customHeight="1" thickBot="1" x14ac:dyDescent="0.25">
      <c r="A6" s="248"/>
      <c r="B6" s="34"/>
      <c r="C6" s="929" t="str">
        <f>Translations!$B$26</f>
        <v>H. N2O emisije</v>
      </c>
      <c r="D6" s="929"/>
      <c r="E6" s="929"/>
      <c r="F6" s="929"/>
      <c r="G6" s="929"/>
      <c r="H6" s="929"/>
      <c r="I6" s="929"/>
      <c r="J6" s="929"/>
      <c r="K6" s="929"/>
      <c r="L6" s="1154" t="str">
        <f>IF(AND(NOT(ISBLANK(CNTR_InstHasN2O)), CNTR_InstHasN2O=FALSE),EUconst_NotRelevant,EUconst_Relevant)</f>
        <v>relevantno</v>
      </c>
      <c r="M6" s="1155"/>
      <c r="N6" s="1156"/>
      <c r="O6" s="36"/>
    </row>
    <row r="7" spans="1:15" s="184" customFormat="1" ht="5.0999999999999996" customHeight="1" x14ac:dyDescent="0.2">
      <c r="A7" s="248"/>
      <c r="B7" s="34"/>
      <c r="C7" s="216"/>
      <c r="D7" s="221"/>
      <c r="E7" s="216"/>
      <c r="F7" s="216"/>
      <c r="G7" s="216"/>
      <c r="H7" s="216"/>
      <c r="I7" s="216"/>
      <c r="J7" s="216"/>
      <c r="K7" s="216"/>
      <c r="L7" s="219"/>
      <c r="M7" s="219"/>
      <c r="N7" s="219"/>
      <c r="O7" s="36"/>
    </row>
    <row r="8" spans="1:15" x14ac:dyDescent="0.2">
      <c r="A8" s="65"/>
      <c r="D8" s="10"/>
      <c r="K8" s="1054" t="str">
        <f>IF(L6=EUconst_NotRelevant,HYPERLINK("#JUMP_I_Top",EUconst_MsgNextSheet),HYPERLINK("",EUconst_MsgEnterThisSection))</f>
        <v>Molimo unesite podatke u ovo polje</v>
      </c>
      <c r="L8" s="1054"/>
      <c r="M8" s="1054"/>
      <c r="N8" s="1054"/>
    </row>
    <row r="9" spans="1:15" ht="5.0999999999999996" customHeight="1" x14ac:dyDescent="0.2">
      <c r="A9" s="250"/>
      <c r="B9" s="13"/>
      <c r="C9" s="13"/>
      <c r="D9" s="438"/>
      <c r="E9" s="410"/>
      <c r="F9" s="7"/>
      <c r="G9" s="410"/>
      <c r="H9" s="410"/>
      <c r="I9" s="410"/>
      <c r="J9" s="410"/>
      <c r="K9" s="410"/>
      <c r="L9" s="410"/>
      <c r="M9" s="410"/>
      <c r="N9" s="410"/>
      <c r="O9" s="416"/>
    </row>
    <row r="10" spans="1:15" ht="15.75" customHeight="1" x14ac:dyDescent="0.2">
      <c r="A10" s="65"/>
      <c r="B10" s="410"/>
      <c r="C10" s="90">
        <v>13</v>
      </c>
      <c r="D10" s="1003" t="str">
        <f>Translations!$B$27</f>
        <v xml:space="preserve">Upravljanje i procedure za praćenje emisija N2O </v>
      </c>
      <c r="E10" s="1003"/>
      <c r="F10" s="1003"/>
      <c r="G10" s="1003"/>
      <c r="H10" s="1003"/>
      <c r="I10" s="1003"/>
      <c r="J10" s="1003"/>
      <c r="K10" s="1003"/>
      <c r="L10" s="1003"/>
      <c r="M10" s="1003"/>
      <c r="N10" s="1003"/>
      <c r="O10" s="416"/>
    </row>
    <row r="11" spans="1:15" x14ac:dyDescent="0.2">
      <c r="A11" s="65"/>
      <c r="B11" s="416"/>
      <c r="C11" s="416"/>
      <c r="D11" s="327"/>
      <c r="E11" s="68"/>
      <c r="F11" s="439"/>
      <c r="G11" s="439"/>
      <c r="H11" s="439"/>
      <c r="I11" s="439"/>
      <c r="J11" s="439"/>
      <c r="K11" s="439"/>
      <c r="L11" s="439"/>
      <c r="M11" s="439"/>
      <c r="N11" s="439"/>
      <c r="O11" s="439"/>
    </row>
    <row r="12" spans="1:15" ht="25.5" customHeight="1" x14ac:dyDescent="0.2">
      <c r="A12" s="65"/>
      <c r="B12" s="416"/>
      <c r="C12" s="416"/>
      <c r="D12" s="327"/>
      <c r="E12" s="1289" t="str">
        <f>Translations!$B$628</f>
        <v xml:space="preserve">
Napomena: ovaj dio treba popuniti kako bi se odredile emisije N2O iz određenih proizvodnih aktivnosti u postrojenju. Emisije N2O iz izgaranja goriva nisu uključene. Provjerite jesu li informacije o vašem mjernom sustavu unesene u listu F_Metodologija_mjerenja.
</v>
      </c>
      <c r="F12" s="1161"/>
      <c r="G12" s="1161"/>
      <c r="H12" s="1161"/>
      <c r="I12" s="1161"/>
      <c r="J12" s="1161"/>
      <c r="K12" s="1161"/>
      <c r="L12" s="1161"/>
      <c r="M12" s="1161"/>
      <c r="N12" s="1161"/>
      <c r="O12" s="448"/>
    </row>
    <row r="13" spans="1:15" ht="12.75" customHeight="1" x14ac:dyDescent="0.2">
      <c r="A13" s="65"/>
      <c r="B13" s="416"/>
      <c r="C13" s="416"/>
      <c r="D13" s="327"/>
      <c r="E13" s="1289" t="str">
        <f>Translations!$B$629</f>
        <v>U ovom listu potrebno je navesti zahtjeve koji nisu relevantni za praćenje CO2.</v>
      </c>
      <c r="F13" s="1290"/>
      <c r="G13" s="1290"/>
      <c r="H13" s="1290"/>
      <c r="I13" s="1290"/>
      <c r="J13" s="1290"/>
      <c r="K13" s="1290"/>
      <c r="L13" s="1290"/>
      <c r="M13" s="1290"/>
      <c r="N13" s="1290"/>
      <c r="O13" s="448"/>
    </row>
    <row r="14" spans="1:15" x14ac:dyDescent="0.2">
      <c r="A14" s="65"/>
      <c r="B14" s="416"/>
      <c r="C14" s="416"/>
      <c r="D14" s="416"/>
      <c r="E14" s="416"/>
      <c r="F14" s="416"/>
      <c r="G14" s="416"/>
      <c r="H14" s="416"/>
      <c r="I14" s="416"/>
      <c r="J14" s="416"/>
      <c r="K14" s="416"/>
      <c r="L14" s="416"/>
      <c r="M14" s="416"/>
      <c r="N14" s="416"/>
      <c r="O14" s="416"/>
    </row>
    <row r="15" spans="1:15" ht="25.5" customHeight="1" x14ac:dyDescent="0.2">
      <c r="A15" s="65"/>
      <c r="B15" s="416"/>
      <c r="C15" s="416"/>
      <c r="D15" s="13" t="s">
        <v>1016</v>
      </c>
      <c r="E15" s="1282" t="str">
        <f>Translations!$B$630</f>
        <v>Navedite pojedinosti o pisanom postupku koji opisuje metodu i parametre kojima se određuje upotrebljena količina materijala u proizvodnom procesu i maksimalna količina materijala upotrebljena pri punom kapacitetu proizvodnje.</v>
      </c>
      <c r="F15" s="1282"/>
      <c r="G15" s="1282"/>
      <c r="H15" s="1282"/>
      <c r="I15" s="1282"/>
      <c r="J15" s="1282"/>
      <c r="K15" s="1282"/>
      <c r="L15" s="1282"/>
      <c r="M15" s="1282"/>
      <c r="N15" s="1282"/>
      <c r="O15" s="3"/>
    </row>
    <row r="16" spans="1:15" ht="12.75" customHeight="1" x14ac:dyDescent="0.2">
      <c r="A16" s="72"/>
      <c r="B16" s="416"/>
      <c r="C16" s="416"/>
      <c r="D16" s="416"/>
      <c r="E16" s="1096" t="str">
        <f>Translations!$B$405</f>
        <v>Naziv postupka</v>
      </c>
      <c r="F16" s="1097"/>
      <c r="G16" s="1036"/>
      <c r="H16" s="1280"/>
      <c r="I16" s="1280"/>
      <c r="J16" s="1280"/>
      <c r="K16" s="1280"/>
      <c r="L16" s="1280"/>
      <c r="M16" s="1280"/>
      <c r="N16" s="1281"/>
      <c r="O16" s="450"/>
    </row>
    <row r="17" spans="1:15" ht="12.75" customHeight="1" x14ac:dyDescent="0.2">
      <c r="A17" s="72"/>
      <c r="B17" s="416"/>
      <c r="C17" s="416"/>
      <c r="D17" s="416"/>
      <c r="E17" s="1096" t="str">
        <f>Translations!$B$407</f>
        <v>Oznaka postupka</v>
      </c>
      <c r="F17" s="1097"/>
      <c r="G17" s="1036"/>
      <c r="H17" s="1280"/>
      <c r="I17" s="1280"/>
      <c r="J17" s="1280"/>
      <c r="K17" s="1280"/>
      <c r="L17" s="1280"/>
      <c r="M17" s="1280"/>
      <c r="N17" s="1281"/>
      <c r="O17" s="450"/>
    </row>
    <row r="18" spans="1:15" ht="25.5" customHeight="1" x14ac:dyDescent="0.2">
      <c r="A18" s="72"/>
      <c r="B18" s="416"/>
      <c r="C18" s="416"/>
      <c r="D18" s="416"/>
      <c r="E18" s="1096" t="str">
        <f>Translations!$B$409</f>
        <v>Oznaka dijagrama (ukoliko je primjenjivo)</v>
      </c>
      <c r="F18" s="1097"/>
      <c r="G18" s="1036"/>
      <c r="H18" s="1280"/>
      <c r="I18" s="1280"/>
      <c r="J18" s="1280"/>
      <c r="K18" s="1280"/>
      <c r="L18" s="1280"/>
      <c r="M18" s="1280"/>
      <c r="N18" s="1281"/>
      <c r="O18" s="450"/>
    </row>
    <row r="19" spans="1:15" ht="25.5" customHeight="1" x14ac:dyDescent="0.2">
      <c r="A19" s="72"/>
      <c r="B19" s="416"/>
      <c r="C19" s="416"/>
      <c r="D19" s="416"/>
      <c r="E19" s="1098" t="str">
        <f>Translations!$B$411</f>
        <v>Kratki opis postupka</v>
      </c>
      <c r="F19" s="1099"/>
      <c r="G19" s="1100"/>
      <c r="H19" s="1287"/>
      <c r="I19" s="1287"/>
      <c r="J19" s="1287"/>
      <c r="K19" s="1287"/>
      <c r="L19" s="1287"/>
      <c r="M19" s="1287"/>
      <c r="N19" s="1288"/>
      <c r="O19" s="450"/>
    </row>
    <row r="20" spans="1:15" ht="25.5" customHeight="1" x14ac:dyDescent="0.2">
      <c r="A20" s="72"/>
      <c r="B20" s="416"/>
      <c r="C20" s="416"/>
      <c r="D20" s="416"/>
      <c r="E20" s="585"/>
      <c r="F20" s="586"/>
      <c r="G20" s="1090"/>
      <c r="H20" s="1283"/>
      <c r="I20" s="1283"/>
      <c r="J20" s="1283"/>
      <c r="K20" s="1283"/>
      <c r="L20" s="1283"/>
      <c r="M20" s="1283"/>
      <c r="N20" s="1284"/>
      <c r="O20" s="450"/>
    </row>
    <row r="21" spans="1:15" ht="25.5" customHeight="1" x14ac:dyDescent="0.2">
      <c r="A21" s="72"/>
      <c r="B21" s="416"/>
      <c r="C21" s="416"/>
      <c r="D21" s="416"/>
      <c r="E21" s="587"/>
      <c r="F21" s="588"/>
      <c r="G21" s="1093"/>
      <c r="H21" s="1285"/>
      <c r="I21" s="1285"/>
      <c r="J21" s="1285"/>
      <c r="K21" s="1285"/>
      <c r="L21" s="1285"/>
      <c r="M21" s="1285"/>
      <c r="N21" s="1286"/>
      <c r="O21" s="450"/>
    </row>
    <row r="22" spans="1:15" ht="38.25" customHeight="1" x14ac:dyDescent="0.2">
      <c r="A22" s="72"/>
      <c r="B22" s="416"/>
      <c r="C22" s="416"/>
      <c r="D22" s="416"/>
      <c r="E22" s="1096" t="str">
        <f>Translations!$B$414</f>
        <v>Ustrojstvena jedinica tvrtke odgovorna za postupke i za obradu podataka.</v>
      </c>
      <c r="F22" s="1097"/>
      <c r="G22" s="1036"/>
      <c r="H22" s="1280"/>
      <c r="I22" s="1280"/>
      <c r="J22" s="1280"/>
      <c r="K22" s="1280"/>
      <c r="L22" s="1280"/>
      <c r="M22" s="1280"/>
      <c r="N22" s="1281"/>
      <c r="O22" s="450"/>
    </row>
    <row r="23" spans="1:15" ht="12.75" customHeight="1" x14ac:dyDescent="0.2">
      <c r="A23" s="72"/>
      <c r="B23" s="416"/>
      <c r="C23" s="416"/>
      <c r="D23" s="416"/>
      <c r="E23" s="1096" t="str">
        <f>Translations!$B$416</f>
        <v>Lokacija na kojoj se pohranjuju zapisi</v>
      </c>
      <c r="F23" s="1097"/>
      <c r="G23" s="1036"/>
      <c r="H23" s="1280"/>
      <c r="I23" s="1280"/>
      <c r="J23" s="1280"/>
      <c r="K23" s="1280"/>
      <c r="L23" s="1280"/>
      <c r="M23" s="1280"/>
      <c r="N23" s="1281"/>
      <c r="O23" s="450"/>
    </row>
    <row r="24" spans="1:15" ht="25.5" customHeight="1" x14ac:dyDescent="0.2">
      <c r="A24" s="72"/>
      <c r="B24" s="416"/>
      <c r="C24" s="416"/>
      <c r="D24" s="416"/>
      <c r="E24" s="1096" t="str">
        <f>Translations!$B$418</f>
        <v>Naziv informatičkog sustava koji se koristi (ako je primjenjivo).</v>
      </c>
      <c r="F24" s="1097"/>
      <c r="G24" s="1036"/>
      <c r="H24" s="1280"/>
      <c r="I24" s="1280"/>
      <c r="J24" s="1280"/>
      <c r="K24" s="1280"/>
      <c r="L24" s="1280"/>
      <c r="M24" s="1280"/>
      <c r="N24" s="1281"/>
      <c r="O24" s="450"/>
    </row>
    <row r="25" spans="1:15" ht="25.5" customHeight="1" x14ac:dyDescent="0.2">
      <c r="A25" s="72"/>
      <c r="B25" s="416"/>
      <c r="C25" s="416"/>
      <c r="D25" s="416"/>
      <c r="E25" s="1096" t="str">
        <f>Translations!$B$420</f>
        <v>Popis HRN EN i ostalih primjenjenih normi (ako je primjenjivo)</v>
      </c>
      <c r="F25" s="1097"/>
      <c r="G25" s="1036"/>
      <c r="H25" s="1280"/>
      <c r="I25" s="1280"/>
      <c r="J25" s="1280"/>
      <c r="K25" s="1280"/>
      <c r="L25" s="1280"/>
      <c r="M25" s="1280"/>
      <c r="N25" s="1281"/>
      <c r="O25" s="450"/>
    </row>
    <row r="26" spans="1:15" x14ac:dyDescent="0.2">
      <c r="A26" s="65"/>
      <c r="B26" s="416"/>
      <c r="C26" s="416"/>
      <c r="D26" s="416"/>
      <c r="E26" s="416"/>
      <c r="F26" s="416"/>
      <c r="G26" s="416"/>
      <c r="H26" s="416"/>
      <c r="I26" s="416"/>
      <c r="J26" s="416"/>
      <c r="K26" s="416"/>
      <c r="L26" s="416"/>
      <c r="M26" s="416"/>
      <c r="N26" s="416"/>
      <c r="O26" s="416"/>
    </row>
    <row r="27" spans="1:15" ht="25.5" customHeight="1" x14ac:dyDescent="0.2">
      <c r="A27" s="65"/>
      <c r="B27" s="416"/>
      <c r="C27" s="416"/>
      <c r="D27" s="13" t="s">
        <v>1018</v>
      </c>
      <c r="E27" s="1282" t="str">
        <f>Translations!$B$631</f>
        <v>Navedite pojedinosti o pisanom postupku koji opisuje metodu i parametre kojima se određuje količina proizvoda kao satno opterećenje izraženo kao dušična kiselina (100%), adipinska kiselina (100%), glioksalna i glioksilna kiselina i kaprolaktam po satu.</v>
      </c>
      <c r="F27" s="1282"/>
      <c r="G27" s="1282"/>
      <c r="H27" s="1282"/>
      <c r="I27" s="1282"/>
      <c r="J27" s="1282"/>
      <c r="K27" s="1282"/>
      <c r="L27" s="1282"/>
      <c r="M27" s="1282"/>
      <c r="N27" s="1282"/>
      <c r="O27" s="3"/>
    </row>
    <row r="28" spans="1:15" ht="12.75" customHeight="1" x14ac:dyDescent="0.2">
      <c r="A28" s="72"/>
      <c r="B28" s="416"/>
      <c r="C28" s="416"/>
      <c r="D28" s="416"/>
      <c r="E28" s="1096" t="str">
        <f>Translations!$B$405</f>
        <v>Naziv postupka</v>
      </c>
      <c r="F28" s="1097"/>
      <c r="G28" s="1036"/>
      <c r="H28" s="1280"/>
      <c r="I28" s="1280"/>
      <c r="J28" s="1280"/>
      <c r="K28" s="1280"/>
      <c r="L28" s="1280"/>
      <c r="M28" s="1280"/>
      <c r="N28" s="1281"/>
      <c r="O28" s="450"/>
    </row>
    <row r="29" spans="1:15" ht="12.75" customHeight="1" x14ac:dyDescent="0.2">
      <c r="A29" s="72"/>
      <c r="B29" s="416"/>
      <c r="C29" s="416"/>
      <c r="D29" s="416"/>
      <c r="E29" s="1096" t="str">
        <f>Translations!$B$407</f>
        <v>Oznaka postupka</v>
      </c>
      <c r="F29" s="1097"/>
      <c r="G29" s="1036"/>
      <c r="H29" s="1280"/>
      <c r="I29" s="1280"/>
      <c r="J29" s="1280"/>
      <c r="K29" s="1280"/>
      <c r="L29" s="1280"/>
      <c r="M29" s="1280"/>
      <c r="N29" s="1281"/>
      <c r="O29" s="450"/>
    </row>
    <row r="30" spans="1:15" ht="25.5" customHeight="1" x14ac:dyDescent="0.2">
      <c r="A30" s="72"/>
      <c r="B30" s="416"/>
      <c r="C30" s="416"/>
      <c r="D30" s="416"/>
      <c r="E30" s="1096" t="str">
        <f>Translations!$B$409</f>
        <v>Oznaka dijagrama (ukoliko je primjenjivo)</v>
      </c>
      <c r="F30" s="1097"/>
      <c r="G30" s="1036"/>
      <c r="H30" s="1280"/>
      <c r="I30" s="1280"/>
      <c r="J30" s="1280"/>
      <c r="K30" s="1280"/>
      <c r="L30" s="1280"/>
      <c r="M30" s="1280"/>
      <c r="N30" s="1281"/>
      <c r="O30" s="450"/>
    </row>
    <row r="31" spans="1:15" ht="25.5" customHeight="1" x14ac:dyDescent="0.2">
      <c r="A31" s="72"/>
      <c r="B31" s="416"/>
      <c r="C31" s="416"/>
      <c r="D31" s="416"/>
      <c r="E31" s="1098" t="str">
        <f>Translations!$B$411</f>
        <v>Kratki opis postupka</v>
      </c>
      <c r="F31" s="1099"/>
      <c r="G31" s="1100"/>
      <c r="H31" s="1287"/>
      <c r="I31" s="1287"/>
      <c r="J31" s="1287"/>
      <c r="K31" s="1287"/>
      <c r="L31" s="1287"/>
      <c r="M31" s="1287"/>
      <c r="N31" s="1288"/>
      <c r="O31" s="450"/>
    </row>
    <row r="32" spans="1:15" ht="25.5" customHeight="1" x14ac:dyDescent="0.2">
      <c r="A32" s="72"/>
      <c r="B32" s="416"/>
      <c r="C32" s="416"/>
      <c r="D32" s="416"/>
      <c r="E32" s="585"/>
      <c r="F32" s="586"/>
      <c r="G32" s="1090"/>
      <c r="H32" s="1283"/>
      <c r="I32" s="1283"/>
      <c r="J32" s="1283"/>
      <c r="K32" s="1283"/>
      <c r="L32" s="1283"/>
      <c r="M32" s="1283"/>
      <c r="N32" s="1284"/>
      <c r="O32" s="450"/>
    </row>
    <row r="33" spans="1:15" ht="25.5" customHeight="1" x14ac:dyDescent="0.2">
      <c r="A33" s="72"/>
      <c r="B33" s="416"/>
      <c r="C33" s="416"/>
      <c r="D33" s="416"/>
      <c r="E33" s="587"/>
      <c r="F33" s="588"/>
      <c r="G33" s="1093"/>
      <c r="H33" s="1285"/>
      <c r="I33" s="1285"/>
      <c r="J33" s="1285"/>
      <c r="K33" s="1285"/>
      <c r="L33" s="1285"/>
      <c r="M33" s="1285"/>
      <c r="N33" s="1286"/>
      <c r="O33" s="450"/>
    </row>
    <row r="34" spans="1:15" ht="38.25" customHeight="1" x14ac:dyDescent="0.2">
      <c r="A34" s="72"/>
      <c r="B34" s="416"/>
      <c r="C34" s="416"/>
      <c r="D34" s="416"/>
      <c r="E34" s="1096" t="str">
        <f>Translations!$B$414</f>
        <v>Ustrojstvena jedinica tvrtke odgovorna za postupke i za obradu podataka.</v>
      </c>
      <c r="F34" s="1097"/>
      <c r="G34" s="1036"/>
      <c r="H34" s="1280"/>
      <c r="I34" s="1280"/>
      <c r="J34" s="1280"/>
      <c r="K34" s="1280"/>
      <c r="L34" s="1280"/>
      <c r="M34" s="1280"/>
      <c r="N34" s="1281"/>
      <c r="O34" s="450"/>
    </row>
    <row r="35" spans="1:15" ht="12.75" customHeight="1" x14ac:dyDescent="0.2">
      <c r="A35" s="72"/>
      <c r="B35" s="416"/>
      <c r="C35" s="416"/>
      <c r="D35" s="416"/>
      <c r="E35" s="1096" t="str">
        <f>Translations!$B$416</f>
        <v>Lokacija na kojoj se pohranjuju zapisi</v>
      </c>
      <c r="F35" s="1097"/>
      <c r="G35" s="1036"/>
      <c r="H35" s="1280"/>
      <c r="I35" s="1280"/>
      <c r="J35" s="1280"/>
      <c r="K35" s="1280"/>
      <c r="L35" s="1280"/>
      <c r="M35" s="1280"/>
      <c r="N35" s="1281"/>
      <c r="O35" s="450"/>
    </row>
    <row r="36" spans="1:15" ht="25.5" customHeight="1" x14ac:dyDescent="0.2">
      <c r="A36" s="72"/>
      <c r="B36" s="416"/>
      <c r="C36" s="416"/>
      <c r="D36" s="416"/>
      <c r="E36" s="1096" t="str">
        <f>Translations!$B$418</f>
        <v>Naziv informatičkog sustava koji se koristi (ako je primjenjivo).</v>
      </c>
      <c r="F36" s="1097"/>
      <c r="G36" s="1036"/>
      <c r="H36" s="1280"/>
      <c r="I36" s="1280"/>
      <c r="J36" s="1280"/>
      <c r="K36" s="1280"/>
      <c r="L36" s="1280"/>
      <c r="M36" s="1280"/>
      <c r="N36" s="1281"/>
      <c r="O36" s="450"/>
    </row>
    <row r="37" spans="1:15" ht="25.5" customHeight="1" x14ac:dyDescent="0.2">
      <c r="A37" s="72"/>
      <c r="B37" s="416"/>
      <c r="C37" s="416"/>
      <c r="D37" s="416"/>
      <c r="E37" s="1096" t="str">
        <f>Translations!$B$420</f>
        <v>Popis HRN EN i ostalih primjenjenih normi (ako je primjenjivo)</v>
      </c>
      <c r="F37" s="1097"/>
      <c r="G37" s="1036"/>
      <c r="H37" s="1280"/>
      <c r="I37" s="1280"/>
      <c r="J37" s="1280"/>
      <c r="K37" s="1280"/>
      <c r="L37" s="1280"/>
      <c r="M37" s="1280"/>
      <c r="N37" s="1281"/>
      <c r="O37" s="450"/>
    </row>
    <row r="38" spans="1:15" x14ac:dyDescent="0.2">
      <c r="A38" s="65"/>
      <c r="B38" s="416"/>
      <c r="C38" s="416"/>
      <c r="D38" s="416"/>
      <c r="E38" s="416"/>
      <c r="F38" s="416"/>
      <c r="G38" s="416"/>
      <c r="H38" s="416"/>
      <c r="I38" s="416"/>
      <c r="J38" s="416"/>
      <c r="K38" s="416"/>
      <c r="L38" s="416"/>
      <c r="M38" s="416"/>
      <c r="N38" s="416"/>
      <c r="O38" s="416"/>
    </row>
    <row r="39" spans="1:15" ht="38.25" customHeight="1" x14ac:dyDescent="0.2">
      <c r="A39" s="65"/>
      <c r="B39" s="416"/>
      <c r="C39" s="416"/>
      <c r="D39" s="13" t="s">
        <v>552</v>
      </c>
      <c r="E39" s="1282" t="str">
        <f>Translations!$B$632</f>
        <v>Navedite pojedinosti o pisanom postupku koji opisuje metodu i parametre kojima se određuje koncentracija N2O u dimnom plinu iz svakog izvora emisije, operativni raspon, nesigurnost, te detalje o svim alternativnim metodama koje se primjenjuju ako je koncentracija izvan opearativnih raspona i situacije u kojima se to može dogoditi.</v>
      </c>
      <c r="F39" s="1282"/>
      <c r="G39" s="1282"/>
      <c r="H39" s="1282"/>
      <c r="I39" s="1282"/>
      <c r="J39" s="1282"/>
      <c r="K39" s="1282"/>
      <c r="L39" s="1282"/>
      <c r="M39" s="1282"/>
      <c r="N39" s="1282"/>
      <c r="O39" s="3"/>
    </row>
    <row r="40" spans="1:15" ht="12.75" customHeight="1" x14ac:dyDescent="0.2">
      <c r="A40" s="72"/>
      <c r="B40" s="416"/>
      <c r="C40" s="416"/>
      <c r="D40" s="416"/>
      <c r="E40" s="1096" t="str">
        <f>Translations!$B$405</f>
        <v>Naziv postupka</v>
      </c>
      <c r="F40" s="1097"/>
      <c r="G40" s="1036"/>
      <c r="H40" s="1280"/>
      <c r="I40" s="1280"/>
      <c r="J40" s="1280"/>
      <c r="K40" s="1280"/>
      <c r="L40" s="1280"/>
      <c r="M40" s="1280"/>
      <c r="N40" s="1281"/>
      <c r="O40" s="450"/>
    </row>
    <row r="41" spans="1:15" ht="12.75" customHeight="1" x14ac:dyDescent="0.2">
      <c r="A41" s="72"/>
      <c r="B41" s="416"/>
      <c r="C41" s="416"/>
      <c r="D41" s="416"/>
      <c r="E41" s="1096" t="str">
        <f>Translations!$B$407</f>
        <v>Oznaka postupka</v>
      </c>
      <c r="F41" s="1097"/>
      <c r="G41" s="1036"/>
      <c r="H41" s="1280"/>
      <c r="I41" s="1280"/>
      <c r="J41" s="1280"/>
      <c r="K41" s="1280"/>
      <c r="L41" s="1280"/>
      <c r="M41" s="1280"/>
      <c r="N41" s="1281"/>
      <c r="O41" s="450"/>
    </row>
    <row r="42" spans="1:15" ht="25.5" customHeight="1" x14ac:dyDescent="0.2">
      <c r="A42" s="72"/>
      <c r="B42" s="416"/>
      <c r="C42" s="416"/>
      <c r="D42" s="416"/>
      <c r="E42" s="1096" t="str">
        <f>Translations!$B$409</f>
        <v>Oznaka dijagrama (ukoliko je primjenjivo)</v>
      </c>
      <c r="F42" s="1097"/>
      <c r="G42" s="1036"/>
      <c r="H42" s="1280"/>
      <c r="I42" s="1280"/>
      <c r="J42" s="1280"/>
      <c r="K42" s="1280"/>
      <c r="L42" s="1280"/>
      <c r="M42" s="1280"/>
      <c r="N42" s="1281"/>
      <c r="O42" s="450"/>
    </row>
    <row r="43" spans="1:15" ht="25.5" customHeight="1" x14ac:dyDescent="0.2">
      <c r="A43" s="72"/>
      <c r="B43" s="416"/>
      <c r="C43" s="416"/>
      <c r="D43" s="416"/>
      <c r="E43" s="1098" t="str">
        <f>Translations!$B$411</f>
        <v>Kratki opis postupka</v>
      </c>
      <c r="F43" s="1099"/>
      <c r="G43" s="1100"/>
      <c r="H43" s="1287"/>
      <c r="I43" s="1287"/>
      <c r="J43" s="1287"/>
      <c r="K43" s="1287"/>
      <c r="L43" s="1287"/>
      <c r="M43" s="1287"/>
      <c r="N43" s="1288"/>
      <c r="O43" s="450"/>
    </row>
    <row r="44" spans="1:15" ht="25.5" customHeight="1" x14ac:dyDescent="0.2">
      <c r="A44" s="72"/>
      <c r="B44" s="416"/>
      <c r="C44" s="416"/>
      <c r="D44" s="416"/>
      <c r="E44" s="585"/>
      <c r="F44" s="586"/>
      <c r="G44" s="1090"/>
      <c r="H44" s="1283"/>
      <c r="I44" s="1283"/>
      <c r="J44" s="1283"/>
      <c r="K44" s="1283"/>
      <c r="L44" s="1283"/>
      <c r="M44" s="1283"/>
      <c r="N44" s="1284"/>
      <c r="O44" s="450"/>
    </row>
    <row r="45" spans="1:15" ht="25.5" customHeight="1" x14ac:dyDescent="0.2">
      <c r="A45" s="72"/>
      <c r="B45" s="416"/>
      <c r="C45" s="416"/>
      <c r="D45" s="416"/>
      <c r="E45" s="587"/>
      <c r="F45" s="588"/>
      <c r="G45" s="1093"/>
      <c r="H45" s="1285"/>
      <c r="I45" s="1285"/>
      <c r="J45" s="1285"/>
      <c r="K45" s="1285"/>
      <c r="L45" s="1285"/>
      <c r="M45" s="1285"/>
      <c r="N45" s="1286"/>
      <c r="O45" s="450"/>
    </row>
    <row r="46" spans="1:15" ht="38.25" customHeight="1" x14ac:dyDescent="0.2">
      <c r="A46" s="72"/>
      <c r="B46" s="416"/>
      <c r="C46" s="416"/>
      <c r="D46" s="416"/>
      <c r="E46" s="1096" t="str">
        <f>Translations!$B$414</f>
        <v>Ustrojstvena jedinica tvrtke odgovorna za postupke i za obradu podataka.</v>
      </c>
      <c r="F46" s="1097"/>
      <c r="G46" s="1036"/>
      <c r="H46" s="1280"/>
      <c r="I46" s="1280"/>
      <c r="J46" s="1280"/>
      <c r="K46" s="1280"/>
      <c r="L46" s="1280"/>
      <c r="M46" s="1280"/>
      <c r="N46" s="1281"/>
      <c r="O46" s="450"/>
    </row>
    <row r="47" spans="1:15" ht="12.75" customHeight="1" x14ac:dyDescent="0.2">
      <c r="A47" s="72"/>
      <c r="B47" s="416"/>
      <c r="C47" s="416"/>
      <c r="D47" s="416"/>
      <c r="E47" s="1096" t="str">
        <f>Translations!$B$416</f>
        <v>Lokacija na kojoj se pohranjuju zapisi</v>
      </c>
      <c r="F47" s="1097"/>
      <c r="G47" s="1036"/>
      <c r="H47" s="1280"/>
      <c r="I47" s="1280"/>
      <c r="J47" s="1280"/>
      <c r="K47" s="1280"/>
      <c r="L47" s="1280"/>
      <c r="M47" s="1280"/>
      <c r="N47" s="1281"/>
      <c r="O47" s="450"/>
    </row>
    <row r="48" spans="1:15" ht="25.5" customHeight="1" x14ac:dyDescent="0.2">
      <c r="A48" s="72"/>
      <c r="B48" s="416"/>
      <c r="C48" s="416"/>
      <c r="D48" s="416"/>
      <c r="E48" s="1096" t="str">
        <f>Translations!$B$418</f>
        <v>Naziv informatičkog sustava koji se koristi (ako je primjenjivo).</v>
      </c>
      <c r="F48" s="1097"/>
      <c r="G48" s="1036"/>
      <c r="H48" s="1280"/>
      <c r="I48" s="1280"/>
      <c r="J48" s="1280"/>
      <c r="K48" s="1280"/>
      <c r="L48" s="1280"/>
      <c r="M48" s="1280"/>
      <c r="N48" s="1281"/>
      <c r="O48" s="450"/>
    </row>
    <row r="49" spans="1:15" ht="25.5" customHeight="1" x14ac:dyDescent="0.2">
      <c r="A49" s="72"/>
      <c r="B49" s="416"/>
      <c r="C49" s="416"/>
      <c r="D49" s="416"/>
      <c r="E49" s="1096" t="str">
        <f>Translations!$B$420</f>
        <v>Popis HRN EN i ostalih primjenjenih normi (ako je primjenjivo)</v>
      </c>
      <c r="F49" s="1097"/>
      <c r="G49" s="1036"/>
      <c r="H49" s="1280"/>
      <c r="I49" s="1280"/>
      <c r="J49" s="1280"/>
      <c r="K49" s="1280"/>
      <c r="L49" s="1280"/>
      <c r="M49" s="1280"/>
      <c r="N49" s="1281"/>
      <c r="O49" s="450"/>
    </row>
    <row r="50" spans="1:15" x14ac:dyDescent="0.2">
      <c r="A50" s="65"/>
      <c r="B50" s="416"/>
      <c r="C50" s="416"/>
      <c r="D50" s="416"/>
      <c r="E50" s="416"/>
      <c r="F50" s="416"/>
      <c r="G50" s="416"/>
      <c r="H50" s="416"/>
      <c r="I50" s="416"/>
      <c r="J50" s="416"/>
      <c r="K50" s="416"/>
      <c r="L50" s="416"/>
      <c r="M50" s="416"/>
      <c r="N50" s="416"/>
      <c r="O50" s="416"/>
    </row>
    <row r="51" spans="1:15" ht="25.5" customHeight="1" x14ac:dyDescent="0.2">
      <c r="A51" s="65"/>
      <c r="B51" s="416"/>
      <c r="C51" s="416"/>
      <c r="D51" s="13" t="s">
        <v>1020</v>
      </c>
      <c r="E51" s="1282" t="str">
        <f>Translations!$B$633</f>
        <v>Navedite pojedinosti o pisanom postupku koji detaljno opisuje metodologiju proračuna za određivanje emisija N2O iz periodičnih, nesmanjenih izvora u proizvodnji dušične kiseline, adipinske kiseline, kaprolaktama, glioksalne i glioksilne kiseline.</v>
      </c>
      <c r="F51" s="1282"/>
      <c r="G51" s="1282"/>
      <c r="H51" s="1282"/>
      <c r="I51" s="1282"/>
      <c r="J51" s="1282"/>
      <c r="K51" s="1282"/>
      <c r="L51" s="1282"/>
      <c r="M51" s="1282"/>
      <c r="N51" s="1282"/>
      <c r="O51" s="3"/>
    </row>
    <row r="52" spans="1:15" ht="12.75" customHeight="1" x14ac:dyDescent="0.2">
      <c r="A52" s="72"/>
      <c r="B52" s="416"/>
      <c r="C52" s="416"/>
      <c r="D52" s="416"/>
      <c r="E52" s="1096" t="str">
        <f>Translations!$B$405</f>
        <v>Naziv postupka</v>
      </c>
      <c r="F52" s="1097"/>
      <c r="G52" s="1036"/>
      <c r="H52" s="1280"/>
      <c r="I52" s="1280"/>
      <c r="J52" s="1280"/>
      <c r="K52" s="1280"/>
      <c r="L52" s="1280"/>
      <c r="M52" s="1280"/>
      <c r="N52" s="1281"/>
      <c r="O52" s="450"/>
    </row>
    <row r="53" spans="1:15" ht="12.75" customHeight="1" x14ac:dyDescent="0.2">
      <c r="A53" s="72"/>
      <c r="B53" s="416"/>
      <c r="C53" s="416"/>
      <c r="D53" s="416"/>
      <c r="E53" s="1096" t="str">
        <f>Translations!$B$407</f>
        <v>Oznaka postupka</v>
      </c>
      <c r="F53" s="1097"/>
      <c r="G53" s="1036"/>
      <c r="H53" s="1280"/>
      <c r="I53" s="1280"/>
      <c r="J53" s="1280"/>
      <c r="K53" s="1280"/>
      <c r="L53" s="1280"/>
      <c r="M53" s="1280"/>
      <c r="N53" s="1281"/>
      <c r="O53" s="450"/>
    </row>
    <row r="54" spans="1:15" ht="25.5" customHeight="1" x14ac:dyDescent="0.2">
      <c r="A54" s="72"/>
      <c r="B54" s="416"/>
      <c r="C54" s="416"/>
      <c r="D54" s="416"/>
      <c r="E54" s="1096" t="str">
        <f>Translations!$B$409</f>
        <v>Oznaka dijagrama (ukoliko je primjenjivo)</v>
      </c>
      <c r="F54" s="1097"/>
      <c r="G54" s="1036"/>
      <c r="H54" s="1280"/>
      <c r="I54" s="1280"/>
      <c r="J54" s="1280"/>
      <c r="K54" s="1280"/>
      <c r="L54" s="1280"/>
      <c r="M54" s="1280"/>
      <c r="N54" s="1281"/>
      <c r="O54" s="450"/>
    </row>
    <row r="55" spans="1:15" ht="25.5" customHeight="1" x14ac:dyDescent="0.2">
      <c r="A55" s="72"/>
      <c r="B55" s="416"/>
      <c r="C55" s="416"/>
      <c r="D55" s="416"/>
      <c r="E55" s="1098" t="str">
        <f>Translations!$B$411</f>
        <v>Kratki opis postupka</v>
      </c>
      <c r="F55" s="1099"/>
      <c r="G55" s="1100"/>
      <c r="H55" s="1287"/>
      <c r="I55" s="1287"/>
      <c r="J55" s="1287"/>
      <c r="K55" s="1287"/>
      <c r="L55" s="1287"/>
      <c r="M55" s="1287"/>
      <c r="N55" s="1288"/>
      <c r="O55" s="450"/>
    </row>
    <row r="56" spans="1:15" ht="25.5" customHeight="1" x14ac:dyDescent="0.2">
      <c r="A56" s="72"/>
      <c r="B56" s="416"/>
      <c r="C56" s="416"/>
      <c r="D56" s="416"/>
      <c r="E56" s="585"/>
      <c r="F56" s="586"/>
      <c r="G56" s="1090"/>
      <c r="H56" s="1283"/>
      <c r="I56" s="1283"/>
      <c r="J56" s="1283"/>
      <c r="K56" s="1283"/>
      <c r="L56" s="1283"/>
      <c r="M56" s="1283"/>
      <c r="N56" s="1284"/>
      <c r="O56" s="450"/>
    </row>
    <row r="57" spans="1:15" ht="25.5" customHeight="1" x14ac:dyDescent="0.2">
      <c r="A57" s="72"/>
      <c r="B57" s="416"/>
      <c r="C57" s="416"/>
      <c r="D57" s="416"/>
      <c r="E57" s="587"/>
      <c r="F57" s="588"/>
      <c r="G57" s="1093"/>
      <c r="H57" s="1285"/>
      <c r="I57" s="1285"/>
      <c r="J57" s="1285"/>
      <c r="K57" s="1285"/>
      <c r="L57" s="1285"/>
      <c r="M57" s="1285"/>
      <c r="N57" s="1286"/>
      <c r="O57" s="450"/>
    </row>
    <row r="58" spans="1:15" ht="38.25" customHeight="1" x14ac:dyDescent="0.2">
      <c r="A58" s="72"/>
      <c r="B58" s="416"/>
      <c r="C58" s="416"/>
      <c r="D58" s="416"/>
      <c r="E58" s="1096" t="str">
        <f>Translations!$B$414</f>
        <v>Ustrojstvena jedinica tvrtke odgovorna za postupke i za obradu podataka.</v>
      </c>
      <c r="F58" s="1097"/>
      <c r="G58" s="1036"/>
      <c r="H58" s="1280"/>
      <c r="I58" s="1280"/>
      <c r="J58" s="1280"/>
      <c r="K58" s="1280"/>
      <c r="L58" s="1280"/>
      <c r="M58" s="1280"/>
      <c r="N58" s="1281"/>
      <c r="O58" s="450"/>
    </row>
    <row r="59" spans="1:15" ht="12.75" customHeight="1" x14ac:dyDescent="0.2">
      <c r="A59" s="72"/>
      <c r="B59" s="416"/>
      <c r="C59" s="416"/>
      <c r="D59" s="416"/>
      <c r="E59" s="1096" t="str">
        <f>Translations!$B$416</f>
        <v>Lokacija na kojoj se pohranjuju zapisi</v>
      </c>
      <c r="F59" s="1097"/>
      <c r="G59" s="1036"/>
      <c r="H59" s="1280"/>
      <c r="I59" s="1280"/>
      <c r="J59" s="1280"/>
      <c r="K59" s="1280"/>
      <c r="L59" s="1280"/>
      <c r="M59" s="1280"/>
      <c r="N59" s="1281"/>
      <c r="O59" s="450"/>
    </row>
    <row r="60" spans="1:15" ht="25.5" customHeight="1" x14ac:dyDescent="0.2">
      <c r="A60" s="72"/>
      <c r="B60" s="416"/>
      <c r="C60" s="416"/>
      <c r="D60" s="416"/>
      <c r="E60" s="1096" t="str">
        <f>Translations!$B$418</f>
        <v>Naziv informatičkog sustava koji se koristi (ako je primjenjivo).</v>
      </c>
      <c r="F60" s="1097"/>
      <c r="G60" s="1036"/>
      <c r="H60" s="1280"/>
      <c r="I60" s="1280"/>
      <c r="J60" s="1280"/>
      <c r="K60" s="1280"/>
      <c r="L60" s="1280"/>
      <c r="M60" s="1280"/>
      <c r="N60" s="1281"/>
      <c r="O60" s="450"/>
    </row>
    <row r="61" spans="1:15" ht="25.5" customHeight="1" x14ac:dyDescent="0.2">
      <c r="A61" s="72"/>
      <c r="B61" s="416"/>
      <c r="C61" s="416"/>
      <c r="D61" s="416"/>
      <c r="E61" s="1096" t="str">
        <f>Translations!$B$420</f>
        <v>Popis HRN EN i ostalih primjenjenih normi (ako je primjenjivo)</v>
      </c>
      <c r="F61" s="1097"/>
      <c r="G61" s="1036"/>
      <c r="H61" s="1280"/>
      <c r="I61" s="1280"/>
      <c r="J61" s="1280"/>
      <c r="K61" s="1280"/>
      <c r="L61" s="1280"/>
      <c r="M61" s="1280"/>
      <c r="N61" s="1281"/>
      <c r="O61" s="450"/>
    </row>
    <row r="62" spans="1:15" x14ac:dyDescent="0.2">
      <c r="A62" s="65"/>
      <c r="B62" s="416"/>
      <c r="C62" s="416"/>
      <c r="D62" s="416"/>
      <c r="E62" s="416"/>
      <c r="F62" s="416"/>
      <c r="G62" s="416"/>
      <c r="H62" s="416"/>
      <c r="I62" s="416"/>
      <c r="J62" s="416"/>
      <c r="K62" s="416"/>
      <c r="L62" s="416"/>
      <c r="M62" s="416"/>
      <c r="N62" s="416"/>
      <c r="O62" s="416"/>
    </row>
    <row r="63" spans="1:15" ht="25.5" customHeight="1" x14ac:dyDescent="0.2">
      <c r="A63" s="65"/>
      <c r="B63" s="416"/>
      <c r="C63" s="416"/>
      <c r="D63" s="13" t="s">
        <v>1021</v>
      </c>
      <c r="E63" s="1282" t="str">
        <f>Translations!$B$634</f>
        <v>Navedite pojedinosti o pisanom postupku koji opisuje na koji način ili u kojoj mjeri postrojenje radi s promjenjivim opterećenjima i načinu na koji se  upravlja u tim situacijama.</v>
      </c>
      <c r="F63" s="1282"/>
      <c r="G63" s="1282"/>
      <c r="H63" s="1282"/>
      <c r="I63" s="1282"/>
      <c r="J63" s="1282"/>
      <c r="K63" s="1282"/>
      <c r="L63" s="1282"/>
      <c r="M63" s="1282"/>
      <c r="N63" s="1282"/>
      <c r="O63" s="3"/>
    </row>
    <row r="64" spans="1:15" ht="12.75" customHeight="1" x14ac:dyDescent="0.2">
      <c r="A64" s="72"/>
      <c r="B64" s="416"/>
      <c r="C64" s="416"/>
      <c r="D64" s="416"/>
      <c r="E64" s="1096" t="str">
        <f>Translations!$B$405</f>
        <v>Naziv postupka</v>
      </c>
      <c r="F64" s="1097"/>
      <c r="G64" s="1036"/>
      <c r="H64" s="1280"/>
      <c r="I64" s="1280"/>
      <c r="J64" s="1280"/>
      <c r="K64" s="1280"/>
      <c r="L64" s="1280"/>
      <c r="M64" s="1280"/>
      <c r="N64" s="1281"/>
      <c r="O64" s="450"/>
    </row>
    <row r="65" spans="1:15" ht="12.75" customHeight="1" x14ac:dyDescent="0.2">
      <c r="A65" s="72"/>
      <c r="B65" s="416"/>
      <c r="C65" s="416"/>
      <c r="D65" s="416"/>
      <c r="E65" s="1096" t="str">
        <f>Translations!$B$407</f>
        <v>Oznaka postupka</v>
      </c>
      <c r="F65" s="1097"/>
      <c r="G65" s="1036"/>
      <c r="H65" s="1280"/>
      <c r="I65" s="1280"/>
      <c r="J65" s="1280"/>
      <c r="K65" s="1280"/>
      <c r="L65" s="1280"/>
      <c r="M65" s="1280"/>
      <c r="N65" s="1281"/>
      <c r="O65" s="450"/>
    </row>
    <row r="66" spans="1:15" ht="25.5" customHeight="1" x14ac:dyDescent="0.2">
      <c r="A66" s="72"/>
      <c r="B66" s="416"/>
      <c r="C66" s="416"/>
      <c r="D66" s="416"/>
      <c r="E66" s="1096" t="str">
        <f>Translations!$B$409</f>
        <v>Oznaka dijagrama (ukoliko je primjenjivo)</v>
      </c>
      <c r="F66" s="1097"/>
      <c r="G66" s="1036"/>
      <c r="H66" s="1280"/>
      <c r="I66" s="1280"/>
      <c r="J66" s="1280"/>
      <c r="K66" s="1280"/>
      <c r="L66" s="1280"/>
      <c r="M66" s="1280"/>
      <c r="N66" s="1281"/>
      <c r="O66" s="450"/>
    </row>
    <row r="67" spans="1:15" ht="25.5" customHeight="1" x14ac:dyDescent="0.2">
      <c r="A67" s="72"/>
      <c r="B67" s="416"/>
      <c r="C67" s="416"/>
      <c r="D67" s="416"/>
      <c r="E67" s="1098" t="str">
        <f>Translations!$B$411</f>
        <v>Kratki opis postupka</v>
      </c>
      <c r="F67" s="1099"/>
      <c r="G67" s="1100"/>
      <c r="H67" s="1287"/>
      <c r="I67" s="1287"/>
      <c r="J67" s="1287"/>
      <c r="K67" s="1287"/>
      <c r="L67" s="1287"/>
      <c r="M67" s="1287"/>
      <c r="N67" s="1288"/>
      <c r="O67" s="450"/>
    </row>
    <row r="68" spans="1:15" ht="25.5" customHeight="1" x14ac:dyDescent="0.2">
      <c r="A68" s="72"/>
      <c r="B68" s="416"/>
      <c r="C68" s="416"/>
      <c r="D68" s="416"/>
      <c r="E68" s="585"/>
      <c r="F68" s="586"/>
      <c r="G68" s="1090"/>
      <c r="H68" s="1283"/>
      <c r="I68" s="1283"/>
      <c r="J68" s="1283"/>
      <c r="K68" s="1283"/>
      <c r="L68" s="1283"/>
      <c r="M68" s="1283"/>
      <c r="N68" s="1284"/>
      <c r="O68" s="450"/>
    </row>
    <row r="69" spans="1:15" ht="25.5" customHeight="1" x14ac:dyDescent="0.2">
      <c r="A69" s="72"/>
      <c r="B69" s="416"/>
      <c r="C69" s="416"/>
      <c r="D69" s="416"/>
      <c r="E69" s="587"/>
      <c r="F69" s="588"/>
      <c r="G69" s="1093"/>
      <c r="H69" s="1285"/>
      <c r="I69" s="1285"/>
      <c r="J69" s="1285"/>
      <c r="K69" s="1285"/>
      <c r="L69" s="1285"/>
      <c r="M69" s="1285"/>
      <c r="N69" s="1286"/>
      <c r="O69" s="450"/>
    </row>
    <row r="70" spans="1:15" ht="38.25" customHeight="1" x14ac:dyDescent="0.2">
      <c r="A70" s="72"/>
      <c r="B70" s="416"/>
      <c r="C70" s="416"/>
      <c r="D70" s="416"/>
      <c r="E70" s="1096" t="str">
        <f>Translations!$B$414</f>
        <v>Ustrojstvena jedinica tvrtke odgovorna za postupke i za obradu podataka.</v>
      </c>
      <c r="F70" s="1097"/>
      <c r="G70" s="1036"/>
      <c r="H70" s="1280"/>
      <c r="I70" s="1280"/>
      <c r="J70" s="1280"/>
      <c r="K70" s="1280"/>
      <c r="L70" s="1280"/>
      <c r="M70" s="1280"/>
      <c r="N70" s="1281"/>
      <c r="O70" s="450"/>
    </row>
    <row r="71" spans="1:15" ht="12.75" customHeight="1" x14ac:dyDescent="0.2">
      <c r="A71" s="72"/>
      <c r="B71" s="416"/>
      <c r="C71" s="416"/>
      <c r="D71" s="416"/>
      <c r="E71" s="1096" t="str">
        <f>Translations!$B$416</f>
        <v>Lokacija na kojoj se pohranjuju zapisi</v>
      </c>
      <c r="F71" s="1097"/>
      <c r="G71" s="1036"/>
      <c r="H71" s="1280"/>
      <c r="I71" s="1280"/>
      <c r="J71" s="1280"/>
      <c r="K71" s="1280"/>
      <c r="L71" s="1280"/>
      <c r="M71" s="1280"/>
      <c r="N71" s="1281"/>
      <c r="O71" s="450"/>
    </row>
    <row r="72" spans="1:15" ht="25.5" customHeight="1" x14ac:dyDescent="0.2">
      <c r="A72" s="72"/>
      <c r="B72" s="416"/>
      <c r="C72" s="416"/>
      <c r="D72" s="416"/>
      <c r="E72" s="1096" t="str">
        <f>Translations!$B$418</f>
        <v>Naziv informatičkog sustava koji se koristi (ako je primjenjivo).</v>
      </c>
      <c r="F72" s="1097"/>
      <c r="G72" s="1036"/>
      <c r="H72" s="1280"/>
      <c r="I72" s="1280"/>
      <c r="J72" s="1280"/>
      <c r="K72" s="1280"/>
      <c r="L72" s="1280"/>
      <c r="M72" s="1280"/>
      <c r="N72" s="1281"/>
      <c r="O72" s="450"/>
    </row>
    <row r="73" spans="1:15" ht="25.5" customHeight="1" x14ac:dyDescent="0.2">
      <c r="A73" s="72"/>
      <c r="B73" s="416"/>
      <c r="C73" s="416"/>
      <c r="D73" s="416"/>
      <c r="E73" s="1096" t="str">
        <f>Translations!$B$420</f>
        <v>Popis HRN EN i ostalih primjenjenih normi (ako je primjenjivo)</v>
      </c>
      <c r="F73" s="1097"/>
      <c r="G73" s="1036"/>
      <c r="H73" s="1280"/>
      <c r="I73" s="1280"/>
      <c r="J73" s="1280"/>
      <c r="K73" s="1280"/>
      <c r="L73" s="1280"/>
      <c r="M73" s="1280"/>
      <c r="N73" s="1281"/>
      <c r="O73" s="450"/>
    </row>
    <row r="74" spans="1:15" x14ac:dyDescent="0.2">
      <c r="A74" s="65"/>
      <c r="B74" s="416"/>
      <c r="C74" s="416"/>
      <c r="D74" s="416"/>
      <c r="E74" s="416"/>
      <c r="F74" s="416"/>
      <c r="G74" s="416"/>
      <c r="H74" s="416"/>
      <c r="I74" s="416"/>
      <c r="J74" s="416"/>
      <c r="K74" s="416"/>
      <c r="L74" s="416"/>
      <c r="M74" s="416"/>
      <c r="N74" s="416"/>
      <c r="O74" s="416"/>
    </row>
    <row r="75" spans="1:15" x14ac:dyDescent="0.2">
      <c r="A75" s="65"/>
      <c r="B75" s="416"/>
      <c r="C75" s="416"/>
      <c r="D75" s="13" t="s">
        <v>1017</v>
      </c>
      <c r="E75" s="853" t="str">
        <f>Translations!$B$635</f>
        <v>Dostavite podatke o procesnim uvjetima koji odstupaju od normalnih.</v>
      </c>
      <c r="F75" s="853"/>
      <c r="G75" s="853"/>
      <c r="H75" s="853"/>
      <c r="I75" s="853"/>
      <c r="J75" s="853"/>
      <c r="K75" s="853"/>
      <c r="L75" s="853"/>
      <c r="M75" s="853"/>
      <c r="N75" s="853"/>
      <c r="O75" s="3"/>
    </row>
    <row r="76" spans="1:15" ht="25.5" customHeight="1" x14ac:dyDescent="0.2">
      <c r="A76" s="65"/>
      <c r="B76" s="416"/>
      <c r="C76" s="416"/>
      <c r="D76" s="416"/>
      <c r="E76" s="1295" t="str">
        <f>Translations!$B$636</f>
        <v xml:space="preserve">Ove informacije trebaju uključiti moguće učestalosti i trajanje takvih procesnih uvjeta, kao i naznaku volumena emisija N2O tijekom odstupanja od procesnih uvjeta (npr., kao što je kvar uređaja za smanjenje). </v>
      </c>
      <c r="F76" s="1296"/>
      <c r="G76" s="1296"/>
      <c r="H76" s="1296"/>
      <c r="I76" s="1296"/>
      <c r="J76" s="1296"/>
      <c r="K76" s="1296"/>
      <c r="L76" s="1296"/>
      <c r="M76" s="1296"/>
      <c r="N76" s="1296"/>
      <c r="O76" s="396"/>
    </row>
    <row r="77" spans="1:15" x14ac:dyDescent="0.2">
      <c r="A77" s="65"/>
      <c r="B77" s="416"/>
      <c r="C77" s="416"/>
      <c r="D77" s="416"/>
      <c r="E77" s="1007"/>
      <c r="F77" s="1297"/>
      <c r="G77" s="1297"/>
      <c r="H77" s="1297"/>
      <c r="I77" s="1297"/>
      <c r="J77" s="1297"/>
      <c r="K77" s="1297"/>
      <c r="L77" s="1297"/>
      <c r="M77" s="1297"/>
      <c r="N77" s="1298"/>
      <c r="O77" s="442"/>
    </row>
    <row r="78" spans="1:15" x14ac:dyDescent="0.2">
      <c r="A78" s="65"/>
      <c r="B78" s="416"/>
      <c r="C78" s="416"/>
      <c r="D78" s="416"/>
      <c r="E78" s="997"/>
      <c r="F78" s="1291"/>
      <c r="G78" s="1291"/>
      <c r="H78" s="1291"/>
      <c r="I78" s="1291"/>
      <c r="J78" s="1291"/>
      <c r="K78" s="1291"/>
      <c r="L78" s="1291"/>
      <c r="M78" s="1291"/>
      <c r="N78" s="1292"/>
      <c r="O78" s="442"/>
    </row>
    <row r="79" spans="1:15" x14ac:dyDescent="0.2">
      <c r="A79" s="65"/>
      <c r="B79" s="416"/>
      <c r="C79" s="416"/>
      <c r="D79" s="416"/>
      <c r="E79" s="997"/>
      <c r="F79" s="1291"/>
      <c r="G79" s="1291"/>
      <c r="H79" s="1291"/>
      <c r="I79" s="1291"/>
      <c r="J79" s="1291"/>
      <c r="K79" s="1291"/>
      <c r="L79" s="1291"/>
      <c r="M79" s="1291"/>
      <c r="N79" s="1292"/>
      <c r="O79" s="442"/>
    </row>
    <row r="80" spans="1:15" x14ac:dyDescent="0.2">
      <c r="A80" s="65"/>
      <c r="B80" s="416"/>
      <c r="C80" s="416"/>
      <c r="D80" s="416"/>
      <c r="E80" s="997"/>
      <c r="F80" s="1291"/>
      <c r="G80" s="1291"/>
      <c r="H80" s="1291"/>
      <c r="I80" s="1291"/>
      <c r="J80" s="1291"/>
      <c r="K80" s="1291"/>
      <c r="L80" s="1291"/>
      <c r="M80" s="1291"/>
      <c r="N80" s="1292"/>
      <c r="O80" s="442"/>
    </row>
    <row r="81" spans="1:15" x14ac:dyDescent="0.2">
      <c r="A81" s="65"/>
      <c r="B81" s="416"/>
      <c r="C81" s="416"/>
      <c r="D81" s="416"/>
      <c r="E81" s="997"/>
      <c r="F81" s="1291"/>
      <c r="G81" s="1291"/>
      <c r="H81" s="1291"/>
      <c r="I81" s="1291"/>
      <c r="J81" s="1291"/>
      <c r="K81" s="1291"/>
      <c r="L81" s="1291"/>
      <c r="M81" s="1291"/>
      <c r="N81" s="1292"/>
      <c r="O81" s="442"/>
    </row>
    <row r="82" spans="1:15" x14ac:dyDescent="0.2">
      <c r="A82" s="65"/>
      <c r="B82" s="416"/>
      <c r="C82" s="416"/>
      <c r="D82" s="416"/>
      <c r="E82" s="997"/>
      <c r="F82" s="1291"/>
      <c r="G82" s="1291"/>
      <c r="H82" s="1291"/>
      <c r="I82" s="1291"/>
      <c r="J82" s="1291"/>
      <c r="K82" s="1291"/>
      <c r="L82" s="1291"/>
      <c r="M82" s="1291"/>
      <c r="N82" s="1292"/>
      <c r="O82" s="442"/>
    </row>
    <row r="83" spans="1:15" x14ac:dyDescent="0.2">
      <c r="A83" s="65"/>
      <c r="B83" s="416"/>
      <c r="C83" s="416"/>
      <c r="D83" s="416"/>
      <c r="E83" s="997"/>
      <c r="F83" s="1291"/>
      <c r="G83" s="1291"/>
      <c r="H83" s="1291"/>
      <c r="I83" s="1291"/>
      <c r="J83" s="1291"/>
      <c r="K83" s="1291"/>
      <c r="L83" s="1291"/>
      <c r="M83" s="1291"/>
      <c r="N83" s="1292"/>
      <c r="O83" s="442"/>
    </row>
    <row r="84" spans="1:15" x14ac:dyDescent="0.2">
      <c r="A84" s="65"/>
      <c r="B84" s="416"/>
      <c r="C84" s="416"/>
      <c r="D84" s="416"/>
      <c r="E84" s="997"/>
      <c r="F84" s="1291"/>
      <c r="G84" s="1291"/>
      <c r="H84" s="1291"/>
      <c r="I84" s="1291"/>
      <c r="J84" s="1291"/>
      <c r="K84" s="1291"/>
      <c r="L84" s="1291"/>
      <c r="M84" s="1291"/>
      <c r="N84" s="1292"/>
      <c r="O84" s="442"/>
    </row>
    <row r="85" spans="1:15" x14ac:dyDescent="0.2">
      <c r="A85" s="65"/>
      <c r="B85" s="416"/>
      <c r="C85" s="416"/>
      <c r="D85" s="416"/>
      <c r="E85" s="997"/>
      <c r="F85" s="1291"/>
      <c r="G85" s="1291"/>
      <c r="H85" s="1291"/>
      <c r="I85" s="1291"/>
      <c r="J85" s="1291"/>
      <c r="K85" s="1291"/>
      <c r="L85" s="1291"/>
      <c r="M85" s="1291"/>
      <c r="N85" s="1292"/>
      <c r="O85" s="442"/>
    </row>
    <row r="86" spans="1:15" x14ac:dyDescent="0.2">
      <c r="A86" s="65"/>
      <c r="B86" s="416"/>
      <c r="C86" s="416"/>
      <c r="D86" s="416"/>
      <c r="E86" s="997"/>
      <c r="F86" s="1291"/>
      <c r="G86" s="1291"/>
      <c r="H86" s="1291"/>
      <c r="I86" s="1291"/>
      <c r="J86" s="1291"/>
      <c r="K86" s="1291"/>
      <c r="L86" s="1291"/>
      <c r="M86" s="1291"/>
      <c r="N86" s="1292"/>
      <c r="O86" s="442"/>
    </row>
    <row r="87" spans="1:15" x14ac:dyDescent="0.2">
      <c r="B87" s="416"/>
      <c r="C87" s="416"/>
      <c r="D87" s="416"/>
      <c r="E87" s="997"/>
      <c r="F87" s="1291"/>
      <c r="G87" s="1291"/>
      <c r="H87" s="1291"/>
      <c r="I87" s="1291"/>
      <c r="J87" s="1291"/>
      <c r="K87" s="1291"/>
      <c r="L87" s="1291"/>
      <c r="M87" s="1291"/>
      <c r="N87" s="1292"/>
      <c r="O87" s="442"/>
    </row>
    <row r="88" spans="1:15" x14ac:dyDescent="0.2">
      <c r="B88" s="416"/>
      <c r="C88" s="416"/>
      <c r="D88" s="416"/>
      <c r="E88" s="997"/>
      <c r="F88" s="1291"/>
      <c r="G88" s="1291"/>
      <c r="H88" s="1291"/>
      <c r="I88" s="1291"/>
      <c r="J88" s="1291"/>
      <c r="K88" s="1291"/>
      <c r="L88" s="1291"/>
      <c r="M88" s="1291"/>
      <c r="N88" s="1292"/>
      <c r="O88" s="442"/>
    </row>
    <row r="89" spans="1:15" x14ac:dyDescent="0.2">
      <c r="B89" s="416"/>
      <c r="C89" s="416"/>
      <c r="D89" s="416"/>
      <c r="E89" s="997"/>
      <c r="F89" s="1291"/>
      <c r="G89" s="1291"/>
      <c r="H89" s="1291"/>
      <c r="I89" s="1291"/>
      <c r="J89" s="1291"/>
      <c r="K89" s="1291"/>
      <c r="L89" s="1291"/>
      <c r="M89" s="1291"/>
      <c r="N89" s="1292"/>
      <c r="O89" s="442"/>
    </row>
    <row r="90" spans="1:15" x14ac:dyDescent="0.2">
      <c r="B90" s="416"/>
      <c r="C90" s="416"/>
      <c r="D90" s="416"/>
      <c r="E90" s="997"/>
      <c r="F90" s="1291"/>
      <c r="G90" s="1291"/>
      <c r="H90" s="1291"/>
      <c r="I90" s="1291"/>
      <c r="J90" s="1291"/>
      <c r="K90" s="1291"/>
      <c r="L90" s="1291"/>
      <c r="M90" s="1291"/>
      <c r="N90" s="1292"/>
      <c r="O90" s="442"/>
    </row>
    <row r="91" spans="1:15" x14ac:dyDescent="0.2">
      <c r="B91" s="416"/>
      <c r="C91" s="416"/>
      <c r="D91" s="416"/>
      <c r="E91" s="997"/>
      <c r="F91" s="1291"/>
      <c r="G91" s="1291"/>
      <c r="H91" s="1291"/>
      <c r="I91" s="1291"/>
      <c r="J91" s="1291"/>
      <c r="K91" s="1291"/>
      <c r="L91" s="1291"/>
      <c r="M91" s="1291"/>
      <c r="N91" s="1292"/>
      <c r="O91" s="442"/>
    </row>
    <row r="92" spans="1:15" x14ac:dyDescent="0.2">
      <c r="B92" s="416"/>
      <c r="C92" s="416"/>
      <c r="D92" s="416"/>
      <c r="E92" s="997"/>
      <c r="F92" s="1291"/>
      <c r="G92" s="1291"/>
      <c r="H92" s="1291"/>
      <c r="I92" s="1291"/>
      <c r="J92" s="1291"/>
      <c r="K92" s="1291"/>
      <c r="L92" s="1291"/>
      <c r="M92" s="1291"/>
      <c r="N92" s="1292"/>
      <c r="O92" s="442"/>
    </row>
    <row r="93" spans="1:15" x14ac:dyDescent="0.2">
      <c r="B93" s="416"/>
      <c r="C93" s="416"/>
      <c r="D93" s="416"/>
      <c r="E93" s="997"/>
      <c r="F93" s="1291"/>
      <c r="G93" s="1291"/>
      <c r="H93" s="1291"/>
      <c r="I93" s="1291"/>
      <c r="J93" s="1291"/>
      <c r="K93" s="1291"/>
      <c r="L93" s="1291"/>
      <c r="M93" s="1291"/>
      <c r="N93" s="1292"/>
      <c r="O93" s="442"/>
    </row>
    <row r="94" spans="1:15" x14ac:dyDescent="0.2">
      <c r="B94" s="416"/>
      <c r="C94" s="416"/>
      <c r="D94" s="416"/>
      <c r="E94" s="997"/>
      <c r="F94" s="1291"/>
      <c r="G94" s="1291"/>
      <c r="H94" s="1291"/>
      <c r="I94" s="1291"/>
      <c r="J94" s="1291"/>
      <c r="K94" s="1291"/>
      <c r="L94" s="1291"/>
      <c r="M94" s="1291"/>
      <c r="N94" s="1292"/>
      <c r="O94" s="442"/>
    </row>
    <row r="95" spans="1:15" x14ac:dyDescent="0.2">
      <c r="B95" s="416"/>
      <c r="C95" s="416"/>
      <c r="D95" s="416"/>
      <c r="E95" s="997"/>
      <c r="F95" s="1291"/>
      <c r="G95" s="1291"/>
      <c r="H95" s="1291"/>
      <c r="I95" s="1291"/>
      <c r="J95" s="1291"/>
      <c r="K95" s="1291"/>
      <c r="L95" s="1291"/>
      <c r="M95" s="1291"/>
      <c r="N95" s="1292"/>
      <c r="O95" s="442"/>
    </row>
    <row r="96" spans="1:15" x14ac:dyDescent="0.2">
      <c r="B96" s="416"/>
      <c r="C96" s="416"/>
      <c r="D96" s="416"/>
      <c r="E96" s="1000"/>
      <c r="F96" s="1293"/>
      <c r="G96" s="1293"/>
      <c r="H96" s="1293"/>
      <c r="I96" s="1293"/>
      <c r="J96" s="1293"/>
      <c r="K96" s="1293"/>
      <c r="L96" s="1293"/>
      <c r="M96" s="1293"/>
      <c r="N96" s="1294"/>
      <c r="O96" s="442"/>
    </row>
    <row r="97" spans="1:15" ht="12.75" hidden="1" customHeight="1" x14ac:dyDescent="0.2">
      <c r="A97" s="7" t="s">
        <v>1088</v>
      </c>
      <c r="B97" s="416"/>
      <c r="C97" s="416"/>
      <c r="D97" s="416"/>
      <c r="E97" s="416"/>
      <c r="F97" s="416"/>
      <c r="G97" s="416"/>
      <c r="H97" s="416"/>
      <c r="I97" s="416"/>
      <c r="J97" s="416"/>
      <c r="K97" s="416"/>
      <c r="L97" s="416"/>
      <c r="M97" s="416"/>
      <c r="N97" s="416"/>
    </row>
    <row r="98" spans="1:15" s="315" customFormat="1" ht="12.75" hidden="1" customHeight="1" x14ac:dyDescent="0.2">
      <c r="A98" s="7" t="s">
        <v>1088</v>
      </c>
      <c r="B98" s="416"/>
      <c r="C98" s="416"/>
      <c r="D98" s="416"/>
      <c r="E98" s="853" t="str">
        <f>Translations!$B$1150</f>
        <v>Daljnji postupak dodan od strane postrojenja</v>
      </c>
      <c r="F98" s="853"/>
      <c r="G98" s="853"/>
      <c r="H98" s="853"/>
      <c r="I98" s="853"/>
      <c r="J98" s="853"/>
      <c r="K98" s="853"/>
      <c r="L98" s="853"/>
      <c r="M98" s="853"/>
      <c r="N98" s="853"/>
      <c r="O98" s="416"/>
    </row>
    <row r="99" spans="1:15" s="315" customFormat="1" ht="12.75" hidden="1" customHeight="1" x14ac:dyDescent="0.2">
      <c r="A99" s="7" t="s">
        <v>1088</v>
      </c>
      <c r="B99" s="416"/>
      <c r="C99" s="416"/>
      <c r="D99" s="416"/>
      <c r="E99" s="416"/>
      <c r="F99" s="416"/>
      <c r="G99" s="416"/>
      <c r="H99" s="416"/>
      <c r="I99" s="416"/>
      <c r="J99" s="416"/>
      <c r="K99" s="416"/>
      <c r="L99" s="416"/>
      <c r="M99" s="416"/>
      <c r="N99" s="416"/>
      <c r="O99" s="416"/>
    </row>
    <row r="100" spans="1:15" ht="12.75" hidden="1" customHeight="1" x14ac:dyDescent="0.2">
      <c r="A100" s="7" t="s">
        <v>1088</v>
      </c>
      <c r="B100" s="416"/>
      <c r="C100" s="416"/>
      <c r="D100" s="416"/>
      <c r="E100" s="1096" t="str">
        <f>Translations!$B$405</f>
        <v>Naziv postupka</v>
      </c>
      <c r="F100" s="1097"/>
      <c r="G100" s="1036"/>
      <c r="H100" s="979"/>
      <c r="I100" s="979"/>
      <c r="J100" s="979"/>
      <c r="K100" s="979"/>
      <c r="L100" s="979"/>
      <c r="M100" s="979"/>
      <c r="N100" s="980"/>
    </row>
    <row r="101" spans="1:15" ht="12.75" hidden="1" customHeight="1" x14ac:dyDescent="0.2">
      <c r="A101" s="7" t="s">
        <v>1088</v>
      </c>
      <c r="B101" s="416"/>
      <c r="C101" s="416"/>
      <c r="D101" s="416"/>
      <c r="E101" s="1096" t="str">
        <f>Translations!$B$407</f>
        <v>Oznaka postupka</v>
      </c>
      <c r="F101" s="1097"/>
      <c r="G101" s="1036"/>
      <c r="H101" s="979"/>
      <c r="I101" s="979"/>
      <c r="J101" s="979"/>
      <c r="K101" s="979"/>
      <c r="L101" s="979"/>
      <c r="M101" s="979"/>
      <c r="N101" s="980"/>
    </row>
    <row r="102" spans="1:15" ht="12.75" hidden="1" customHeight="1" x14ac:dyDescent="0.2">
      <c r="A102" s="7" t="s">
        <v>1088</v>
      </c>
      <c r="B102" s="416"/>
      <c r="C102" s="416"/>
      <c r="D102" s="416"/>
      <c r="E102" s="1096" t="str">
        <f>Translations!$B$409</f>
        <v>Oznaka dijagrama (ukoliko je primjenjivo)</v>
      </c>
      <c r="F102" s="1097"/>
      <c r="G102" s="1036"/>
      <c r="H102" s="979"/>
      <c r="I102" s="979"/>
      <c r="J102" s="979"/>
      <c r="K102" s="979"/>
      <c r="L102" s="979"/>
      <c r="M102" s="979"/>
      <c r="N102" s="980"/>
    </row>
    <row r="103" spans="1:15" ht="25.5" hidden="1" customHeight="1" x14ac:dyDescent="0.2">
      <c r="A103" s="7" t="s">
        <v>1088</v>
      </c>
      <c r="B103" s="416"/>
      <c r="C103" s="416"/>
      <c r="D103" s="416"/>
      <c r="E103" s="1098" t="str">
        <f>Translations!$B$411</f>
        <v>Kratki opis postupka</v>
      </c>
      <c r="F103" s="1099"/>
      <c r="G103" s="1100"/>
      <c r="H103" s="1101"/>
      <c r="I103" s="1101"/>
      <c r="J103" s="1101"/>
      <c r="K103" s="1101"/>
      <c r="L103" s="1101"/>
      <c r="M103" s="1101"/>
      <c r="N103" s="1102"/>
    </row>
    <row r="104" spans="1:15" ht="25.5" hidden="1" customHeight="1" x14ac:dyDescent="0.2">
      <c r="A104" s="7" t="s">
        <v>1088</v>
      </c>
      <c r="B104" s="416"/>
      <c r="C104" s="416"/>
      <c r="D104" s="416"/>
      <c r="E104" s="585"/>
      <c r="F104" s="586"/>
      <c r="G104" s="1090"/>
      <c r="H104" s="1091"/>
      <c r="I104" s="1091"/>
      <c r="J104" s="1091"/>
      <c r="K104" s="1091"/>
      <c r="L104" s="1091"/>
      <c r="M104" s="1091"/>
      <c r="N104" s="1092"/>
    </row>
    <row r="105" spans="1:15" ht="25.5" hidden="1" customHeight="1" x14ac:dyDescent="0.2">
      <c r="A105" s="7" t="s">
        <v>1088</v>
      </c>
      <c r="B105" s="416"/>
      <c r="C105" s="416"/>
      <c r="D105" s="416"/>
      <c r="E105" s="587"/>
      <c r="F105" s="588"/>
      <c r="G105" s="1093"/>
      <c r="H105" s="1094"/>
      <c r="I105" s="1094"/>
      <c r="J105" s="1094"/>
      <c r="K105" s="1094"/>
      <c r="L105" s="1094"/>
      <c r="M105" s="1094"/>
      <c r="N105" s="1095"/>
    </row>
    <row r="106" spans="1:15" ht="25.5" hidden="1" customHeight="1" x14ac:dyDescent="0.2">
      <c r="A106" s="7" t="s">
        <v>1088</v>
      </c>
      <c r="B106" s="416"/>
      <c r="C106" s="416"/>
      <c r="D106" s="416"/>
      <c r="E106" s="1096" t="str">
        <f>Translations!$B$414</f>
        <v>Ustrojstvena jedinica tvrtke odgovorna za postupke i za obradu podataka.</v>
      </c>
      <c r="F106" s="1097"/>
      <c r="G106" s="1036"/>
      <c r="H106" s="1037"/>
      <c r="I106" s="1037"/>
      <c r="J106" s="1037"/>
      <c r="K106" s="1037"/>
      <c r="L106" s="1037"/>
      <c r="M106" s="1037"/>
      <c r="N106" s="1060"/>
    </row>
    <row r="107" spans="1:15" ht="12.75" hidden="1" customHeight="1" x14ac:dyDescent="0.2">
      <c r="A107" s="7" t="s">
        <v>1088</v>
      </c>
      <c r="B107" s="416"/>
      <c r="C107" s="416"/>
      <c r="D107" s="416"/>
      <c r="E107" s="1096" t="str">
        <f>Translations!$B$416</f>
        <v>Lokacija na kojoj se pohranjuju zapisi</v>
      </c>
      <c r="F107" s="1097"/>
      <c r="G107" s="1036"/>
      <c r="H107" s="979"/>
      <c r="I107" s="979"/>
      <c r="J107" s="979"/>
      <c r="K107" s="979"/>
      <c r="L107" s="979"/>
      <c r="M107" s="979"/>
      <c r="N107" s="980"/>
    </row>
    <row r="108" spans="1:15" ht="25.5" hidden="1" customHeight="1" x14ac:dyDescent="0.2">
      <c r="A108" s="7" t="s">
        <v>1088</v>
      </c>
      <c r="B108" s="416"/>
      <c r="C108" s="416"/>
      <c r="D108" s="416"/>
      <c r="E108" s="1096" t="str">
        <f>Translations!$B$418</f>
        <v>Naziv informatičkog sustava koji se koristi (ako je primjenjivo).</v>
      </c>
      <c r="F108" s="1097"/>
      <c r="G108" s="1036"/>
      <c r="H108" s="979"/>
      <c r="I108" s="979"/>
      <c r="J108" s="979"/>
      <c r="K108" s="979"/>
      <c r="L108" s="979"/>
      <c r="M108" s="979"/>
      <c r="N108" s="980"/>
    </row>
    <row r="109" spans="1:15" ht="25.5" hidden="1" customHeight="1" x14ac:dyDescent="0.2">
      <c r="A109" s="7" t="s">
        <v>1088</v>
      </c>
      <c r="B109" s="416"/>
      <c r="C109" s="416"/>
      <c r="D109" s="416"/>
      <c r="E109" s="1096" t="str">
        <f>Translations!$B$420</f>
        <v>Popis HRN EN i ostalih primjenjenih normi (ako je primjenjivo)</v>
      </c>
      <c r="F109" s="1097"/>
      <c r="G109" s="1036"/>
      <c r="H109" s="979"/>
      <c r="I109" s="979"/>
      <c r="J109" s="979"/>
      <c r="K109" s="979"/>
      <c r="L109" s="979"/>
      <c r="M109" s="979"/>
      <c r="N109" s="980"/>
    </row>
    <row r="110" spans="1:15" ht="12.75" customHeight="1" x14ac:dyDescent="0.2">
      <c r="A110" s="8" t="s">
        <v>5</v>
      </c>
      <c r="B110" s="416"/>
      <c r="C110" s="416"/>
      <c r="D110" s="416"/>
      <c r="E110" s="416"/>
      <c r="F110" s="416"/>
      <c r="G110" s="416"/>
      <c r="H110" s="416"/>
      <c r="I110" s="416"/>
      <c r="J110" s="416"/>
      <c r="K110" s="416"/>
      <c r="L110" s="416"/>
      <c r="M110" s="416"/>
      <c r="N110" s="416"/>
    </row>
    <row r="111" spans="1:15" ht="5.0999999999999996" customHeight="1" x14ac:dyDescent="0.2">
      <c r="A111" s="7"/>
      <c r="B111" s="416"/>
      <c r="C111" s="429"/>
      <c r="D111" s="14"/>
      <c r="E111" s="416"/>
      <c r="F111" s="416"/>
      <c r="G111" s="1103" t="str">
        <f>Translations!$B$429</f>
        <v>Pritisnite "+" kako bi dodali više postupaka</v>
      </c>
      <c r="H111" s="1104"/>
      <c r="I111" s="1104"/>
      <c r="J111" s="1104"/>
      <c r="K111" s="1105"/>
      <c r="L111" s="416"/>
      <c r="M111" s="321"/>
      <c r="N111" s="416"/>
      <c r="O111" s="337"/>
    </row>
    <row r="112" spans="1:15" ht="12.75" customHeight="1" x14ac:dyDescent="0.2">
      <c r="A112" s="7"/>
      <c r="B112" s="416"/>
      <c r="C112" s="429"/>
      <c r="D112" s="14"/>
      <c r="E112" s="416"/>
      <c r="F112" s="416"/>
      <c r="G112" s="1106"/>
      <c r="H112" s="1107"/>
      <c r="I112" s="1107"/>
      <c r="J112" s="1107"/>
      <c r="K112" s="963"/>
      <c r="L112" s="416"/>
      <c r="M112" s="321"/>
      <c r="N112" s="416"/>
      <c r="O112" s="337"/>
    </row>
    <row r="113" spans="1:15" ht="5.0999999999999996" customHeight="1" x14ac:dyDescent="0.2">
      <c r="A113" s="7"/>
      <c r="B113" s="416"/>
      <c r="C113" s="429"/>
      <c r="D113" s="14"/>
      <c r="E113" s="416"/>
      <c r="F113" s="416"/>
      <c r="G113" s="1108"/>
      <c r="H113" s="1109"/>
      <c r="I113" s="1109"/>
      <c r="J113" s="1109"/>
      <c r="K113" s="1110"/>
      <c r="L113" s="416"/>
      <c r="M113" s="321"/>
      <c r="N113" s="416"/>
      <c r="O113" s="337"/>
    </row>
    <row r="114" spans="1:15" ht="12.75" customHeight="1" x14ac:dyDescent="0.2">
      <c r="B114" s="416"/>
      <c r="C114" s="416"/>
      <c r="D114" s="416"/>
      <c r="E114" s="416"/>
      <c r="F114" s="416"/>
      <c r="G114" s="416"/>
      <c r="H114" s="416"/>
      <c r="I114" s="416"/>
      <c r="J114" s="416"/>
      <c r="K114" s="416"/>
      <c r="L114" s="416"/>
      <c r="M114" s="416"/>
      <c r="N114" s="416"/>
    </row>
    <row r="115" spans="1:15" x14ac:dyDescent="0.2">
      <c r="B115" s="416"/>
      <c r="C115" s="416"/>
      <c r="D115" s="416"/>
      <c r="E115" s="416"/>
      <c r="F115" s="416"/>
      <c r="G115" s="416"/>
      <c r="H115" s="416"/>
      <c r="I115" s="416"/>
      <c r="J115" s="416"/>
      <c r="K115" s="416"/>
      <c r="L115" s="416"/>
      <c r="M115" s="416"/>
      <c r="N115" s="416"/>
      <c r="O115" s="416"/>
    </row>
    <row r="116" spans="1:15" ht="15" customHeight="1" x14ac:dyDescent="0.2">
      <c r="A116" s="72"/>
      <c r="B116" s="416"/>
      <c r="C116" s="416"/>
      <c r="D116" s="440"/>
      <c r="E116" s="416"/>
      <c r="F116" s="882" t="str">
        <f>EUconst_MsgNextSheet</f>
        <v xml:space="preserve">&lt;&lt;&lt; Pritisnite ovdje kako bi prešli na slijedeći list &gt;&gt;&gt; </v>
      </c>
      <c r="G116" s="882"/>
      <c r="H116" s="882"/>
      <c r="I116" s="882"/>
      <c r="J116" s="882"/>
      <c r="K116" s="882"/>
      <c r="L116" s="882"/>
      <c r="M116" s="416"/>
      <c r="N116" s="416"/>
      <c r="O116" s="416"/>
    </row>
  </sheetData>
  <sheetProtection sheet="1" objects="1" scenarios="1" formatCells="0" formatColumns="0" formatRows="0"/>
  <mergeCells count="160">
    <mergeCell ref="F116:L116"/>
    <mergeCell ref="G33:N33"/>
    <mergeCell ref="G34:N34"/>
    <mergeCell ref="E103:F103"/>
    <mergeCell ref="G103:N103"/>
    <mergeCell ref="E36:F36"/>
    <mergeCell ref="E51:N51"/>
    <mergeCell ref="E48:F48"/>
    <mergeCell ref="G41:N41"/>
    <mergeCell ref="G42:N42"/>
    <mergeCell ref="G54:N54"/>
    <mergeCell ref="G55:N55"/>
    <mergeCell ref="G44:N44"/>
    <mergeCell ref="G45:N45"/>
    <mergeCell ref="E46:F46"/>
    <mergeCell ref="E47:F47"/>
    <mergeCell ref="G48:N48"/>
    <mergeCell ref="E43:F43"/>
    <mergeCell ref="G49:N49"/>
    <mergeCell ref="G52:N52"/>
    <mergeCell ref="G53:N53"/>
    <mergeCell ref="G67:N67"/>
    <mergeCell ref="G61:N61"/>
    <mergeCell ref="G65:N65"/>
    <mergeCell ref="E25:F25"/>
    <mergeCell ref="E24:F24"/>
    <mergeCell ref="E28:F28"/>
    <mergeCell ref="E29:F29"/>
    <mergeCell ref="G43:N43"/>
    <mergeCell ref="E35:F35"/>
    <mergeCell ref="G37:N37"/>
    <mergeCell ref="E39:N39"/>
    <mergeCell ref="E34:F34"/>
    <mergeCell ref="G35:N35"/>
    <mergeCell ref="G40:N40"/>
    <mergeCell ref="G30:N30"/>
    <mergeCell ref="G31:N31"/>
    <mergeCell ref="G32:N32"/>
    <mergeCell ref="G36:N36"/>
    <mergeCell ref="E41:F41"/>
    <mergeCell ref="E37:F37"/>
    <mergeCell ref="E60:F60"/>
    <mergeCell ref="E65:F65"/>
    <mergeCell ref="E52:F52"/>
    <mergeCell ref="G56:N56"/>
    <mergeCell ref="G57:N57"/>
    <mergeCell ref="E58:F58"/>
    <mergeCell ref="E59:F59"/>
    <mergeCell ref="G73:N73"/>
    <mergeCell ref="G71:N71"/>
    <mergeCell ref="G58:N58"/>
    <mergeCell ref="G59:N59"/>
    <mergeCell ref="G60:N60"/>
    <mergeCell ref="G69:N69"/>
    <mergeCell ref="G64:N64"/>
    <mergeCell ref="G68:N68"/>
    <mergeCell ref="G70:N70"/>
    <mergeCell ref="E75:N75"/>
    <mergeCell ref="E76:N76"/>
    <mergeCell ref="E77:N77"/>
    <mergeCell ref="E78:N78"/>
    <mergeCell ref="E101:F101"/>
    <mergeCell ref="E90:N90"/>
    <mergeCell ref="E87:N87"/>
    <mergeCell ref="E81:N81"/>
    <mergeCell ref="G101:N101"/>
    <mergeCell ref="E82:N82"/>
    <mergeCell ref="E86:N86"/>
    <mergeCell ref="E79:N79"/>
    <mergeCell ref="E80:N80"/>
    <mergeCell ref="E100:F100"/>
    <mergeCell ref="E83:N83"/>
    <mergeCell ref="E85:N85"/>
    <mergeCell ref="E84:N84"/>
    <mergeCell ref="G100:N100"/>
    <mergeCell ref="E88:N88"/>
    <mergeCell ref="E89:N89"/>
    <mergeCell ref="E98:N98"/>
    <mergeCell ref="G111:K113"/>
    <mergeCell ref="E91:N91"/>
    <mergeCell ref="E92:N92"/>
    <mergeCell ref="E93:N93"/>
    <mergeCell ref="E94:N94"/>
    <mergeCell ref="E108:F108"/>
    <mergeCell ref="G108:N108"/>
    <mergeCell ref="E95:N95"/>
    <mergeCell ref="E96:N96"/>
    <mergeCell ref="G109:N109"/>
    <mergeCell ref="E109:F109"/>
    <mergeCell ref="E106:F106"/>
    <mergeCell ref="E107:F107"/>
    <mergeCell ref="G107:N107"/>
    <mergeCell ref="G106:N106"/>
    <mergeCell ref="E102:F102"/>
    <mergeCell ref="G102:N102"/>
    <mergeCell ref="G105:N105"/>
    <mergeCell ref="G104:N104"/>
    <mergeCell ref="E49:F49"/>
    <mergeCell ref="G23:N23"/>
    <mergeCell ref="G22:N22"/>
    <mergeCell ref="E30:F30"/>
    <mergeCell ref="E73:F73"/>
    <mergeCell ref="G66:N66"/>
    <mergeCell ref="E61:F61"/>
    <mergeCell ref="E23:F23"/>
    <mergeCell ref="E31:F31"/>
    <mergeCell ref="E72:F72"/>
    <mergeCell ref="G72:N72"/>
    <mergeCell ref="E67:F67"/>
    <mergeCell ref="E70:F70"/>
    <mergeCell ref="E71:F71"/>
    <mergeCell ref="E64:F64"/>
    <mergeCell ref="E42:F42"/>
    <mergeCell ref="E40:F40"/>
    <mergeCell ref="E54:F54"/>
    <mergeCell ref="E66:F66"/>
    <mergeCell ref="E63:N63"/>
    <mergeCell ref="E55:F55"/>
    <mergeCell ref="G46:N46"/>
    <mergeCell ref="G47:N47"/>
    <mergeCell ref="E53:F53"/>
    <mergeCell ref="G21:N21"/>
    <mergeCell ref="E16:F16"/>
    <mergeCell ref="E17:F17"/>
    <mergeCell ref="C6:K6"/>
    <mergeCell ref="L6:N6"/>
    <mergeCell ref="G18:N18"/>
    <mergeCell ref="G16:N16"/>
    <mergeCell ref="E19:F19"/>
    <mergeCell ref="G19:N19"/>
    <mergeCell ref="E18:F18"/>
    <mergeCell ref="G17:N17"/>
    <mergeCell ref="E15:N15"/>
    <mergeCell ref="E12:N12"/>
    <mergeCell ref="E13:N13"/>
    <mergeCell ref="K8:N8"/>
    <mergeCell ref="E22:F22"/>
    <mergeCell ref="G24:N24"/>
    <mergeCell ref="G25:N25"/>
    <mergeCell ref="G28:N28"/>
    <mergeCell ref="G29:N29"/>
    <mergeCell ref="E27:N27"/>
    <mergeCell ref="B2:D4"/>
    <mergeCell ref="E4:F4"/>
    <mergeCell ref="G20:N20"/>
    <mergeCell ref="K2:L2"/>
    <mergeCell ref="E3:F3"/>
    <mergeCell ref="G3:H3"/>
    <mergeCell ref="I2:J2"/>
    <mergeCell ref="M2:N2"/>
    <mergeCell ref="I3:J3"/>
    <mergeCell ref="K3:L3"/>
    <mergeCell ref="E2:F2"/>
    <mergeCell ref="G2:H2"/>
    <mergeCell ref="D10:N10"/>
    <mergeCell ref="I4:J4"/>
    <mergeCell ref="K4:L4"/>
    <mergeCell ref="G4:H4"/>
    <mergeCell ref="M3:N3"/>
    <mergeCell ref="M4:N4"/>
  </mergeCells>
  <phoneticPr fontId="39" type="noConversion"/>
  <conditionalFormatting sqref="G16:N25 G28:N37 G40:N49 G52:N61 G64:N73 G100:N109 E77:N96">
    <cfRule type="expression" dxfId="264" priority="1" stopIfTrue="1">
      <formula>($L$6=EUconst_NotRelevant)</formula>
    </cfRule>
  </conditionalFormatting>
  <hyperlinks>
    <hyperlink ref="E4:F4" location="JUMP_H_Bottom" display="JUMP_H_Bottom" xr:uid="{00000000-0004-0000-0900-000000000000}"/>
    <hyperlink ref="G2:H2" location="JUMP_a_Content" display="Table of contents" xr:uid="{00000000-0004-0000-0900-000001000000}"/>
    <hyperlink ref="I2:J2" location="JUMP_G_Top" display="JUMP_G_Top" xr:uid="{00000000-0004-0000-0900-000002000000}"/>
    <hyperlink ref="K2:L2" location="JUMP_I_Top" display="JUMP_I_Top" xr:uid="{00000000-0004-0000-0900-000003000000}"/>
    <hyperlink ref="E3:F3" location="JUMP_H_Top" display="JUMP_H_Top" xr:uid="{00000000-0004-0000-0900-000004000000}"/>
    <hyperlink ref="F116:L116" location="JUMP_I_Top" display="JUMP_I_Top" xr:uid="{00000000-0004-0000-0900-000005000000}"/>
  </hyperlinks>
  <pageMargins left="0.78740157480314965" right="0.78740157480314965" top="0.78740157480314965" bottom="0.78740157480314965" header="0.39370078740157483" footer="0.39370078740157483"/>
  <pageSetup paperSize="9" scale="61" fitToHeight="10" orientation="portrait" r:id="rId1"/>
  <headerFooter alignWithMargins="0">
    <oddHeader>&amp;L&amp;F, &amp;A&amp;R&amp;D, &amp;T</oddHeader>
    <oddFooter>&amp;C&amp;P / &amp;N</oddFooter>
  </headerFooter>
  <rowBreaks count="2" manualBreakCount="2">
    <brk id="38" min="1" max="13" man="1"/>
    <brk id="62" min="1" max="1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indexed="11"/>
    <pageSetUpPr fitToPage="1"/>
  </sheetPr>
  <dimension ref="A1:AB503"/>
  <sheetViews>
    <sheetView zoomScaleNormal="100" workbookViewId="0">
      <pane ySplit="4" topLeftCell="A5" activePane="bottomLeft" state="frozen"/>
      <selection activeCell="B2" sqref="B2"/>
      <selection pane="bottomLeft" activeCell="AA25" sqref="AA25"/>
    </sheetView>
  </sheetViews>
  <sheetFormatPr defaultColWidth="9.140625" defaultRowHeight="12.75" outlineLevelRow="1" x14ac:dyDescent="0.2"/>
  <cols>
    <col min="1" max="1" width="2.7109375" style="8" hidden="1" customWidth="1"/>
    <col min="2" max="2" width="2.7109375" style="8" customWidth="1"/>
    <col min="3" max="4" width="4.7109375" style="8" customWidth="1"/>
    <col min="5" max="14" width="12.7109375" style="8" customWidth="1"/>
    <col min="15" max="15" width="4.7109375" style="8" customWidth="1"/>
    <col min="16" max="16" width="24.85546875" style="8" hidden="1" customWidth="1"/>
    <col min="17" max="23" width="11.42578125" style="8" hidden="1" customWidth="1"/>
    <col min="24" max="16384" width="9.140625" style="8"/>
  </cols>
  <sheetData>
    <row r="1" spans="1:28" ht="13.5" hidden="1" thickBot="1" x14ac:dyDescent="0.25">
      <c r="A1" s="17" t="s">
        <v>1088</v>
      </c>
      <c r="B1" s="72"/>
      <c r="C1" s="72"/>
      <c r="D1" s="75"/>
      <c r="E1" s="72"/>
      <c r="F1" s="72"/>
      <c r="G1" s="72"/>
      <c r="H1" s="72"/>
      <c r="I1" s="72"/>
      <c r="J1" s="72"/>
      <c r="K1" s="72"/>
      <c r="L1" s="72"/>
      <c r="M1" s="72"/>
      <c r="N1" s="72"/>
      <c r="O1" s="72"/>
      <c r="P1" s="17" t="s">
        <v>1088</v>
      </c>
      <c r="Q1" s="17" t="s">
        <v>1088</v>
      </c>
      <c r="R1" s="17" t="s">
        <v>1088</v>
      </c>
      <c r="S1" s="17" t="s">
        <v>1088</v>
      </c>
      <c r="T1" s="17" t="s">
        <v>1088</v>
      </c>
      <c r="U1" s="17" t="s">
        <v>1088</v>
      </c>
      <c r="V1" s="17" t="s">
        <v>1088</v>
      </c>
      <c r="W1" s="17" t="s">
        <v>1088</v>
      </c>
      <c r="X1" s="416"/>
      <c r="Y1" s="416"/>
      <c r="Z1" s="416"/>
      <c r="AA1" s="416"/>
      <c r="AB1" s="416"/>
    </row>
    <row r="2" spans="1:28" ht="13.5" customHeight="1" thickBot="1" x14ac:dyDescent="0.25">
      <c r="A2" s="17"/>
      <c r="B2" s="930" t="str">
        <f>Translations!$B$637</f>
        <v>I. PFC emisije</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c r="P2" s="17"/>
      <c r="Q2" s="72"/>
      <c r="R2" s="72"/>
      <c r="S2" s="72"/>
      <c r="T2" s="72"/>
      <c r="U2" s="72"/>
      <c r="V2" s="72"/>
      <c r="W2" s="72"/>
    </row>
    <row r="3" spans="1:28" ht="12.75" customHeight="1" x14ac:dyDescent="0.2">
      <c r="A3" s="17"/>
      <c r="B3" s="933"/>
      <c r="C3" s="934"/>
      <c r="D3" s="935"/>
      <c r="E3" s="869" t="str">
        <f>Translations!$B$63</f>
        <v>Vrh lista</v>
      </c>
      <c r="F3" s="869"/>
      <c r="G3" s="1318" t="str">
        <f>Translations!$B$29</f>
        <v>Određivanje emisija PFC</v>
      </c>
      <c r="H3" s="1319"/>
      <c r="I3" s="1320" t="str">
        <f>EUwideConstants!$A$94</f>
        <v>PFCi</v>
      </c>
      <c r="J3" s="1321"/>
      <c r="K3" s="1327" t="str">
        <f>'F_Metodologija mjerenja'!$G$4</f>
        <v>Upravljanje i procedure</v>
      </c>
      <c r="L3" s="1328"/>
      <c r="M3" s="1278"/>
      <c r="N3" s="888"/>
      <c r="O3" s="7"/>
      <c r="P3" s="17"/>
      <c r="Q3" s="72"/>
      <c r="R3" s="72"/>
      <c r="S3" s="72"/>
      <c r="T3" s="72"/>
      <c r="U3" s="72"/>
      <c r="V3" s="72"/>
      <c r="W3" s="72"/>
    </row>
    <row r="4" spans="1:28" ht="13.5" customHeight="1" thickBot="1" x14ac:dyDescent="0.25">
      <c r="A4" s="17"/>
      <c r="B4" s="936"/>
      <c r="C4" s="937"/>
      <c r="D4" s="938"/>
      <c r="E4" s="869" t="str">
        <f>Translations!$B$64</f>
        <v>Dno lista</v>
      </c>
      <c r="F4" s="869"/>
      <c r="G4" s="1322"/>
      <c r="H4" s="1323"/>
      <c r="I4" s="1323"/>
      <c r="J4" s="1323"/>
      <c r="K4" s="1323"/>
      <c r="L4" s="1326"/>
      <c r="M4" s="1278"/>
      <c r="N4" s="888"/>
      <c r="O4" s="7"/>
      <c r="P4" s="17"/>
      <c r="Q4" s="72"/>
      <c r="R4" s="72"/>
      <c r="S4" s="72"/>
      <c r="T4" s="72"/>
      <c r="U4" s="72"/>
      <c r="V4" s="72"/>
      <c r="W4" s="72"/>
    </row>
    <row r="5" spans="1:28" ht="12.75" customHeight="1" thickBot="1" x14ac:dyDescent="0.25">
      <c r="A5" s="72"/>
      <c r="C5" s="9"/>
      <c r="D5" s="10"/>
      <c r="F5" s="10"/>
      <c r="G5" s="10"/>
      <c r="H5" s="10"/>
      <c r="M5" s="7"/>
      <c r="N5" s="7"/>
      <c r="O5" s="7"/>
      <c r="P5" s="17"/>
      <c r="Q5" s="72"/>
      <c r="R5" s="72"/>
      <c r="S5" s="72"/>
      <c r="T5" s="72"/>
      <c r="U5" s="72"/>
      <c r="V5" s="72"/>
      <c r="W5" s="72"/>
    </row>
    <row r="6" spans="1:28" s="99" customFormat="1" ht="25.5" customHeight="1" thickBot="1" x14ac:dyDescent="0.25">
      <c r="A6" s="76"/>
      <c r="B6" s="34"/>
      <c r="C6" s="929" t="str">
        <f>Translations!$B$28</f>
        <v>I. Određivanje emisija PFC iz proizvodnje primarnog aluminija</v>
      </c>
      <c r="D6" s="929"/>
      <c r="E6" s="929"/>
      <c r="F6" s="929"/>
      <c r="G6" s="929"/>
      <c r="H6" s="929"/>
      <c r="I6" s="929"/>
      <c r="J6" s="929"/>
      <c r="K6" s="929"/>
      <c r="L6" s="1154" t="str">
        <f>IF(AND(NOT(ISBLANK(CNTR_InstHasPFC)), CNTR_InstHasPFC=FALSE),EUconst_NotRelevant,EUconst_Relevant)</f>
        <v>relevantno</v>
      </c>
      <c r="M6" s="1155"/>
      <c r="N6" s="1156"/>
      <c r="O6" s="36"/>
      <c r="P6" s="41"/>
      <c r="Q6" s="274"/>
      <c r="R6" s="274"/>
      <c r="S6" s="274"/>
      <c r="T6" s="274"/>
      <c r="U6" s="274"/>
      <c r="V6" s="274"/>
      <c r="W6" s="274"/>
    </row>
    <row r="7" spans="1:28" s="99" customFormat="1" ht="5.0999999999999996" customHeight="1" x14ac:dyDescent="0.2">
      <c r="A7" s="76"/>
      <c r="B7" s="34"/>
      <c r="C7" s="216"/>
      <c r="D7" s="221"/>
      <c r="E7" s="216"/>
      <c r="F7" s="216"/>
      <c r="G7" s="216"/>
      <c r="H7" s="216"/>
      <c r="I7" s="216"/>
      <c r="J7" s="216"/>
      <c r="K7" s="216"/>
      <c r="L7" s="219"/>
      <c r="M7" s="219"/>
      <c r="N7" s="219"/>
      <c r="O7" s="36"/>
      <c r="P7" s="41"/>
      <c r="Q7" s="274"/>
      <c r="R7" s="274"/>
      <c r="S7" s="274"/>
      <c r="T7" s="274"/>
      <c r="U7" s="274"/>
      <c r="V7" s="274"/>
      <c r="W7" s="274"/>
    </row>
    <row r="8" spans="1:28" x14ac:dyDescent="0.2">
      <c r="A8" s="72"/>
      <c r="D8" s="10"/>
      <c r="K8" s="1317" t="str">
        <f>IF(L6=EUconst_NotRelevant,HYPERLINK("#JUMP_J_Top",EUconst_MsgNextSheet),HYPERLINK("",EUconst_MsgEnterThisSection))</f>
        <v>Molimo unesite podatke u ovo polje</v>
      </c>
      <c r="L8" s="1317"/>
      <c r="M8" s="1317"/>
      <c r="N8" s="1317"/>
      <c r="P8" s="72"/>
      <c r="Q8" s="72"/>
      <c r="R8" s="72"/>
      <c r="S8" s="72"/>
      <c r="T8" s="72"/>
      <c r="U8" s="72"/>
      <c r="V8" s="72"/>
      <c r="W8" s="72"/>
      <c r="X8" s="416"/>
      <c r="Y8" s="416"/>
      <c r="Z8" s="416"/>
      <c r="AA8" s="416"/>
      <c r="AB8" s="416"/>
    </row>
    <row r="9" spans="1:28" ht="5.0999999999999996" customHeight="1" x14ac:dyDescent="0.2">
      <c r="A9" s="208"/>
      <c r="B9" s="13"/>
      <c r="C9" s="13"/>
      <c r="D9" s="438"/>
      <c r="E9" s="410"/>
      <c r="F9" s="7"/>
      <c r="G9" s="410"/>
      <c r="H9" s="410"/>
      <c r="I9" s="410"/>
      <c r="J9" s="410"/>
      <c r="K9" s="410"/>
      <c r="L9" s="410"/>
      <c r="M9" s="410"/>
      <c r="N9" s="410"/>
      <c r="O9" s="416"/>
      <c r="P9" s="72"/>
      <c r="Q9" s="72"/>
      <c r="R9" s="72"/>
      <c r="S9" s="72"/>
      <c r="T9" s="72"/>
      <c r="U9" s="72"/>
      <c r="V9" s="72"/>
      <c r="W9" s="72"/>
      <c r="X9" s="416"/>
      <c r="Y9" s="416"/>
      <c r="Z9" s="416"/>
      <c r="AA9" s="416"/>
      <c r="AB9" s="416"/>
    </row>
    <row r="10" spans="1:28" ht="15.75" x14ac:dyDescent="0.2">
      <c r="A10" s="72"/>
      <c r="B10" s="416"/>
      <c r="C10" s="53">
        <v>14</v>
      </c>
      <c r="D10" s="1003" t="str">
        <f>Translations!$B$29</f>
        <v>Određivanje emisija PFC</v>
      </c>
      <c r="E10" s="1003"/>
      <c r="F10" s="1003"/>
      <c r="G10" s="1003"/>
      <c r="H10" s="1003"/>
      <c r="I10" s="1003"/>
      <c r="J10" s="1003"/>
      <c r="K10" s="1003"/>
      <c r="L10" s="1003"/>
      <c r="M10" s="1003"/>
      <c r="N10" s="1003"/>
      <c r="O10" s="416"/>
      <c r="P10" s="72"/>
      <c r="Q10" s="72"/>
      <c r="R10" s="72"/>
      <c r="S10" s="72"/>
      <c r="T10" s="72"/>
      <c r="U10" s="72"/>
      <c r="V10" s="72"/>
      <c r="W10" s="72"/>
      <c r="X10" s="416"/>
      <c r="Y10" s="416"/>
      <c r="Z10" s="416"/>
      <c r="AA10" s="416"/>
      <c r="AB10" s="416"/>
    </row>
    <row r="11" spans="1:28" x14ac:dyDescent="0.2">
      <c r="A11" s="72"/>
      <c r="B11" s="416"/>
      <c r="C11" s="327"/>
      <c r="D11" s="68"/>
      <c r="E11" s="439"/>
      <c r="F11" s="439"/>
      <c r="G11" s="439"/>
      <c r="H11" s="439"/>
      <c r="I11" s="439"/>
      <c r="J11" s="439"/>
      <c r="K11" s="439"/>
      <c r="L11" s="439"/>
      <c r="M11" s="439"/>
      <c r="N11" s="439"/>
      <c r="O11" s="439"/>
      <c r="P11" s="72"/>
      <c r="Q11" s="72"/>
      <c r="R11" s="72"/>
      <c r="S11" s="72"/>
      <c r="T11" s="72"/>
      <c r="U11" s="72"/>
      <c r="V11" s="72"/>
      <c r="W11" s="72"/>
      <c r="X11" s="416"/>
      <c r="Y11" s="416"/>
      <c r="Z11" s="416"/>
      <c r="AA11" s="416"/>
      <c r="AB11" s="416"/>
    </row>
    <row r="12" spans="1:28" ht="38.25" customHeight="1" x14ac:dyDescent="0.2">
      <c r="A12" s="72"/>
      <c r="B12" s="416"/>
      <c r="C12" s="327"/>
      <c r="D12" s="877" t="str">
        <f>Translations!$B$638</f>
        <v>Napomena: ovo poglavlje potrebno je popuniti za određivanje emisija perfluorougljika iz proizvodnje ili prerade primarnog aluminija u postrojenju. Budući da ovdje koristite "Metodologiju proračuna"  provjerite da ste unijeli sve odgovarajuće podatke (osim detalja o tokovima izvora i procedurama koji se prikazuju na ovom listu) u poglavlju 7 (list D_Metodologija_proračuna).</v>
      </c>
      <c r="E12" s="877"/>
      <c r="F12" s="877"/>
      <c r="G12" s="877"/>
      <c r="H12" s="877"/>
      <c r="I12" s="877"/>
      <c r="J12" s="877"/>
      <c r="K12" s="877"/>
      <c r="L12" s="877"/>
      <c r="M12" s="877"/>
      <c r="N12" s="877"/>
      <c r="O12" s="877"/>
      <c r="P12" s="72"/>
      <c r="Q12" s="72"/>
      <c r="R12" s="72"/>
      <c r="S12" s="72"/>
      <c r="T12" s="72"/>
      <c r="U12" s="72"/>
      <c r="V12" s="72"/>
      <c r="W12" s="72"/>
      <c r="X12" s="416"/>
      <c r="Y12" s="416"/>
      <c r="Z12" s="416"/>
      <c r="AA12" s="416"/>
      <c r="AB12" s="416"/>
    </row>
    <row r="13" spans="1:28" x14ac:dyDescent="0.2">
      <c r="A13" s="72"/>
      <c r="B13" s="416"/>
      <c r="C13" s="416"/>
      <c r="D13" s="416"/>
      <c r="E13" s="416"/>
      <c r="F13" s="416"/>
      <c r="G13" s="416"/>
      <c r="H13" s="416"/>
      <c r="I13" s="416"/>
      <c r="J13" s="416"/>
      <c r="K13" s="416"/>
      <c r="L13" s="416"/>
      <c r="M13" s="416"/>
      <c r="N13" s="416"/>
      <c r="O13" s="416"/>
      <c r="P13" s="72"/>
      <c r="Q13" s="72"/>
      <c r="R13" s="72"/>
      <c r="S13" s="72"/>
      <c r="T13" s="72"/>
      <c r="U13" s="72"/>
      <c r="V13" s="72"/>
      <c r="W13" s="72"/>
      <c r="X13" s="416"/>
      <c r="Y13" s="416"/>
      <c r="Z13" s="416"/>
      <c r="AA13" s="416"/>
      <c r="AB13" s="416"/>
    </row>
    <row r="14" spans="1:28" ht="25.5" customHeight="1" x14ac:dyDescent="0.2">
      <c r="A14" s="72"/>
      <c r="B14" s="416"/>
      <c r="C14" s="251" t="s">
        <v>1016</v>
      </c>
      <c r="D14" s="853" t="str">
        <f>Translations!$B$639</f>
        <v xml:space="preserve">U tekstualno polje ispod navedite kratak opis za određivanje vaših PFC emisija i kako ste ih pretvorili u godišnje CO2(e) emisije. </v>
      </c>
      <c r="E14" s="853"/>
      <c r="F14" s="853"/>
      <c r="G14" s="853"/>
      <c r="H14" s="853"/>
      <c r="I14" s="853"/>
      <c r="J14" s="853"/>
      <c r="K14" s="853"/>
      <c r="L14" s="853"/>
      <c r="M14" s="853"/>
      <c r="N14" s="853"/>
      <c r="O14" s="3"/>
      <c r="P14" s="72"/>
      <c r="Q14" s="72"/>
      <c r="R14" s="72"/>
      <c r="S14" s="72"/>
      <c r="T14" s="72"/>
      <c r="U14" s="72"/>
      <c r="V14" s="72"/>
      <c r="W14" s="72"/>
      <c r="X14" s="416"/>
      <c r="Y14" s="416"/>
      <c r="Z14" s="416"/>
      <c r="AA14" s="416"/>
      <c r="AB14" s="416"/>
    </row>
    <row r="15" spans="1:28" s="315" customFormat="1" ht="12.75" customHeight="1" x14ac:dyDescent="0.2">
      <c r="A15" s="72"/>
      <c r="B15" s="416"/>
      <c r="C15" s="416"/>
      <c r="D15" s="336"/>
      <c r="E15" s="1059" t="str">
        <f>Translations!$B$640</f>
        <v>U polje ispod navedite kratak opis metodologije praćenja, uključujući i formule, koje se koriste za određivanje godišnje CO2(e) emisije .</v>
      </c>
      <c r="F15" s="1059"/>
      <c r="G15" s="1059"/>
      <c r="H15" s="1059"/>
      <c r="I15" s="1059"/>
      <c r="J15" s="1059"/>
      <c r="K15" s="1059"/>
      <c r="L15" s="1059"/>
      <c r="M15" s="1059"/>
      <c r="N15" s="1059"/>
      <c r="O15" s="8"/>
      <c r="P15" s="72"/>
      <c r="Q15" s="72"/>
      <c r="R15" s="72"/>
      <c r="S15" s="72"/>
      <c r="T15" s="72"/>
      <c r="U15" s="72"/>
      <c r="V15" s="72"/>
      <c r="W15" s="72"/>
    </row>
    <row r="16" spans="1:28" s="315" customFormat="1" ht="25.5" customHeight="1" x14ac:dyDescent="0.2">
      <c r="A16" s="72"/>
      <c r="B16" s="416"/>
      <c r="C16" s="416"/>
      <c r="D16" s="336"/>
      <c r="E16" s="1325" t="str">
        <f>Translations!$B$338</f>
        <v>Ako je opis presložen, npr. ako su korištene složene formule, možete dati opis u zasebnom dokumentu pomoću formata prihvatljivog za nadležno tijelo. U tom slučaju molimo da ovdje stavite referencu na dokument, koristeći ime i datum dokumenta.</v>
      </c>
      <c r="F16" s="1325"/>
      <c r="G16" s="1325"/>
      <c r="H16" s="1325"/>
      <c r="I16" s="1325"/>
      <c r="J16" s="1325"/>
      <c r="K16" s="1325"/>
      <c r="L16" s="1325"/>
      <c r="M16" s="1325"/>
      <c r="N16" s="1325"/>
      <c r="O16" s="8"/>
      <c r="P16" s="72"/>
      <c r="Q16" s="72"/>
      <c r="R16" s="72"/>
      <c r="S16" s="72"/>
      <c r="T16" s="72"/>
      <c r="U16" s="72"/>
      <c r="V16" s="72"/>
      <c r="W16" s="72"/>
    </row>
    <row r="17" spans="1:28" s="112" customFormat="1" ht="25.5" customHeight="1" x14ac:dyDescent="0.2">
      <c r="A17" s="65"/>
      <c r="C17" s="330"/>
      <c r="E17" s="1324" t="str">
        <f>Translations!$B$195</f>
        <v>Ovaj opis bi trebao pružiti povezane informacije koje su potrebne za razumijevanje informacija navedenih u drugim dijelovima ovog obrasca te kako se koriste zajedno za izračun emisija. Mogu biti kratke kao dani primjer u listu D_Metodologija proračuna, odjeljak 7(a).</v>
      </c>
      <c r="F17" s="1324"/>
      <c r="G17" s="1324"/>
      <c r="H17" s="1324"/>
      <c r="I17" s="1324"/>
      <c r="J17" s="1324"/>
      <c r="K17" s="1324"/>
      <c r="L17" s="1324"/>
      <c r="M17" s="1324"/>
      <c r="N17" s="1324"/>
      <c r="P17" s="348"/>
      <c r="Q17" s="348"/>
      <c r="R17" s="348"/>
      <c r="S17" s="348"/>
      <c r="T17" s="348"/>
      <c r="U17" s="348"/>
      <c r="V17" s="348"/>
      <c r="W17" s="348"/>
    </row>
    <row r="18" spans="1:28" ht="5.0999999999999996" customHeight="1" x14ac:dyDescent="0.2">
      <c r="A18" s="72"/>
      <c r="B18" s="416"/>
      <c r="C18" s="416"/>
      <c r="D18" s="430"/>
      <c r="E18" s="430"/>
      <c r="F18" s="430"/>
      <c r="G18" s="430"/>
      <c r="H18" s="430"/>
      <c r="I18" s="430"/>
      <c r="J18" s="430"/>
      <c r="K18" s="416"/>
      <c r="L18" s="416"/>
      <c r="M18" s="416"/>
      <c r="N18" s="416"/>
      <c r="O18" s="416"/>
      <c r="P18" s="72"/>
      <c r="Q18" s="72"/>
      <c r="R18" s="72"/>
      <c r="S18" s="72"/>
      <c r="T18" s="72"/>
      <c r="U18" s="72"/>
      <c r="V18" s="72"/>
      <c r="W18" s="72"/>
      <c r="X18" s="416"/>
      <c r="Y18" s="416"/>
      <c r="Z18" s="416"/>
      <c r="AA18" s="416"/>
      <c r="AB18" s="416"/>
    </row>
    <row r="19" spans="1:28" ht="12.75" customHeight="1" x14ac:dyDescent="0.2">
      <c r="A19" s="72"/>
      <c r="B19" s="416"/>
      <c r="C19" s="416"/>
      <c r="D19" s="1007"/>
      <c r="E19" s="1297"/>
      <c r="F19" s="1297"/>
      <c r="G19" s="1297"/>
      <c r="H19" s="1297"/>
      <c r="I19" s="1297"/>
      <c r="J19" s="1297"/>
      <c r="K19" s="1297"/>
      <c r="L19" s="1297"/>
      <c r="M19" s="1297"/>
      <c r="N19" s="1298"/>
      <c r="O19" s="416"/>
      <c r="P19" s="72"/>
      <c r="Q19" s="72"/>
      <c r="R19" s="72"/>
      <c r="S19" s="72"/>
      <c r="T19" s="72"/>
      <c r="U19" s="72"/>
      <c r="V19" s="72"/>
      <c r="W19" s="72"/>
      <c r="X19" s="416"/>
      <c r="Y19" s="416"/>
      <c r="Z19" s="416"/>
      <c r="AA19" s="416"/>
      <c r="AB19" s="416"/>
    </row>
    <row r="20" spans="1:28" x14ac:dyDescent="0.2">
      <c r="A20" s="72"/>
      <c r="B20" s="416"/>
      <c r="C20" s="416"/>
      <c r="D20" s="1316"/>
      <c r="E20" s="1291"/>
      <c r="F20" s="1291"/>
      <c r="G20" s="1291"/>
      <c r="H20" s="1291"/>
      <c r="I20" s="1291"/>
      <c r="J20" s="1291"/>
      <c r="K20" s="1291"/>
      <c r="L20" s="1291"/>
      <c r="M20" s="1291"/>
      <c r="N20" s="1292"/>
      <c r="O20" s="416"/>
      <c r="P20" s="72"/>
      <c r="Q20" s="72"/>
      <c r="R20" s="72"/>
      <c r="S20" s="72"/>
      <c r="T20" s="72"/>
      <c r="U20" s="72"/>
      <c r="V20" s="72"/>
      <c r="W20" s="72"/>
      <c r="X20" s="416"/>
      <c r="Y20" s="416"/>
      <c r="Z20" s="416"/>
      <c r="AA20" s="416"/>
      <c r="AB20" s="416"/>
    </row>
    <row r="21" spans="1:28" x14ac:dyDescent="0.2">
      <c r="A21" s="72"/>
      <c r="B21" s="416"/>
      <c r="C21" s="416"/>
      <c r="D21" s="1316"/>
      <c r="E21" s="1291"/>
      <c r="F21" s="1291"/>
      <c r="G21" s="1291"/>
      <c r="H21" s="1291"/>
      <c r="I21" s="1291"/>
      <c r="J21" s="1291"/>
      <c r="K21" s="1291"/>
      <c r="L21" s="1291"/>
      <c r="M21" s="1291"/>
      <c r="N21" s="1292"/>
      <c r="O21" s="416"/>
      <c r="P21" s="72"/>
      <c r="Q21" s="72"/>
      <c r="R21" s="72"/>
      <c r="S21" s="72"/>
      <c r="T21" s="72"/>
      <c r="U21" s="72"/>
      <c r="V21" s="72"/>
      <c r="W21" s="72"/>
      <c r="X21" s="416"/>
      <c r="Y21" s="416"/>
      <c r="Z21" s="416"/>
      <c r="AA21" s="416"/>
      <c r="AB21" s="416"/>
    </row>
    <row r="22" spans="1:28" x14ac:dyDescent="0.2">
      <c r="A22" s="72"/>
      <c r="B22" s="416"/>
      <c r="C22" s="416"/>
      <c r="D22" s="1316"/>
      <c r="E22" s="1291"/>
      <c r="F22" s="1291"/>
      <c r="G22" s="1291"/>
      <c r="H22" s="1291"/>
      <c r="I22" s="1291"/>
      <c r="J22" s="1291"/>
      <c r="K22" s="1291"/>
      <c r="L22" s="1291"/>
      <c r="M22" s="1291"/>
      <c r="N22" s="1292"/>
      <c r="O22" s="416"/>
      <c r="P22" s="72"/>
      <c r="Q22" s="72"/>
      <c r="R22" s="72"/>
      <c r="S22" s="72"/>
      <c r="T22" s="72"/>
      <c r="U22" s="72"/>
      <c r="V22" s="72"/>
      <c r="W22" s="72"/>
      <c r="X22" s="416"/>
      <c r="Y22" s="416"/>
      <c r="Z22" s="416"/>
      <c r="AA22" s="416"/>
      <c r="AB22" s="416"/>
    </row>
    <row r="23" spans="1:28" x14ac:dyDescent="0.2">
      <c r="A23" s="72"/>
      <c r="B23" s="416"/>
      <c r="C23" s="416"/>
      <c r="D23" s="1316"/>
      <c r="E23" s="1291"/>
      <c r="F23" s="1291"/>
      <c r="G23" s="1291"/>
      <c r="H23" s="1291"/>
      <c r="I23" s="1291"/>
      <c r="J23" s="1291"/>
      <c r="K23" s="1291"/>
      <c r="L23" s="1291"/>
      <c r="M23" s="1291"/>
      <c r="N23" s="1292"/>
      <c r="O23" s="416"/>
      <c r="P23" s="72"/>
      <c r="Q23" s="72"/>
      <c r="R23" s="72"/>
      <c r="S23" s="72"/>
      <c r="T23" s="72"/>
      <c r="U23" s="72"/>
      <c r="V23" s="72"/>
      <c r="W23" s="72"/>
      <c r="X23" s="416"/>
      <c r="Y23" s="416"/>
      <c r="Z23" s="416"/>
      <c r="AA23" s="416"/>
      <c r="AB23" s="416"/>
    </row>
    <row r="24" spans="1:28" x14ac:dyDescent="0.2">
      <c r="A24" s="72"/>
      <c r="B24" s="416"/>
      <c r="C24" s="416"/>
      <c r="D24" s="1316"/>
      <c r="E24" s="1291"/>
      <c r="F24" s="1291"/>
      <c r="G24" s="1291"/>
      <c r="H24" s="1291"/>
      <c r="I24" s="1291"/>
      <c r="J24" s="1291"/>
      <c r="K24" s="1291"/>
      <c r="L24" s="1291"/>
      <c r="M24" s="1291"/>
      <c r="N24" s="1292"/>
      <c r="O24" s="416"/>
      <c r="P24" s="72"/>
      <c r="Q24" s="72"/>
      <c r="R24" s="72"/>
      <c r="S24" s="72"/>
      <c r="T24" s="72"/>
      <c r="U24" s="72"/>
      <c r="V24" s="72"/>
      <c r="W24" s="72"/>
      <c r="X24" s="416"/>
      <c r="Y24" s="416"/>
      <c r="Z24" s="416"/>
      <c r="AA24" s="416"/>
      <c r="AB24" s="416"/>
    </row>
    <row r="25" spans="1:28" x14ac:dyDescent="0.2">
      <c r="A25" s="72"/>
      <c r="B25" s="416"/>
      <c r="C25" s="416"/>
      <c r="D25" s="1316"/>
      <c r="E25" s="1291"/>
      <c r="F25" s="1291"/>
      <c r="G25" s="1291"/>
      <c r="H25" s="1291"/>
      <c r="I25" s="1291"/>
      <c r="J25" s="1291"/>
      <c r="K25" s="1291"/>
      <c r="L25" s="1291"/>
      <c r="M25" s="1291"/>
      <c r="N25" s="1292"/>
      <c r="O25" s="416"/>
      <c r="P25" s="72"/>
      <c r="Q25" s="72"/>
      <c r="R25" s="72"/>
      <c r="S25" s="72"/>
      <c r="T25" s="72"/>
      <c r="U25" s="72"/>
      <c r="V25" s="72"/>
      <c r="W25" s="72"/>
      <c r="X25" s="416"/>
      <c r="Y25" s="416"/>
      <c r="Z25" s="416"/>
      <c r="AA25" s="416"/>
      <c r="AB25" s="416"/>
    </row>
    <row r="26" spans="1:28" x14ac:dyDescent="0.2">
      <c r="A26" s="72"/>
      <c r="B26" s="416"/>
      <c r="C26" s="416"/>
      <c r="D26" s="1316"/>
      <c r="E26" s="1291"/>
      <c r="F26" s="1291"/>
      <c r="G26" s="1291"/>
      <c r="H26" s="1291"/>
      <c r="I26" s="1291"/>
      <c r="J26" s="1291"/>
      <c r="K26" s="1291"/>
      <c r="L26" s="1291"/>
      <c r="M26" s="1291"/>
      <c r="N26" s="1292"/>
      <c r="O26" s="416"/>
      <c r="P26" s="72"/>
      <c r="Q26" s="72"/>
      <c r="R26" s="72"/>
      <c r="S26" s="72"/>
      <c r="T26" s="72"/>
      <c r="U26" s="72"/>
      <c r="V26" s="72"/>
      <c r="W26" s="72"/>
      <c r="X26" s="416"/>
      <c r="Y26" s="416"/>
      <c r="Z26" s="416"/>
      <c r="AA26" s="416"/>
      <c r="AB26" s="416"/>
    </row>
    <row r="27" spans="1:28" x14ac:dyDescent="0.2">
      <c r="A27" s="72"/>
      <c r="B27" s="416"/>
      <c r="C27" s="416"/>
      <c r="D27" s="1316"/>
      <c r="E27" s="1291"/>
      <c r="F27" s="1291"/>
      <c r="G27" s="1291"/>
      <c r="H27" s="1291"/>
      <c r="I27" s="1291"/>
      <c r="J27" s="1291"/>
      <c r="K27" s="1291"/>
      <c r="L27" s="1291"/>
      <c r="M27" s="1291"/>
      <c r="N27" s="1292"/>
      <c r="O27" s="416"/>
      <c r="P27" s="72"/>
      <c r="Q27" s="72"/>
      <c r="R27" s="72"/>
      <c r="S27" s="72"/>
      <c r="T27" s="72"/>
      <c r="U27" s="72"/>
      <c r="V27" s="72"/>
      <c r="W27" s="72"/>
      <c r="X27" s="416"/>
      <c r="Y27" s="416"/>
      <c r="Z27" s="416"/>
      <c r="AA27" s="416"/>
      <c r="AB27" s="416"/>
    </row>
    <row r="28" spans="1:28" x14ac:dyDescent="0.2">
      <c r="A28" s="72"/>
      <c r="B28" s="416"/>
      <c r="C28" s="416"/>
      <c r="D28" s="1316"/>
      <c r="E28" s="1291"/>
      <c r="F28" s="1291"/>
      <c r="G28" s="1291"/>
      <c r="H28" s="1291"/>
      <c r="I28" s="1291"/>
      <c r="J28" s="1291"/>
      <c r="K28" s="1291"/>
      <c r="L28" s="1291"/>
      <c r="M28" s="1291"/>
      <c r="N28" s="1292"/>
      <c r="O28" s="416"/>
      <c r="P28" s="72"/>
      <c r="Q28" s="72"/>
      <c r="R28" s="72"/>
      <c r="S28" s="72"/>
      <c r="T28" s="72"/>
      <c r="U28" s="72"/>
      <c r="V28" s="72"/>
      <c r="W28" s="72"/>
      <c r="X28" s="416"/>
      <c r="Y28" s="416"/>
      <c r="Z28" s="416"/>
      <c r="AA28" s="416"/>
      <c r="AB28" s="416"/>
    </row>
    <row r="29" spans="1:28" x14ac:dyDescent="0.2">
      <c r="A29" s="72"/>
      <c r="B29" s="416"/>
      <c r="C29" s="416"/>
      <c r="D29" s="1316"/>
      <c r="E29" s="1291"/>
      <c r="F29" s="1291"/>
      <c r="G29" s="1291"/>
      <c r="H29" s="1291"/>
      <c r="I29" s="1291"/>
      <c r="J29" s="1291"/>
      <c r="K29" s="1291"/>
      <c r="L29" s="1291"/>
      <c r="M29" s="1291"/>
      <c r="N29" s="1292"/>
      <c r="O29" s="416"/>
      <c r="P29" s="72"/>
      <c r="Q29" s="72"/>
      <c r="R29" s="72"/>
      <c r="S29" s="72"/>
      <c r="T29" s="72"/>
      <c r="U29" s="72"/>
      <c r="V29" s="72"/>
      <c r="W29" s="72"/>
      <c r="X29" s="416"/>
      <c r="Y29" s="416"/>
      <c r="Z29" s="416"/>
      <c r="AA29" s="416"/>
      <c r="AB29" s="416"/>
    </row>
    <row r="30" spans="1:28" x14ac:dyDescent="0.2">
      <c r="A30" s="72"/>
      <c r="B30" s="416"/>
      <c r="C30" s="416"/>
      <c r="D30" s="1316"/>
      <c r="E30" s="1291"/>
      <c r="F30" s="1291"/>
      <c r="G30" s="1291"/>
      <c r="H30" s="1291"/>
      <c r="I30" s="1291"/>
      <c r="J30" s="1291"/>
      <c r="K30" s="1291"/>
      <c r="L30" s="1291"/>
      <c r="M30" s="1291"/>
      <c r="N30" s="1292"/>
      <c r="O30" s="416"/>
      <c r="P30" s="72"/>
      <c r="Q30" s="72"/>
      <c r="R30" s="72"/>
      <c r="S30" s="72"/>
      <c r="T30" s="72"/>
      <c r="U30" s="72"/>
      <c r="V30" s="72"/>
      <c r="W30" s="72"/>
      <c r="X30" s="416"/>
      <c r="Y30" s="416"/>
      <c r="Z30" s="416"/>
      <c r="AA30" s="416"/>
      <c r="AB30" s="416"/>
    </row>
    <row r="31" spans="1:28" x14ac:dyDescent="0.2">
      <c r="A31" s="72"/>
      <c r="B31" s="416"/>
      <c r="C31" s="416"/>
      <c r="D31" s="1316"/>
      <c r="E31" s="1291"/>
      <c r="F31" s="1291"/>
      <c r="G31" s="1291"/>
      <c r="H31" s="1291"/>
      <c r="I31" s="1291"/>
      <c r="J31" s="1291"/>
      <c r="K31" s="1291"/>
      <c r="L31" s="1291"/>
      <c r="M31" s="1291"/>
      <c r="N31" s="1292"/>
      <c r="O31" s="416"/>
      <c r="P31" s="72"/>
      <c r="Q31" s="72"/>
      <c r="R31" s="72"/>
      <c r="S31" s="72"/>
      <c r="T31" s="72"/>
      <c r="U31" s="72"/>
      <c r="V31" s="72"/>
      <c r="W31" s="72"/>
      <c r="X31" s="416"/>
      <c r="Y31" s="416"/>
      <c r="Z31" s="416"/>
      <c r="AA31" s="416"/>
      <c r="AB31" s="416"/>
    </row>
    <row r="32" spans="1:28" x14ac:dyDescent="0.2">
      <c r="A32" s="72"/>
      <c r="B32" s="416"/>
      <c r="C32" s="416"/>
      <c r="D32" s="1316"/>
      <c r="E32" s="1291"/>
      <c r="F32" s="1291"/>
      <c r="G32" s="1291"/>
      <c r="H32" s="1291"/>
      <c r="I32" s="1291"/>
      <c r="J32" s="1291"/>
      <c r="K32" s="1291"/>
      <c r="L32" s="1291"/>
      <c r="M32" s="1291"/>
      <c r="N32" s="1292"/>
      <c r="O32" s="416"/>
      <c r="P32" s="72"/>
      <c r="Q32" s="72"/>
      <c r="R32" s="72"/>
      <c r="S32" s="72"/>
      <c r="T32" s="72"/>
      <c r="U32" s="72"/>
      <c r="V32" s="72"/>
      <c r="W32" s="72"/>
      <c r="X32" s="416"/>
      <c r="Y32" s="416"/>
      <c r="Z32" s="416"/>
      <c r="AA32" s="416"/>
      <c r="AB32" s="416"/>
    </row>
    <row r="33" spans="1:28" x14ac:dyDescent="0.2">
      <c r="A33" s="72"/>
      <c r="B33" s="416"/>
      <c r="C33" s="416"/>
      <c r="D33" s="1316"/>
      <c r="E33" s="1291"/>
      <c r="F33" s="1291"/>
      <c r="G33" s="1291"/>
      <c r="H33" s="1291"/>
      <c r="I33" s="1291"/>
      <c r="J33" s="1291"/>
      <c r="K33" s="1291"/>
      <c r="L33" s="1291"/>
      <c r="M33" s="1291"/>
      <c r="N33" s="1292"/>
      <c r="O33" s="416"/>
      <c r="P33" s="72"/>
      <c r="Q33" s="72"/>
      <c r="R33" s="72"/>
      <c r="S33" s="72"/>
      <c r="T33" s="72"/>
      <c r="U33" s="72"/>
      <c r="V33" s="72"/>
      <c r="W33" s="72"/>
      <c r="X33" s="416"/>
      <c r="Y33" s="416"/>
      <c r="Z33" s="416"/>
      <c r="AA33" s="416"/>
      <c r="AB33" s="416"/>
    </row>
    <row r="34" spans="1:28" x14ac:dyDescent="0.2">
      <c r="A34" s="72"/>
      <c r="B34" s="416"/>
      <c r="C34" s="416"/>
      <c r="D34" s="1316"/>
      <c r="E34" s="1291"/>
      <c r="F34" s="1291"/>
      <c r="G34" s="1291"/>
      <c r="H34" s="1291"/>
      <c r="I34" s="1291"/>
      <c r="J34" s="1291"/>
      <c r="K34" s="1291"/>
      <c r="L34" s="1291"/>
      <c r="M34" s="1291"/>
      <c r="N34" s="1292"/>
      <c r="O34" s="416"/>
      <c r="P34" s="72"/>
      <c r="Q34" s="72"/>
      <c r="R34" s="72"/>
      <c r="S34" s="72"/>
      <c r="T34" s="72"/>
      <c r="U34" s="72"/>
      <c r="V34" s="72"/>
      <c r="W34" s="72"/>
      <c r="X34" s="416"/>
      <c r="Y34" s="416"/>
      <c r="Z34" s="416"/>
      <c r="AA34" s="416"/>
      <c r="AB34" s="416"/>
    </row>
    <row r="35" spans="1:28" x14ac:dyDescent="0.2">
      <c r="A35" s="72"/>
      <c r="B35" s="416"/>
      <c r="C35" s="416"/>
      <c r="D35" s="1316"/>
      <c r="E35" s="1291"/>
      <c r="F35" s="1291"/>
      <c r="G35" s="1291"/>
      <c r="H35" s="1291"/>
      <c r="I35" s="1291"/>
      <c r="J35" s="1291"/>
      <c r="K35" s="1291"/>
      <c r="L35" s="1291"/>
      <c r="M35" s="1291"/>
      <c r="N35" s="1292"/>
      <c r="O35" s="416"/>
      <c r="P35" s="72"/>
      <c r="Q35" s="72"/>
      <c r="R35" s="72"/>
      <c r="S35" s="72"/>
      <c r="T35" s="72"/>
      <c r="U35" s="72"/>
      <c r="V35" s="72"/>
      <c r="W35" s="72"/>
      <c r="X35" s="416"/>
      <c r="Y35" s="416"/>
      <c r="Z35" s="416"/>
      <c r="AA35" s="416"/>
      <c r="AB35" s="416"/>
    </row>
    <row r="36" spans="1:28" x14ac:dyDescent="0.2">
      <c r="A36" s="72"/>
      <c r="B36" s="416"/>
      <c r="C36" s="416"/>
      <c r="D36" s="1316"/>
      <c r="E36" s="1291"/>
      <c r="F36" s="1291"/>
      <c r="G36" s="1291"/>
      <c r="H36" s="1291"/>
      <c r="I36" s="1291"/>
      <c r="J36" s="1291"/>
      <c r="K36" s="1291"/>
      <c r="L36" s="1291"/>
      <c r="M36" s="1291"/>
      <c r="N36" s="1292"/>
      <c r="O36" s="416"/>
      <c r="P36" s="72"/>
      <c r="Q36" s="72"/>
      <c r="R36" s="72"/>
      <c r="S36" s="72"/>
      <c r="T36" s="72"/>
      <c r="U36" s="72"/>
      <c r="V36" s="72"/>
      <c r="W36" s="72"/>
      <c r="X36" s="416"/>
      <c r="Y36" s="416"/>
      <c r="Z36" s="416"/>
      <c r="AA36" s="416"/>
      <c r="AB36" s="416"/>
    </row>
    <row r="37" spans="1:28" x14ac:dyDescent="0.2">
      <c r="A37" s="72"/>
      <c r="B37" s="416"/>
      <c r="C37" s="416"/>
      <c r="D37" s="1316"/>
      <c r="E37" s="1291"/>
      <c r="F37" s="1291"/>
      <c r="G37" s="1291"/>
      <c r="H37" s="1291"/>
      <c r="I37" s="1291"/>
      <c r="J37" s="1291"/>
      <c r="K37" s="1291"/>
      <c r="L37" s="1291"/>
      <c r="M37" s="1291"/>
      <c r="N37" s="1292"/>
      <c r="O37" s="416"/>
      <c r="P37" s="72"/>
      <c r="Q37" s="72"/>
      <c r="R37" s="72"/>
      <c r="S37" s="72"/>
      <c r="T37" s="72"/>
      <c r="U37" s="72"/>
      <c r="V37" s="72"/>
      <c r="W37" s="72"/>
      <c r="X37" s="416"/>
      <c r="Y37" s="416"/>
      <c r="Z37" s="416"/>
      <c r="AA37" s="416"/>
      <c r="AB37" s="416"/>
    </row>
    <row r="38" spans="1:28" x14ac:dyDescent="0.2">
      <c r="A38" s="72"/>
      <c r="B38" s="336"/>
      <c r="C38" s="416"/>
      <c r="D38" s="1329"/>
      <c r="E38" s="1293"/>
      <c r="F38" s="1293"/>
      <c r="G38" s="1293"/>
      <c r="H38" s="1293"/>
      <c r="I38" s="1293"/>
      <c r="J38" s="1293"/>
      <c r="K38" s="1293"/>
      <c r="L38" s="1293"/>
      <c r="M38" s="1293"/>
      <c r="N38" s="1294"/>
      <c r="O38" s="416"/>
      <c r="P38" s="72"/>
      <c r="Q38" s="72"/>
      <c r="R38" s="72"/>
      <c r="S38" s="72"/>
      <c r="T38" s="72"/>
      <c r="U38" s="72"/>
      <c r="V38" s="72"/>
      <c r="W38" s="72"/>
      <c r="X38" s="416"/>
      <c r="Y38" s="416"/>
      <c r="Z38" s="416"/>
      <c r="AA38" s="416"/>
      <c r="AB38" s="416"/>
    </row>
    <row r="39" spans="1:28" x14ac:dyDescent="0.2">
      <c r="A39" s="72"/>
      <c r="B39" s="416"/>
      <c r="C39" s="416"/>
      <c r="D39" s="410"/>
      <c r="E39" s="410"/>
      <c r="F39" s="410"/>
      <c r="G39" s="410"/>
      <c r="H39" s="410"/>
      <c r="I39" s="410"/>
      <c r="J39" s="410"/>
      <c r="K39" s="416"/>
      <c r="L39" s="416"/>
      <c r="M39" s="416"/>
      <c r="N39" s="416"/>
      <c r="O39" s="416"/>
      <c r="P39" s="72"/>
      <c r="Q39" s="72"/>
      <c r="R39" s="72"/>
      <c r="S39" s="72"/>
      <c r="T39" s="72"/>
      <c r="U39" s="72"/>
      <c r="V39" s="72"/>
      <c r="W39" s="72" t="s">
        <v>1500</v>
      </c>
      <c r="X39" s="416"/>
      <c r="Y39" s="416"/>
      <c r="Z39" s="416"/>
      <c r="AA39" s="416"/>
      <c r="AB39" s="416"/>
    </row>
    <row r="40" spans="1:28" ht="12.75" customHeight="1" x14ac:dyDescent="0.2">
      <c r="A40" s="72"/>
      <c r="B40" s="416"/>
      <c r="C40" s="277" t="s">
        <v>1018</v>
      </c>
      <c r="D40" s="853" t="str">
        <f>Translations!$B$561</f>
        <v>Dijagram procesa:</v>
      </c>
      <c r="E40" s="853"/>
      <c r="F40" s="853"/>
      <c r="G40" s="853"/>
      <c r="H40" s="1005"/>
      <c r="I40" s="1330"/>
      <c r="J40" s="1063"/>
      <c r="K40" s="1064"/>
      <c r="L40" s="1064"/>
      <c r="M40" s="1064"/>
      <c r="N40" s="1065"/>
      <c r="O40" s="416"/>
      <c r="P40" s="72"/>
      <c r="Q40" s="72"/>
      <c r="R40" s="72"/>
      <c r="S40" s="72"/>
      <c r="T40" s="72"/>
      <c r="U40" s="72"/>
      <c r="V40" s="75"/>
      <c r="W40" s="92" t="b">
        <f>CNTR_SmallEmitter=TRUE</f>
        <v>0</v>
      </c>
      <c r="X40" s="416"/>
      <c r="Y40" s="416"/>
      <c r="Z40" s="416"/>
      <c r="AA40" s="416"/>
      <c r="AB40" s="416"/>
    </row>
    <row r="41" spans="1:28" ht="25.5" customHeight="1" x14ac:dyDescent="0.2">
      <c r="A41" s="72"/>
      <c r="B41" s="416"/>
      <c r="C41" s="440"/>
      <c r="D41" s="1324" t="str">
        <f>Translations!$B$641</f>
        <v>Navedite referencu na dijagram procesa koji sadrži sve relevantne izvore emisija i točke emisija tijekom normalnog rada i tijekom neuobičajenog rada, odnosno restriktivne i prijelazne faze, uključujući razdoblja prekida proizvodnje ili faze puštanja u pogon.</v>
      </c>
      <c r="E41" s="1324"/>
      <c r="F41" s="1324"/>
      <c r="G41" s="1324"/>
      <c r="H41" s="1324"/>
      <c r="I41" s="1324"/>
      <c r="J41" s="1324"/>
      <c r="K41" s="1324"/>
      <c r="L41" s="1324"/>
      <c r="M41" s="1324"/>
      <c r="N41" s="1324"/>
      <c r="O41" s="416"/>
      <c r="P41" s="72"/>
      <c r="Q41" s="72"/>
      <c r="R41" s="72"/>
      <c r="S41" s="72"/>
      <c r="T41" s="72"/>
      <c r="U41" s="72"/>
      <c r="V41" s="72"/>
      <c r="W41" s="72"/>
      <c r="X41" s="416"/>
      <c r="Y41" s="416"/>
      <c r="Z41" s="416"/>
      <c r="AA41" s="416"/>
      <c r="AB41" s="416"/>
    </row>
    <row r="42" spans="1:28" x14ac:dyDescent="0.2">
      <c r="A42" s="72"/>
      <c r="B42" s="416"/>
      <c r="C42" s="416"/>
      <c r="D42" s="410"/>
      <c r="E42" s="410"/>
      <c r="F42" s="410"/>
      <c r="G42" s="410"/>
      <c r="H42" s="410"/>
      <c r="I42" s="410"/>
      <c r="J42" s="410"/>
      <c r="K42" s="416"/>
      <c r="L42" s="416"/>
      <c r="M42" s="416"/>
      <c r="N42" s="416"/>
      <c r="O42" s="416"/>
      <c r="P42" s="72"/>
      <c r="Q42" s="72"/>
      <c r="R42" s="72"/>
      <c r="S42" s="72"/>
      <c r="T42" s="72"/>
      <c r="U42" s="72"/>
      <c r="V42" s="72"/>
      <c r="W42" s="72"/>
      <c r="X42" s="416"/>
      <c r="Y42" s="416"/>
      <c r="Z42" s="416"/>
      <c r="AA42" s="416"/>
      <c r="AB42" s="416"/>
    </row>
    <row r="43" spans="1:28" x14ac:dyDescent="0.2">
      <c r="A43" s="72"/>
      <c r="B43" s="416"/>
      <c r="C43" s="277" t="s">
        <v>552</v>
      </c>
      <c r="D43" s="853" t="str">
        <f>Translations!$B$642</f>
        <v>Popis tokova izvora za praćenje PFC-a:</v>
      </c>
      <c r="E43" s="853"/>
      <c r="F43" s="853"/>
      <c r="G43" s="853"/>
      <c r="H43" s="853"/>
      <c r="I43" s="853"/>
      <c r="J43" s="853"/>
      <c r="K43" s="853"/>
      <c r="L43" s="853"/>
      <c r="M43" s="853"/>
      <c r="N43" s="853"/>
      <c r="O43" s="416"/>
      <c r="P43" s="72"/>
      <c r="Q43" s="72"/>
      <c r="R43" s="72"/>
      <c r="S43" s="72"/>
      <c r="T43" s="72"/>
      <c r="U43" s="72"/>
      <c r="V43" s="72"/>
      <c r="W43" s="72"/>
      <c r="X43" s="416"/>
      <c r="Y43" s="416"/>
      <c r="Z43" s="416"/>
      <c r="AA43" s="416"/>
      <c r="AB43" s="416"/>
    </row>
    <row r="44" spans="1:28" ht="25.5" customHeight="1" x14ac:dyDescent="0.2">
      <c r="A44" s="72"/>
      <c r="B44" s="416"/>
      <c r="C44" s="416"/>
      <c r="D44" s="1324" t="str">
        <f>Translations!$B$643</f>
        <v>U slučaju PFC emisija mogu se koristiti dvije metodologije (A: Metoda nagiba, B: Metoda prenapona). Nekoliko vrsta ćelija (kada) može postojati u postrojenju (npr. različite tehnologije ili godine izgradnje) koji mogu prouzročiti različite karakteristike emisija.</v>
      </c>
      <c r="E44" s="1324"/>
      <c r="F44" s="1324"/>
      <c r="G44" s="1324"/>
      <c r="H44" s="1324"/>
      <c r="I44" s="1324"/>
      <c r="J44" s="1324"/>
      <c r="K44" s="1324"/>
      <c r="L44" s="1324"/>
      <c r="M44" s="1324"/>
      <c r="N44" s="1324"/>
      <c r="O44" s="416"/>
      <c r="P44" s="72"/>
      <c r="Q44" s="72"/>
      <c r="R44" s="72"/>
      <c r="S44" s="72"/>
      <c r="T44" s="72"/>
      <c r="U44" s="72"/>
      <c r="V44" s="72"/>
      <c r="W44" s="72"/>
      <c r="X44" s="416"/>
      <c r="Y44" s="416"/>
      <c r="Z44" s="416"/>
      <c r="AA44" s="416"/>
      <c r="AB44" s="416"/>
    </row>
    <row r="45" spans="1:28" ht="25.5" customHeight="1" x14ac:dyDescent="0.2">
      <c r="A45" s="72"/>
      <c r="B45" s="416"/>
      <c r="C45" s="416"/>
      <c r="D45" s="1324" t="str">
        <f>Translations!$B$644</f>
        <v>Grupe ćelija koje se prate na isti način i koje pokazuju iste karakteristike emisija (isti emisijski faktori) treba smatrati "tokovima izvora" (tj. subjekte koje treba pratiti) u usporedbi s drugim metodologijama praćenja baziranima na proračunu.</v>
      </c>
      <c r="E45" s="1324"/>
      <c r="F45" s="1324"/>
      <c r="G45" s="1324"/>
      <c r="H45" s="1324"/>
      <c r="I45" s="1324"/>
      <c r="J45" s="1324"/>
      <c r="K45" s="1324"/>
      <c r="L45" s="1324"/>
      <c r="M45" s="1324"/>
      <c r="N45" s="1324"/>
      <c r="O45" s="416"/>
      <c r="P45" s="72"/>
      <c r="Q45" s="72"/>
      <c r="R45" s="72"/>
      <c r="S45" s="72"/>
      <c r="T45" s="72"/>
      <c r="U45" s="72"/>
      <c r="V45" s="72"/>
      <c r="W45" s="72"/>
      <c r="X45" s="416"/>
      <c r="Y45" s="416"/>
      <c r="Z45" s="416"/>
      <c r="AA45" s="416"/>
      <c r="AB45" s="416"/>
    </row>
    <row r="46" spans="1:28" ht="25.5" customHeight="1" x14ac:dyDescent="0.2">
      <c r="A46" s="72"/>
      <c r="B46" s="416"/>
      <c r="C46" s="416"/>
      <c r="D46" s="1324" t="str">
        <f>Translations!$B$645</f>
        <v>U popisu "tokova izvora"  iz vašeg postrojenja navedite metodologiju praćenja i vrstu ćelija/anoda. Popis je automatski preuzet iz poglavlja 6.e s lista C_Opis_postrojenja.</v>
      </c>
      <c r="E46" s="1324"/>
      <c r="F46" s="1324"/>
      <c r="G46" s="1324"/>
      <c r="H46" s="1324"/>
      <c r="I46" s="1324"/>
      <c r="J46" s="1324"/>
      <c r="K46" s="1324"/>
      <c r="L46" s="1324"/>
      <c r="M46" s="1324"/>
      <c r="N46" s="1324"/>
      <c r="O46" s="416"/>
      <c r="P46" s="72"/>
      <c r="Q46" s="72"/>
      <c r="R46" s="72"/>
      <c r="S46" s="72"/>
      <c r="T46" s="72"/>
      <c r="U46" s="72"/>
      <c r="V46" s="72"/>
      <c r="W46" s="72"/>
      <c r="X46" s="416"/>
      <c r="Y46" s="416"/>
      <c r="Z46" s="416"/>
      <c r="AA46" s="416"/>
      <c r="AB46" s="416"/>
    </row>
    <row r="47" spans="1:28" x14ac:dyDescent="0.2">
      <c r="A47" s="72"/>
      <c r="B47" s="416"/>
      <c r="C47" s="416"/>
      <c r="D47" s="1324" t="str">
        <f>Translations!$B$646</f>
        <v>Ovaj popis će se koristiti u sljedećem poglavlju za definiranje daljnjih pojedinosti za svaki tok izvora.</v>
      </c>
      <c r="E47" s="1324"/>
      <c r="F47" s="1324"/>
      <c r="G47" s="1324"/>
      <c r="H47" s="1324"/>
      <c r="I47" s="1324"/>
      <c r="J47" s="1324"/>
      <c r="K47" s="1324"/>
      <c r="L47" s="1324"/>
      <c r="M47" s="1324"/>
      <c r="N47" s="1324"/>
      <c r="O47" s="416"/>
      <c r="P47" s="72"/>
      <c r="Q47" s="72"/>
      <c r="R47" s="72"/>
      <c r="S47" s="72"/>
      <c r="T47" s="72"/>
      <c r="U47" s="72"/>
      <c r="V47" s="72"/>
      <c r="W47" s="72"/>
      <c r="X47" s="416"/>
      <c r="Y47" s="416"/>
      <c r="Z47" s="416"/>
      <c r="AA47" s="416"/>
      <c r="AB47" s="416"/>
    </row>
    <row r="48" spans="1:28" x14ac:dyDescent="0.2">
      <c r="A48" s="72"/>
      <c r="B48" s="416"/>
      <c r="C48" s="416"/>
      <c r="D48" s="439"/>
      <c r="E48" s="439"/>
      <c r="F48" s="439"/>
      <c r="G48" s="439"/>
      <c r="H48" s="439"/>
      <c r="I48" s="439"/>
      <c r="J48" s="439"/>
      <c r="K48" s="416"/>
      <c r="L48" s="416"/>
      <c r="M48" s="416"/>
      <c r="N48" s="416"/>
      <c r="O48" s="416"/>
      <c r="P48" s="72"/>
      <c r="Q48" s="72"/>
      <c r="R48" s="72"/>
      <c r="S48" s="72"/>
      <c r="T48" s="72"/>
      <c r="U48" s="72"/>
      <c r="V48" s="72"/>
      <c r="W48" s="72"/>
      <c r="X48" s="416"/>
      <c r="Y48" s="416"/>
      <c r="Z48" s="416"/>
      <c r="AA48" s="416"/>
      <c r="AB48" s="416"/>
    </row>
    <row r="49" spans="1:28" ht="12.75" customHeight="1" x14ac:dyDescent="0.2">
      <c r="A49" s="72"/>
      <c r="B49" s="416"/>
      <c r="C49" s="416"/>
      <c r="D49" s="51"/>
      <c r="E49" s="1331" t="str">
        <f>Translations!$B$288</f>
        <v>Naziv toka izvora</v>
      </c>
      <c r="F49" s="1332"/>
      <c r="G49" s="1333"/>
      <c r="H49" s="1034" t="str">
        <f>Translations!$B$289</f>
        <v>Vrsta toka izvora</v>
      </c>
      <c r="I49" s="1034"/>
      <c r="J49" s="1034"/>
      <c r="K49" s="1034"/>
      <c r="L49" s="1034" t="str">
        <f>Translations!$B$647</f>
        <v>Vrsta ćelija</v>
      </c>
      <c r="M49" s="1034"/>
      <c r="N49" s="1034"/>
      <c r="O49" s="416"/>
      <c r="P49" s="72"/>
      <c r="Q49" s="72"/>
      <c r="R49" s="72"/>
      <c r="S49" s="72"/>
      <c r="T49" s="72"/>
      <c r="U49" s="72" t="str">
        <f>Translations!$B$648</f>
        <v>Metodologija praćenja</v>
      </c>
      <c r="V49" s="72"/>
      <c r="W49" s="72"/>
      <c r="X49" s="416"/>
      <c r="Y49" s="416"/>
      <c r="Z49" s="416"/>
      <c r="AA49" s="416"/>
      <c r="AB49" s="416"/>
    </row>
    <row r="50" spans="1:28" ht="13.15" customHeight="1" x14ac:dyDescent="0.2">
      <c r="A50" s="72"/>
      <c r="B50" s="416"/>
      <c r="C50" s="416"/>
      <c r="D50" s="268" t="str">
        <f>IF(COUNTIF(CNTR_CheckPFC,S50)=0,"",INDEX('C_Opis postrojenja'!$E$194:$E$204,MATCH(S50,CNTR_CheckPFC,0)))</f>
        <v/>
      </c>
      <c r="E50" s="1313" t="str">
        <f>IF(D50="","",INDEX('C_Opis postrojenja'!$F$194:$F$204,MATCH(D50,'C_Opis postrojenja'!$E$194:$E$204,0)))</f>
        <v/>
      </c>
      <c r="F50" s="1334"/>
      <c r="G50" s="1335"/>
      <c r="H50" s="1337" t="str">
        <f>IF(D50="","",INDEX('C_Opis postrojenja'!$I$194:$I$204,MATCH(D50,'C_Opis postrojenja'!$E$194:$E$204,0)))</f>
        <v/>
      </c>
      <c r="I50" s="1337"/>
      <c r="J50" s="1337"/>
      <c r="K50" s="1337"/>
      <c r="L50" s="1336"/>
      <c r="M50" s="1336"/>
      <c r="N50" s="1336"/>
      <c r="O50" s="416"/>
      <c r="P50" s="72"/>
      <c r="Q50" s="72"/>
      <c r="R50" s="72"/>
      <c r="S50" s="285">
        <v>1</v>
      </c>
      <c r="T50" s="72"/>
      <c r="U50" s="409" t="str">
        <f t="shared" ref="U50:U55" si="0">IF(D50="","",MATCH(H50,CNTR_PFCSourceStreams,0))</f>
        <v/>
      </c>
      <c r="V50" s="72"/>
      <c r="W50" s="72"/>
      <c r="X50" s="416"/>
      <c r="Y50" s="416"/>
      <c r="Z50" s="416"/>
      <c r="AA50" s="416"/>
      <c r="AB50" s="416"/>
    </row>
    <row r="51" spans="1:28" x14ac:dyDescent="0.2">
      <c r="A51" s="72"/>
      <c r="B51" s="416"/>
      <c r="C51" s="416"/>
      <c r="D51" s="268" t="str">
        <f>IF(COUNTIF(CNTR_CheckPFC,S51)=0,"",INDEX('C_Opis postrojenja'!$E$194:$E$204,MATCH(S51,CNTR_CheckPFC,0)))</f>
        <v/>
      </c>
      <c r="E51" s="1313" t="str">
        <f>IF(D51="","",INDEX('C_Opis postrojenja'!$F$194:$F$204,MATCH(D51,'C_Opis postrojenja'!$E$194:$E$204,0)))</f>
        <v/>
      </c>
      <c r="F51" s="1334"/>
      <c r="G51" s="1335"/>
      <c r="H51" s="1337" t="str">
        <f>IF(D51="","",INDEX('C_Opis postrojenja'!$I$194:$I$204,MATCH(D51,'C_Opis postrojenja'!$E$194:$E$204,0)))</f>
        <v/>
      </c>
      <c r="I51" s="1337"/>
      <c r="J51" s="1337"/>
      <c r="K51" s="1337"/>
      <c r="L51" s="1336"/>
      <c r="M51" s="1336"/>
      <c r="N51" s="1336"/>
      <c r="O51" s="416"/>
      <c r="P51" s="72"/>
      <c r="Q51" s="72"/>
      <c r="R51" s="72"/>
      <c r="S51" s="285">
        <v>2</v>
      </c>
      <c r="T51" s="72"/>
      <c r="U51" s="409" t="str">
        <f t="shared" si="0"/>
        <v/>
      </c>
      <c r="V51" s="72"/>
      <c r="W51" s="72"/>
      <c r="X51" s="416"/>
      <c r="Y51" s="416"/>
      <c r="Z51" s="416"/>
      <c r="AA51" s="416"/>
      <c r="AB51" s="416"/>
    </row>
    <row r="52" spans="1:28" x14ac:dyDescent="0.2">
      <c r="A52" s="72"/>
      <c r="B52" s="416"/>
      <c r="C52" s="416"/>
      <c r="D52" s="268" t="str">
        <f>IF(COUNTIF(CNTR_CheckPFC,S52)=0,"",INDEX('C_Opis postrojenja'!$E$194:$E$204,MATCH(S52,CNTR_CheckPFC,0)))</f>
        <v/>
      </c>
      <c r="E52" s="1313" t="str">
        <f>IF(D52="","",INDEX('C_Opis postrojenja'!$F$194:$F$204,MATCH(D52,'C_Opis postrojenja'!$E$194:$E$204,0)))</f>
        <v/>
      </c>
      <c r="F52" s="1334"/>
      <c r="G52" s="1335"/>
      <c r="H52" s="1337" t="str">
        <f>IF(D52="","",INDEX('C_Opis postrojenja'!$I$194:$I$204,MATCH(D52,'C_Opis postrojenja'!$E$194:$E$204,0)))</f>
        <v/>
      </c>
      <c r="I52" s="1337"/>
      <c r="J52" s="1337"/>
      <c r="K52" s="1337"/>
      <c r="L52" s="1336"/>
      <c r="M52" s="1336"/>
      <c r="N52" s="1336"/>
      <c r="O52" s="416"/>
      <c r="P52" s="72"/>
      <c r="Q52" s="72"/>
      <c r="R52" s="72"/>
      <c r="S52" s="285">
        <v>3</v>
      </c>
      <c r="T52" s="72"/>
      <c r="U52" s="409" t="str">
        <f t="shared" si="0"/>
        <v/>
      </c>
      <c r="V52" s="72"/>
      <c r="W52" s="72"/>
      <c r="X52" s="416"/>
      <c r="Y52" s="416"/>
      <c r="Z52" s="416"/>
      <c r="AA52" s="416"/>
      <c r="AB52" s="416"/>
    </row>
    <row r="53" spans="1:28" x14ac:dyDescent="0.2">
      <c r="A53" s="72"/>
      <c r="B53" s="416"/>
      <c r="C53" s="416"/>
      <c r="D53" s="268" t="str">
        <f>IF(COUNTIF(CNTR_CheckPFC,S53)=0,"",INDEX('C_Opis postrojenja'!$E$194:$E$204,MATCH(S53,CNTR_CheckPFC,0)))</f>
        <v/>
      </c>
      <c r="E53" s="1313" t="str">
        <f>IF(D53="","",INDEX('C_Opis postrojenja'!$F$194:$F$204,MATCH(D53,'C_Opis postrojenja'!$E$194:$E$204,0)))</f>
        <v/>
      </c>
      <c r="F53" s="1334"/>
      <c r="G53" s="1335"/>
      <c r="H53" s="1337" t="str">
        <f>IF(D53="","",INDEX('C_Opis postrojenja'!$I$194:$I$204,MATCH(D53,'C_Opis postrojenja'!$E$194:$E$204,0)))</f>
        <v/>
      </c>
      <c r="I53" s="1337"/>
      <c r="J53" s="1337"/>
      <c r="K53" s="1337"/>
      <c r="L53" s="1336"/>
      <c r="M53" s="1336"/>
      <c r="N53" s="1336"/>
      <c r="O53" s="416"/>
      <c r="P53" s="72"/>
      <c r="Q53" s="72"/>
      <c r="R53" s="72"/>
      <c r="S53" s="285">
        <v>4</v>
      </c>
      <c r="T53" s="72"/>
      <c r="U53" s="409" t="str">
        <f t="shared" si="0"/>
        <v/>
      </c>
      <c r="V53" s="72"/>
      <c r="W53" s="72"/>
      <c r="X53" s="416"/>
      <c r="Y53" s="416"/>
      <c r="Z53" s="416"/>
      <c r="AA53" s="416"/>
      <c r="AB53" s="416"/>
    </row>
    <row r="54" spans="1:28" x14ac:dyDescent="0.2">
      <c r="A54" s="72"/>
      <c r="B54" s="416"/>
      <c r="C54" s="416"/>
      <c r="D54" s="268" t="str">
        <f>IF(COUNTIF(CNTR_CheckPFC,S54)=0,"",INDEX('C_Opis postrojenja'!$E$194:$E$204,MATCH(S54,CNTR_CheckPFC,0)))</f>
        <v/>
      </c>
      <c r="E54" s="1313" t="str">
        <f>IF(D54="","",INDEX('C_Opis postrojenja'!$F$194:$F$204,MATCH(D54,'C_Opis postrojenja'!$E$194:$E$204,0)))</f>
        <v/>
      </c>
      <c r="F54" s="1334"/>
      <c r="G54" s="1335"/>
      <c r="H54" s="1337" t="str">
        <f>IF(D54="","",INDEX('C_Opis postrojenja'!$I$194:$I$204,MATCH(D54,'C_Opis postrojenja'!$E$194:$E$204,0)))</f>
        <v/>
      </c>
      <c r="I54" s="1337"/>
      <c r="J54" s="1337"/>
      <c r="K54" s="1337"/>
      <c r="L54" s="1336"/>
      <c r="M54" s="1336"/>
      <c r="N54" s="1336"/>
      <c r="O54" s="416"/>
      <c r="P54" s="72"/>
      <c r="Q54" s="72"/>
      <c r="R54" s="72"/>
      <c r="S54" s="285">
        <v>5</v>
      </c>
      <c r="T54" s="72"/>
      <c r="U54" s="409" t="str">
        <f t="shared" si="0"/>
        <v/>
      </c>
      <c r="V54" s="72"/>
      <c r="W54" s="72"/>
      <c r="X54" s="416"/>
      <c r="Y54" s="416"/>
      <c r="Z54" s="416"/>
      <c r="AA54" s="416"/>
      <c r="AB54" s="416"/>
    </row>
    <row r="55" spans="1:28" hidden="1" x14ac:dyDescent="0.2">
      <c r="A55" s="72" t="s">
        <v>1088</v>
      </c>
      <c r="B55" s="416"/>
      <c r="C55" s="416"/>
      <c r="D55" s="268" t="str">
        <f>IF(COUNTIF(CNTR_CheckPFC,S55)=0,"",INDEX('C_Opis postrojenja'!$E$194:$E$204,MATCH(S55,CNTR_CheckPFC,0)))</f>
        <v/>
      </c>
      <c r="E55" s="1313" t="str">
        <f>IF(D55="","",INDEX('C_Opis postrojenja'!$F$194:$F$204,MATCH(D55,'C_Opis postrojenja'!$E$194:$E$204,0)))</f>
        <v/>
      </c>
      <c r="F55" s="1334"/>
      <c r="G55" s="1335"/>
      <c r="H55" s="1337" t="str">
        <f>IF(D55="","",INDEX('C_Opis postrojenja'!$I$194:$I$204,MATCH(D55,'C_Opis postrojenja'!$E$194:$E$204,0)))</f>
        <v/>
      </c>
      <c r="I55" s="1337"/>
      <c r="J55" s="1337"/>
      <c r="K55" s="1337"/>
      <c r="L55" s="1336"/>
      <c r="M55" s="1336"/>
      <c r="N55" s="1336"/>
      <c r="O55" s="416"/>
      <c r="P55" s="72"/>
      <c r="Q55" s="72"/>
      <c r="R55" s="72"/>
      <c r="S55" s="285"/>
      <c r="T55" s="72"/>
      <c r="U55" s="409" t="str">
        <f t="shared" si="0"/>
        <v/>
      </c>
      <c r="V55" s="72"/>
      <c r="W55" s="72"/>
      <c r="X55" s="416"/>
      <c r="Y55" s="416"/>
      <c r="Z55" s="416"/>
      <c r="AA55" s="416"/>
      <c r="AB55" s="416"/>
    </row>
    <row r="56" spans="1:28" x14ac:dyDescent="0.2">
      <c r="A56" s="72" t="s">
        <v>1506</v>
      </c>
      <c r="B56" s="416"/>
      <c r="C56" s="416"/>
      <c r="D56" s="410"/>
      <c r="E56" s="410"/>
      <c r="F56" s="410"/>
      <c r="G56" s="410"/>
      <c r="H56" s="410"/>
      <c r="I56" s="410"/>
      <c r="J56" s="410"/>
      <c r="K56" s="416"/>
      <c r="L56" s="416"/>
      <c r="M56" s="416"/>
      <c r="N56" s="416"/>
      <c r="O56" s="416"/>
      <c r="P56" s="72"/>
      <c r="Q56" s="72"/>
      <c r="R56" s="72"/>
      <c r="S56" s="72"/>
      <c r="T56" s="72"/>
      <c r="U56" s="72"/>
      <c r="V56" s="72"/>
      <c r="W56" s="72"/>
      <c r="X56" s="416"/>
      <c r="Y56" s="416"/>
      <c r="Z56" s="416"/>
      <c r="AA56" s="416"/>
      <c r="AB56" s="416"/>
    </row>
    <row r="57" spans="1:28" ht="5.0999999999999996" customHeight="1" x14ac:dyDescent="0.2">
      <c r="A57" s="12"/>
      <c r="C57" s="78"/>
      <c r="D57" s="14"/>
      <c r="G57" s="939" t="str">
        <f>Translations!$B$297</f>
        <v>Kliknite "+" kako bi dodali nove tokove izvora</v>
      </c>
      <c r="H57" s="939"/>
      <c r="I57" s="939"/>
      <c r="J57" s="939"/>
      <c r="K57" s="1046"/>
      <c r="M57" s="333"/>
      <c r="O57" s="337"/>
      <c r="P57" s="65"/>
      <c r="Q57" s="65"/>
      <c r="R57" s="65"/>
      <c r="S57" s="65"/>
      <c r="T57" s="65"/>
      <c r="U57" s="368"/>
      <c r="V57" s="65"/>
      <c r="W57" s="72"/>
    </row>
    <row r="58" spans="1:28" ht="12.75" customHeight="1" x14ac:dyDescent="0.2">
      <c r="A58" s="12"/>
      <c r="C58" s="78"/>
      <c r="D58" s="14"/>
      <c r="G58" s="939"/>
      <c r="H58" s="939"/>
      <c r="I58" s="939"/>
      <c r="J58" s="939"/>
      <c r="K58" s="1046"/>
      <c r="M58" s="333"/>
      <c r="O58" s="337"/>
      <c r="P58" s="65"/>
      <c r="Q58" s="65"/>
      <c r="R58" s="65"/>
      <c r="S58" s="65"/>
      <c r="T58" s="65"/>
      <c r="U58" s="368"/>
      <c r="V58" s="65"/>
      <c r="W58" s="72"/>
    </row>
    <row r="59" spans="1:28" ht="5.0999999999999996" customHeight="1" x14ac:dyDescent="0.2">
      <c r="A59" s="12"/>
      <c r="C59" s="78"/>
      <c r="D59" s="14"/>
      <c r="G59" s="939"/>
      <c r="H59" s="939"/>
      <c r="I59" s="939"/>
      <c r="J59" s="939"/>
      <c r="K59" s="1046"/>
      <c r="M59" s="333"/>
      <c r="O59" s="337"/>
      <c r="P59" s="65"/>
      <c r="Q59" s="65"/>
      <c r="R59" s="65"/>
      <c r="S59" s="65"/>
      <c r="T59" s="65"/>
      <c r="U59" s="368"/>
      <c r="V59" s="65"/>
      <c r="W59" s="72"/>
    </row>
    <row r="60" spans="1:28" x14ac:dyDescent="0.2">
      <c r="A60" s="72"/>
      <c r="B60" s="416"/>
      <c r="C60" s="416"/>
      <c r="D60" s="410"/>
      <c r="E60" s="410"/>
      <c r="F60" s="410"/>
      <c r="G60" s="410"/>
      <c r="H60" s="410"/>
      <c r="I60" s="410"/>
      <c r="J60" s="410"/>
      <c r="K60" s="416"/>
      <c r="L60" s="416"/>
      <c r="M60" s="416"/>
      <c r="N60" s="416"/>
      <c r="O60" s="416"/>
      <c r="P60" s="72"/>
      <c r="Q60" s="72"/>
      <c r="R60" s="72"/>
      <c r="S60" s="72"/>
      <c r="T60" s="72"/>
      <c r="U60" s="72"/>
      <c r="V60" s="72"/>
      <c r="W60" s="72"/>
      <c r="X60" s="416"/>
      <c r="Y60" s="416"/>
      <c r="Z60" s="416"/>
      <c r="AA60" s="416"/>
      <c r="AB60" s="416"/>
    </row>
    <row r="61" spans="1:28" x14ac:dyDescent="0.2">
      <c r="A61" s="72"/>
      <c r="B61" s="416"/>
      <c r="C61" s="416"/>
      <c r="D61" s="410"/>
      <c r="E61" s="410"/>
      <c r="F61" s="410"/>
      <c r="G61" s="410"/>
      <c r="H61" s="410"/>
      <c r="I61" s="410"/>
      <c r="J61" s="410"/>
      <c r="K61" s="416"/>
      <c r="L61" s="416"/>
      <c r="M61" s="416"/>
      <c r="N61" s="416"/>
      <c r="O61" s="416"/>
      <c r="P61" s="72"/>
      <c r="Q61" s="72"/>
      <c r="R61" s="72"/>
      <c r="S61" s="72"/>
      <c r="T61" s="72"/>
      <c r="U61" s="72"/>
      <c r="V61" s="72"/>
      <c r="W61" s="72"/>
      <c r="X61" s="416"/>
      <c r="Y61" s="416"/>
      <c r="Z61" s="416"/>
      <c r="AA61" s="416"/>
      <c r="AB61" s="416"/>
    </row>
    <row r="62" spans="1:28" x14ac:dyDescent="0.2">
      <c r="A62" s="72"/>
      <c r="B62" s="416"/>
      <c r="C62" s="416"/>
      <c r="D62" s="410"/>
      <c r="E62" s="410"/>
      <c r="F62" s="410"/>
      <c r="G62" s="410"/>
      <c r="H62" s="410"/>
      <c r="I62" s="410"/>
      <c r="J62" s="410"/>
      <c r="K62" s="416"/>
      <c r="L62" s="416"/>
      <c r="M62" s="416"/>
      <c r="N62" s="416"/>
      <c r="O62" s="416"/>
      <c r="P62" s="72"/>
      <c r="Q62" s="72"/>
      <c r="R62" s="72"/>
      <c r="S62" s="72"/>
      <c r="T62" s="72"/>
      <c r="U62" s="72"/>
      <c r="V62" s="72"/>
      <c r="W62" s="72"/>
      <c r="X62" s="416"/>
      <c r="Y62" s="416"/>
      <c r="Z62" s="416"/>
      <c r="AA62" s="416"/>
      <c r="AB62" s="416"/>
    </row>
    <row r="63" spans="1:28" ht="15.75" x14ac:dyDescent="0.2">
      <c r="A63" s="72"/>
      <c r="B63" s="416"/>
      <c r="C63" s="53">
        <v>15</v>
      </c>
      <c r="D63" s="1003" t="str">
        <f>Translations!$B$30</f>
        <v>Pojedinosti praćenja za tokove izvora emisija PFC</v>
      </c>
      <c r="E63" s="1003"/>
      <c r="F63" s="1003"/>
      <c r="G63" s="1003"/>
      <c r="H63" s="1003"/>
      <c r="I63" s="1003"/>
      <c r="J63" s="1003"/>
      <c r="K63" s="1003"/>
      <c r="L63" s="1003"/>
      <c r="M63" s="1003"/>
      <c r="N63" s="1003"/>
      <c r="O63" s="416"/>
      <c r="P63" s="72"/>
      <c r="Q63" s="72"/>
      <c r="R63" s="72"/>
      <c r="S63" s="72"/>
      <c r="T63" s="72"/>
      <c r="U63" s="72"/>
      <c r="V63" s="72"/>
      <c r="W63" s="72"/>
      <c r="X63" s="416"/>
      <c r="Y63" s="416"/>
      <c r="Z63" s="416"/>
      <c r="AA63" s="416"/>
      <c r="AB63" s="416"/>
    </row>
    <row r="64" spans="1:28" x14ac:dyDescent="0.2">
      <c r="A64" s="72"/>
      <c r="B64" s="416"/>
      <c r="C64" s="416"/>
      <c r="D64" s="410"/>
      <c r="E64" s="410"/>
      <c r="F64" s="410"/>
      <c r="G64" s="410"/>
      <c r="H64" s="410"/>
      <c r="I64" s="410"/>
      <c r="J64" s="410"/>
      <c r="K64" s="416"/>
      <c r="L64" s="416"/>
      <c r="M64" s="416"/>
      <c r="N64" s="416"/>
      <c r="O64" s="416"/>
      <c r="P64" s="72"/>
      <c r="Q64" s="72"/>
      <c r="R64" s="72"/>
      <c r="S64" s="66" t="s">
        <v>468</v>
      </c>
      <c r="T64" s="107" t="s">
        <v>469</v>
      </c>
      <c r="U64" s="107" t="s">
        <v>470</v>
      </c>
      <c r="V64" s="72"/>
      <c r="W64" s="72"/>
      <c r="X64" s="416"/>
      <c r="Y64" s="416"/>
      <c r="Z64" s="416"/>
      <c r="AA64" s="416"/>
      <c r="AB64" s="416"/>
    </row>
    <row r="65" spans="1:28" ht="12.75" customHeight="1" x14ac:dyDescent="0.2">
      <c r="A65" s="72"/>
      <c r="B65" s="11"/>
      <c r="C65" s="11"/>
      <c r="D65" s="877" t="str">
        <f>Translations!$B$433</f>
        <v>Napomena: upute su dane samo za prvi tok izvora.</v>
      </c>
      <c r="E65" s="873"/>
      <c r="F65" s="873"/>
      <c r="G65" s="873"/>
      <c r="H65" s="873"/>
      <c r="I65" s="873"/>
      <c r="J65" s="873"/>
      <c r="K65" s="873"/>
      <c r="L65" s="873"/>
      <c r="M65" s="873"/>
      <c r="N65" s="873"/>
      <c r="O65" s="11"/>
      <c r="P65" s="15"/>
      <c r="Q65" s="72"/>
      <c r="R65" s="72"/>
      <c r="S65" s="76"/>
      <c r="T65" s="76"/>
      <c r="U65" s="76"/>
      <c r="V65" s="72"/>
      <c r="W65" s="72"/>
    </row>
    <row r="66" spans="1:28" ht="12.75" customHeight="1" x14ac:dyDescent="0.2">
      <c r="A66" s="72"/>
      <c r="B66" s="11"/>
      <c r="C66" s="11"/>
      <c r="D66" s="877" t="str">
        <f>Translations!$B$434</f>
        <v>Ukoliko nisu vidljivi svi podaci za svaki tok izvora, kliknite na znak "+" koji se nalazi s lijeve strane, u sivom području.</v>
      </c>
      <c r="E66" s="873"/>
      <c r="F66" s="873"/>
      <c r="G66" s="873"/>
      <c r="H66" s="873"/>
      <c r="I66" s="873"/>
      <c r="J66" s="873"/>
      <c r="K66" s="873"/>
      <c r="L66" s="873"/>
      <c r="M66" s="873"/>
      <c r="N66" s="873"/>
      <c r="O66" s="11"/>
      <c r="P66" s="15"/>
      <c r="Q66" s="72"/>
      <c r="R66" s="72"/>
      <c r="S66" s="76"/>
      <c r="T66" s="76"/>
      <c r="U66" s="76"/>
      <c r="V66" s="72"/>
      <c r="W66" s="72"/>
    </row>
    <row r="67" spans="1:28" ht="12.75" customHeight="1" x14ac:dyDescent="0.2">
      <c r="A67" s="72"/>
      <c r="B67" s="11"/>
      <c r="C67" s="11"/>
      <c r="D67" s="877" t="str">
        <f>Translations!$B$435</f>
        <v>Za dodavanje dodatnih tokova izvora, idite na poglavlje 6.e u listu C_Opis_Postrojenja i koristite makronaredbu.</v>
      </c>
      <c r="E67" s="873"/>
      <c r="F67" s="873"/>
      <c r="G67" s="873"/>
      <c r="H67" s="873"/>
      <c r="I67" s="873"/>
      <c r="J67" s="873"/>
      <c r="K67" s="873"/>
      <c r="L67" s="873"/>
      <c r="M67" s="873"/>
      <c r="N67" s="873"/>
      <c r="O67" s="11"/>
      <c r="P67" s="15"/>
      <c r="Q67" s="72"/>
      <c r="R67" s="72"/>
      <c r="S67" s="76"/>
      <c r="T67" s="76"/>
      <c r="U67" s="76"/>
      <c r="V67" s="72"/>
      <c r="W67" s="72"/>
    </row>
    <row r="68" spans="1:28" ht="12.75" hidden="1" customHeight="1" x14ac:dyDescent="0.2">
      <c r="A68" s="72" t="s">
        <v>1088</v>
      </c>
      <c r="B68" s="11"/>
      <c r="C68" s="11"/>
      <c r="D68" s="877" t="str">
        <f>Translations!$B$135</f>
        <v>Za prikazivanje/skrivanje primjera, pritisnite na kućicu "Primjeri" unutar navigacijskog područja.</v>
      </c>
      <c r="E68" s="873"/>
      <c r="F68" s="873"/>
      <c r="G68" s="873"/>
      <c r="H68" s="873"/>
      <c r="I68" s="873"/>
      <c r="J68" s="873"/>
      <c r="K68" s="873"/>
      <c r="L68" s="873"/>
      <c r="M68" s="873"/>
      <c r="N68" s="873"/>
      <c r="O68" s="11"/>
      <c r="P68" s="15"/>
      <c r="Q68" s="72"/>
      <c r="R68" s="72"/>
      <c r="S68" s="76"/>
      <c r="T68" s="76"/>
      <c r="U68" s="76"/>
      <c r="V68" s="72"/>
      <c r="W68" s="72"/>
    </row>
    <row r="69" spans="1:28" ht="12.75" hidden="1" customHeight="1" x14ac:dyDescent="0.2">
      <c r="A69" s="72" t="s">
        <v>1088</v>
      </c>
      <c r="B69" s="11"/>
      <c r="C69" s="11"/>
      <c r="D69" s="877" t="str">
        <f>Translations!$B$436</f>
        <v>Primjer je prikazan u prvom toku izvora.</v>
      </c>
      <c r="E69" s="873"/>
      <c r="F69" s="873"/>
      <c r="G69" s="873"/>
      <c r="H69" s="873"/>
      <c r="I69" s="873"/>
      <c r="J69" s="873"/>
      <c r="K69" s="873"/>
      <c r="L69" s="873"/>
      <c r="M69" s="873"/>
      <c r="N69" s="873"/>
      <c r="O69" s="11"/>
      <c r="P69" s="15"/>
      <c r="Q69" s="72"/>
      <c r="R69" s="72"/>
      <c r="S69" s="66" t="s">
        <v>468</v>
      </c>
      <c r="T69" s="107" t="s">
        <v>469</v>
      </c>
      <c r="U69" s="107" t="s">
        <v>470</v>
      </c>
      <c r="V69" s="72"/>
      <c r="W69" s="72"/>
    </row>
    <row r="70" spans="1:28" ht="13.5" thickBot="1" x14ac:dyDescent="0.25">
      <c r="A70" s="72"/>
      <c r="B70" s="416"/>
      <c r="C70" s="416"/>
      <c r="D70" s="410"/>
      <c r="E70" s="410"/>
      <c r="F70" s="410"/>
      <c r="G70" s="410"/>
      <c r="H70" s="410"/>
      <c r="I70" s="410"/>
      <c r="J70" s="410"/>
      <c r="K70" s="416"/>
      <c r="L70" s="416"/>
      <c r="M70" s="416"/>
      <c r="N70" s="416"/>
      <c r="O70" s="416"/>
      <c r="P70" s="72"/>
      <c r="Q70" s="72"/>
      <c r="R70" s="72"/>
      <c r="S70" s="66" t="s">
        <v>468</v>
      </c>
      <c r="T70" s="107" t="s">
        <v>469</v>
      </c>
      <c r="U70" s="107" t="s">
        <v>470</v>
      </c>
      <c r="V70" s="92" t="s">
        <v>1505</v>
      </c>
      <c r="W70" s="72"/>
      <c r="X70" s="416"/>
      <c r="Y70" s="416"/>
      <c r="Z70" s="416"/>
      <c r="AA70" s="416"/>
      <c r="AB70" s="416"/>
    </row>
    <row r="71" spans="1:28" ht="15.75" thickBot="1" x14ac:dyDescent="0.25">
      <c r="A71" s="72"/>
      <c r="B71" s="416"/>
      <c r="C71" s="267" t="str">
        <f>INDEX($D$50:$D$55,Q71)</f>
        <v/>
      </c>
      <c r="D71" s="1179" t="str">
        <f>CONCATENATE(Euconst_SourceStream," ", Q71,":")</f>
        <v>Tok izvora 1:</v>
      </c>
      <c r="E71" s="1179"/>
      <c r="F71" s="1179"/>
      <c r="G71" s="1193"/>
      <c r="H71" s="1200" t="str">
        <f>IF(INDEX($E$50:$E$55,Q71)="","",INDEX($E$50:$E$55,Q71))</f>
        <v/>
      </c>
      <c r="I71" s="1200"/>
      <c r="J71" s="1200"/>
      <c r="K71" s="1200"/>
      <c r="L71" s="1201"/>
      <c r="M71" s="1229" t="str">
        <f>IF(S71=TRUE,IF(U71="",T71,U71),"")</f>
        <v/>
      </c>
      <c r="N71" s="1230"/>
      <c r="O71" s="416"/>
      <c r="P71" s="72"/>
      <c r="Q71" s="33">
        <v>1</v>
      </c>
      <c r="R71" s="37"/>
      <c r="S71" s="40" t="b">
        <f>IF(INDEX('C_Opis postrojenja'!$M:$M,MATCH(Q73,'C_Opis postrojenja'!$Q:$Q,0))="",FALSE,TRUE)</f>
        <v>0</v>
      </c>
      <c r="T71" s="92" t="str">
        <f>IF(S71=TRUE,INDEX('C_Opis postrojenja'!$M:$M,MATCH(Q73,'C_Opis postrojenja'!$Q:$Q,0)),"")</f>
        <v/>
      </c>
      <c r="U71" s="40" t="str">
        <f>IF(S71=TRUE,IF(ISBLANK(INDEX('C_Opis postrojenja'!$N:$N,MATCH(Q73,'C_Opis postrojenja'!$Q:$Q,0))),"",INDEX('C_Opis postrojenja'!$N:$N,MATCH(Q73,'C_Opis postrojenja'!$Q:$Q,0))),"")</f>
        <v/>
      </c>
      <c r="V71" s="285" t="str">
        <f>IF(ISNUMBER(INDEX(CNTR_ListPFCmethods,Q71)),INDEX(CNTR_ListPFCmethods,Q71),"")</f>
        <v/>
      </c>
      <c r="W71" s="72"/>
      <c r="X71" s="416"/>
      <c r="Y71" s="416"/>
      <c r="Z71" s="416"/>
      <c r="AA71" s="416"/>
      <c r="AB71" s="416"/>
    </row>
    <row r="72" spans="1:28" ht="5.0999999999999996" customHeight="1" x14ac:dyDescent="0.2">
      <c r="A72" s="72"/>
      <c r="C72" s="13"/>
      <c r="D72" s="257"/>
      <c r="E72" s="257"/>
      <c r="F72" s="257"/>
      <c r="G72" s="257"/>
      <c r="H72" s="276"/>
      <c r="I72" s="276"/>
      <c r="J72" s="276"/>
      <c r="K72" s="276"/>
      <c r="L72" s="276"/>
      <c r="M72" s="277"/>
      <c r="N72" s="277"/>
      <c r="P72" s="72"/>
      <c r="Q72" s="12"/>
      <c r="R72" s="23"/>
      <c r="S72" s="23"/>
      <c r="T72" s="23"/>
      <c r="U72" s="23"/>
      <c r="V72" s="72"/>
      <c r="W72" s="72"/>
      <c r="X72" s="416"/>
      <c r="Y72" s="416"/>
      <c r="Z72" s="416"/>
      <c r="AA72" s="416"/>
      <c r="AB72" s="416"/>
    </row>
    <row r="73" spans="1:28" s="24" customFormat="1" ht="12.75" customHeight="1" x14ac:dyDescent="0.2">
      <c r="A73" s="72"/>
      <c r="B73" s="8"/>
      <c r="C73" s="8"/>
      <c r="D73" s="13"/>
      <c r="E73" s="1066" t="str">
        <f>Translations!$B$437</f>
        <v>Vrsta toka izvora:</v>
      </c>
      <c r="F73" s="1066"/>
      <c r="G73" s="1022"/>
      <c r="H73" s="1218" t="str">
        <f>IF(INDEX($H$50:$H$55,Q71)="","",INDEX($H$50:$H$55,Q71))</f>
        <v/>
      </c>
      <c r="I73" s="1219"/>
      <c r="J73" s="1219"/>
      <c r="K73" s="1219"/>
      <c r="L73" s="1220"/>
      <c r="O73" s="7"/>
      <c r="P73" s="17"/>
      <c r="Q73" s="39" t="str">
        <f>EUconst_CNTR_SourceCategory&amp;C71</f>
        <v>SourceCategory_</v>
      </c>
      <c r="R73" s="23"/>
      <c r="S73" s="23"/>
      <c r="T73" s="23"/>
      <c r="U73" s="23"/>
      <c r="V73" s="23"/>
      <c r="W73" s="23"/>
    </row>
    <row r="74" spans="1:28" s="24" customFormat="1" x14ac:dyDescent="0.2">
      <c r="A74" s="29"/>
      <c r="B74" s="8"/>
      <c r="C74" s="8"/>
      <c r="D74" s="11"/>
      <c r="E74" s="1066" t="str">
        <f>Translations!$B$438</f>
        <v>Primijenjiva metoda prema Uredbi:</v>
      </c>
      <c r="F74" s="1066"/>
      <c r="G74" s="1022"/>
      <c r="H74" s="1188" t="str">
        <f>IF(H73="","",INDEX(EUwideConstants!$F$265:$F$325,MATCH(H73,EUConst_TierActivityListNames,0)))</f>
        <v/>
      </c>
      <c r="I74" s="1188"/>
      <c r="J74" s="1188"/>
      <c r="K74" s="1188"/>
      <c r="L74" s="1188"/>
      <c r="M74" s="2"/>
      <c r="N74" s="2"/>
      <c r="O74" s="7"/>
      <c r="P74" s="17"/>
      <c r="Q74" s="12"/>
      <c r="R74" s="23"/>
      <c r="S74" s="23"/>
      <c r="T74" s="23"/>
      <c r="U74" s="23"/>
      <c r="V74" s="23"/>
      <c r="W74" s="23"/>
    </row>
    <row r="75" spans="1:28" s="24" customFormat="1" ht="25.5" customHeight="1" x14ac:dyDescent="0.2">
      <c r="A75" s="29"/>
      <c r="D75" s="38"/>
      <c r="E75" s="1066" t="str">
        <f>Translations!$B$439</f>
        <v>Parametar na koji se odnosi nesigurnost:</v>
      </c>
      <c r="F75" s="1066"/>
      <c r="G75" s="1022"/>
      <c r="H75" s="1313" t="str">
        <f>IF(H73="","",INDEX(EUwideConstants!$E$265:$E$325,MATCH(H73,EUConst_TierActivityListNames,0)))</f>
        <v/>
      </c>
      <c r="I75" s="1314"/>
      <c r="J75" s="1314"/>
      <c r="K75" s="1314"/>
      <c r="L75" s="1315"/>
      <c r="P75" s="17"/>
      <c r="Q75" s="12"/>
      <c r="R75" s="23"/>
      <c r="S75" s="23"/>
      <c r="T75" s="23"/>
      <c r="U75" s="23"/>
      <c r="V75" s="23"/>
      <c r="W75" s="23"/>
    </row>
    <row r="76" spans="1:28" s="24" customFormat="1" ht="5.0999999999999996" customHeight="1" x14ac:dyDescent="0.2">
      <c r="A76" s="29"/>
      <c r="D76" s="38"/>
      <c r="E76" s="129"/>
      <c r="F76" s="129"/>
      <c r="G76" s="129"/>
      <c r="H76" s="134"/>
      <c r="I76" s="134"/>
      <c r="J76" s="134"/>
      <c r="K76" s="134"/>
      <c r="L76" s="134"/>
      <c r="P76" s="17"/>
      <c r="Q76" s="12"/>
      <c r="R76" s="23"/>
      <c r="S76" s="23"/>
      <c r="T76" s="23"/>
      <c r="U76" s="23"/>
      <c r="V76" s="23"/>
      <c r="W76" s="23"/>
    </row>
    <row r="77" spans="1:28" s="11" customFormat="1" ht="15" x14ac:dyDescent="0.2">
      <c r="A77" s="15"/>
      <c r="C77" s="13"/>
      <c r="D77" s="1179" t="str">
        <f>Translations!$B$446</f>
        <v>Automatske upute o primjenjivim razinama točnosti:</v>
      </c>
      <c r="E77" s="1179"/>
      <c r="F77" s="1179"/>
      <c r="G77" s="1179"/>
      <c r="H77" s="1179"/>
      <c r="I77" s="1179"/>
      <c r="J77" s="1179"/>
      <c r="K77" s="1179"/>
      <c r="L77" s="1179"/>
      <c r="M77" s="1179"/>
      <c r="N77" s="1179"/>
      <c r="O77" s="416"/>
      <c r="P77" s="15"/>
      <c r="Q77" s="15"/>
      <c r="R77" s="15"/>
      <c r="S77" s="15"/>
      <c r="T77" s="15"/>
      <c r="U77" s="15"/>
      <c r="V77" s="15"/>
      <c r="W77" s="15"/>
    </row>
    <row r="78" spans="1:28" s="11" customFormat="1" ht="5.0999999999999996" customHeight="1" x14ac:dyDescent="0.2">
      <c r="A78" s="15"/>
      <c r="C78" s="13"/>
      <c r="D78" s="257"/>
      <c r="E78" s="257"/>
      <c r="F78" s="257"/>
      <c r="G78" s="257"/>
      <c r="H78" s="257"/>
      <c r="I78" s="257"/>
      <c r="J78" s="257"/>
      <c r="K78" s="257"/>
      <c r="L78" s="257"/>
      <c r="M78" s="257"/>
      <c r="N78" s="257"/>
      <c r="O78" s="416"/>
      <c r="P78" s="15"/>
      <c r="Q78" s="15"/>
      <c r="R78" s="15"/>
      <c r="S78" s="15"/>
      <c r="T78" s="15"/>
      <c r="U78" s="15"/>
      <c r="V78" s="15"/>
      <c r="W78" s="15"/>
    </row>
    <row r="79" spans="1:28" s="11" customFormat="1" ht="39.950000000000003" customHeight="1" x14ac:dyDescent="0.2">
      <c r="A79" s="15"/>
      <c r="C79" s="13"/>
      <c r="E79" s="1324" t="str">
        <f>Translations!$B$649</f>
        <v xml:space="preserve">
U zelenim poljima su prikazane razine točnosti za podatke o djelatnosti i faktore proračuna na temelju vaših unosa u poglavlju 5 (d) i (e), i 6 (e) i 6 (f). To su minimalne razine točnosti za glavne tokove izvora za postrojenje kategorije C. Međutim, niži zahtjevi mogu biti dopušteni. Odgovarajuće upute biti će prikazane u zelenom polju u nastavku, ovisno o sljedećim točkama:</v>
      </c>
      <c r="F79" s="1324"/>
      <c r="G79" s="1324"/>
      <c r="H79" s="1324"/>
      <c r="I79" s="1324"/>
      <c r="J79" s="1324"/>
      <c r="K79" s="1324"/>
      <c r="L79" s="1324"/>
      <c r="M79" s="1324"/>
      <c r="N79" s="1324"/>
      <c r="O79" s="416"/>
      <c r="P79" s="15"/>
      <c r="Q79" s="15"/>
      <c r="R79" s="15"/>
      <c r="S79" s="15"/>
      <c r="T79" s="15"/>
      <c r="U79" s="15"/>
      <c r="V79" s="15"/>
      <c r="W79" s="15"/>
    </row>
    <row r="80" spans="1:28" s="11" customFormat="1" ht="12.75" customHeight="1" x14ac:dyDescent="0.2">
      <c r="A80" s="15"/>
      <c r="C80" s="13"/>
      <c r="E80" s="408" t="s">
        <v>1290</v>
      </c>
      <c r="F80" s="1324" t="str">
        <f>Translations!$B$650</f>
        <v>Smanjeni zahtjevi primjenjuju se na postrojenja s niskim emisijama u skladu s člankom 47. stavkom 2. Uredbe;</v>
      </c>
      <c r="G80" s="1324"/>
      <c r="H80" s="1324"/>
      <c r="I80" s="1324"/>
      <c r="J80" s="1324"/>
      <c r="K80" s="1324"/>
      <c r="L80" s="1324"/>
      <c r="M80" s="1324"/>
      <c r="N80" s="1324"/>
      <c r="O80" s="416"/>
      <c r="P80" s="15"/>
      <c r="Q80" s="15"/>
      <c r="R80" s="15"/>
      <c r="S80" s="15"/>
      <c r="T80" s="15"/>
      <c r="U80" s="15"/>
      <c r="V80" s="15"/>
      <c r="W80" s="15"/>
    </row>
    <row r="81" spans="1:28" s="11" customFormat="1" ht="12.75" customHeight="1" x14ac:dyDescent="0.2">
      <c r="A81" s="15"/>
      <c r="C81" s="13"/>
      <c r="E81" s="408" t="s">
        <v>1290</v>
      </c>
      <c r="F81" s="1324" t="str">
        <f>Translations!$B$651</f>
        <v>Kategorija (A, B ili C) postrojenja u skladu s člankom 19. Uredbe;</v>
      </c>
      <c r="G81" s="1324"/>
      <c r="H81" s="1324"/>
      <c r="I81" s="1324"/>
      <c r="J81" s="1324"/>
      <c r="K81" s="1324"/>
      <c r="L81" s="1324"/>
      <c r="M81" s="1324"/>
      <c r="N81" s="1324"/>
      <c r="O81" s="416"/>
      <c r="P81" s="15"/>
      <c r="Q81" s="15"/>
      <c r="R81" s="15"/>
      <c r="S81" s="15"/>
      <c r="T81" s="15"/>
      <c r="U81" s="15"/>
      <c r="V81" s="15"/>
      <c r="W81" s="15"/>
    </row>
    <row r="82" spans="1:28" s="11" customFormat="1" ht="12.75" customHeight="1" x14ac:dyDescent="0.2">
      <c r="A82" s="15"/>
      <c r="C82" s="13"/>
      <c r="E82" s="408" t="s">
        <v>1290</v>
      </c>
      <c r="F82" s="1324" t="str">
        <f>Translations!$B$450</f>
        <v>Smanjeni zahtjevi primijenjuju se na manje i de-minimimis tokove izvora prema klasifikaciji u skladu sa člankom 19. stavak 3.Uredbe</v>
      </c>
      <c r="G82" s="1324"/>
      <c r="H82" s="1324"/>
      <c r="I82" s="1324"/>
      <c r="J82" s="1324"/>
      <c r="K82" s="1324"/>
      <c r="L82" s="1324"/>
      <c r="M82" s="1324"/>
      <c r="N82" s="1324"/>
      <c r="O82" s="416"/>
      <c r="P82" s="15"/>
      <c r="Q82" s="15"/>
      <c r="R82" s="15"/>
      <c r="S82" s="15"/>
      <c r="T82" s="15"/>
      <c r="U82" s="15"/>
      <c r="V82" s="15"/>
      <c r="W82" s="15"/>
    </row>
    <row r="83" spans="1:28" s="11" customFormat="1" ht="12.75" customHeight="1" x14ac:dyDescent="0.2">
      <c r="A83" s="15"/>
      <c r="C83" s="13"/>
      <c r="E83" s="1324" t="str">
        <f>Translations!$B$451</f>
        <v>Ova poruka se odnosi na primjenjive razine točnosti za podatke o aktivnostima i za sve faktore proračuna:</v>
      </c>
      <c r="F83" s="1324"/>
      <c r="G83" s="1324"/>
      <c r="H83" s="1324"/>
      <c r="I83" s="1324"/>
      <c r="J83" s="1324"/>
      <c r="K83" s="1324"/>
      <c r="L83" s="1324"/>
      <c r="M83" s="1324"/>
      <c r="N83" s="1324"/>
      <c r="O83" s="416"/>
      <c r="P83" s="15"/>
      <c r="Q83" s="15"/>
      <c r="R83" s="15"/>
      <c r="S83" s="15"/>
      <c r="T83" s="15"/>
      <c r="U83" s="15"/>
      <c r="V83" s="15"/>
      <c r="W83" s="15"/>
    </row>
    <row r="84" spans="1:28" s="11" customFormat="1" ht="5.0999999999999996" customHeight="1" x14ac:dyDescent="0.2">
      <c r="A84" s="15"/>
      <c r="C84" s="13"/>
      <c r="O84" s="416"/>
      <c r="P84" s="15"/>
      <c r="Q84" s="15"/>
      <c r="R84" s="15"/>
      <c r="S84" s="15"/>
      <c r="T84" s="15"/>
      <c r="U84" s="15"/>
      <c r="V84" s="15"/>
      <c r="W84" s="15"/>
    </row>
    <row r="85" spans="1:28" s="11" customFormat="1" ht="51" customHeight="1" x14ac:dyDescent="0.2">
      <c r="A85" s="15"/>
      <c r="C85" s="13"/>
      <c r="E85" s="1223" t="str">
        <f>IF(H71="","",INDEX(EUconst_SmallEmiSouStreamMsg,MATCH(Q85,EUconst_SmallEmiSouStream,0)))</f>
        <v/>
      </c>
      <c r="F85" s="1224"/>
      <c r="G85" s="1224"/>
      <c r="H85" s="1224"/>
      <c r="I85" s="1224"/>
      <c r="J85" s="1224"/>
      <c r="K85" s="1224"/>
      <c r="L85" s="1224"/>
      <c r="M85" s="1224"/>
      <c r="N85" s="1225"/>
      <c r="O85" s="416"/>
      <c r="P85" s="15"/>
      <c r="Q85" s="275" t="str">
        <f>IF(ISBLANK(CNTR_SmallEmitter),IF(CNTR_SmallEmitter=TRUE,EUconst_CNTR_SmallEmitter,EUconst_CNTR_NoSmallEmitter),EUconst_CNTR_NoSmallEmitter) &amp; IF((CNTR_Category)="","C",CNTR_Category) &amp; "_" &amp; IF(M71="",1,MATCH(M71,SourceCategory,0))</f>
        <v>NoSmallEmitter_C_1</v>
      </c>
      <c r="R85" s="15"/>
      <c r="S85" s="15"/>
      <c r="T85" s="15"/>
      <c r="U85" s="15"/>
      <c r="V85" s="15"/>
      <c r="W85" s="15"/>
    </row>
    <row r="86" spans="1:28" x14ac:dyDescent="0.2">
      <c r="A86" s="72"/>
      <c r="B86" s="416"/>
      <c r="C86" s="416"/>
      <c r="D86" s="410"/>
      <c r="E86" s="410"/>
      <c r="F86" s="410"/>
      <c r="G86" s="410"/>
      <c r="H86" s="410"/>
      <c r="I86" s="410"/>
      <c r="J86" s="410"/>
      <c r="K86" s="416"/>
      <c r="L86" s="416"/>
      <c r="M86" s="416"/>
      <c r="N86" s="416"/>
      <c r="O86" s="416"/>
      <c r="P86" s="72"/>
      <c r="Q86" s="72"/>
      <c r="R86" s="72"/>
      <c r="S86" s="72"/>
      <c r="T86" s="72"/>
      <c r="U86" s="72"/>
      <c r="V86" s="72"/>
      <c r="W86" s="72"/>
      <c r="X86" s="416"/>
      <c r="Y86" s="416"/>
      <c r="Z86" s="416"/>
      <c r="AA86" s="416"/>
      <c r="AB86" s="416"/>
    </row>
    <row r="87" spans="1:28" ht="15" customHeight="1" x14ac:dyDescent="0.2">
      <c r="A87" s="72"/>
      <c r="B87" s="416"/>
      <c r="C87" s="278"/>
      <c r="D87" s="1179" t="str">
        <f>Translations!$B$652</f>
        <v>Podaci o djelatnostima</v>
      </c>
      <c r="E87" s="1179"/>
      <c r="F87" s="1179"/>
      <c r="G87" s="1179"/>
      <c r="H87" s="1179"/>
      <c r="I87" s="1179"/>
      <c r="J87" s="1179"/>
      <c r="K87" s="1179"/>
      <c r="L87" s="1179"/>
      <c r="M87" s="1179"/>
      <c r="N87" s="1179"/>
      <c r="O87" s="416"/>
      <c r="P87" s="72"/>
      <c r="Q87" s="72"/>
      <c r="R87" s="72"/>
      <c r="S87" s="72"/>
      <c r="T87" s="72"/>
      <c r="U87" s="72"/>
      <c r="V87" s="72"/>
      <c r="W87" s="72"/>
      <c r="X87" s="416"/>
      <c r="Y87" s="416"/>
      <c r="Z87" s="416"/>
      <c r="AA87" s="416"/>
      <c r="AB87" s="416"/>
    </row>
    <row r="88" spans="1:28" ht="5.0999999999999996" customHeight="1" x14ac:dyDescent="0.2">
      <c r="A88" s="72"/>
      <c r="B88" s="416"/>
      <c r="C88" s="278"/>
      <c r="D88" s="257"/>
      <c r="E88" s="257"/>
      <c r="F88" s="257"/>
      <c r="G88" s="257"/>
      <c r="H88" s="257"/>
      <c r="I88" s="257"/>
      <c r="J88" s="257"/>
      <c r="K88" s="257"/>
      <c r="L88" s="257"/>
      <c r="M88" s="257"/>
      <c r="N88" s="257"/>
      <c r="O88" s="416"/>
      <c r="P88" s="72"/>
      <c r="Q88" s="72"/>
      <c r="R88" s="72"/>
      <c r="S88" s="72"/>
      <c r="T88" s="72"/>
      <c r="U88" s="72"/>
      <c r="V88" s="72"/>
      <c r="W88" s="72"/>
      <c r="X88" s="416"/>
      <c r="Y88" s="416"/>
      <c r="Z88" s="416"/>
      <c r="AA88" s="416"/>
      <c r="AB88" s="416"/>
    </row>
    <row r="89" spans="1:28" x14ac:dyDescent="0.2">
      <c r="A89" s="72"/>
      <c r="B89" s="416"/>
      <c r="C89" s="336"/>
      <c r="D89" s="336" t="str">
        <f>Translations!$B$653</f>
        <v>Primarna proizvodnja aluminija:</v>
      </c>
      <c r="E89" s="410"/>
      <c r="F89" s="410"/>
      <c r="G89" s="410"/>
      <c r="H89" s="410"/>
      <c r="I89" s="410"/>
      <c r="J89" s="410"/>
      <c r="K89" s="416"/>
      <c r="L89" s="416"/>
      <c r="M89" s="416"/>
      <c r="N89" s="416"/>
      <c r="O89" s="416"/>
      <c r="P89" s="72"/>
      <c r="Q89" s="72"/>
      <c r="R89" s="72"/>
      <c r="S89" s="72"/>
      <c r="T89" s="72"/>
      <c r="U89" s="72" t="s">
        <v>1507</v>
      </c>
      <c r="V89" s="72" t="s">
        <v>1504</v>
      </c>
      <c r="W89" s="72" t="s">
        <v>280</v>
      </c>
      <c r="X89" s="416"/>
      <c r="Y89" s="416"/>
      <c r="Z89" s="416"/>
      <c r="AA89" s="416"/>
      <c r="AB89" s="416"/>
    </row>
    <row r="90" spans="1:28" x14ac:dyDescent="0.2">
      <c r="A90" s="72"/>
      <c r="B90" s="416"/>
      <c r="C90" s="416"/>
      <c r="D90" s="13" t="s">
        <v>1018</v>
      </c>
      <c r="E90" s="14" t="str">
        <f>Translations!$B$477</f>
        <v>Zahtijevana razina točnosti za podatak o djelatnosti:</v>
      </c>
      <c r="F90" s="11"/>
      <c r="G90" s="11"/>
      <c r="H90" s="268" t="str">
        <f>IF(H73="","",IF(CNTR_Category="A",INDEX(EUwideConstants!$G:$G,MATCH(Q90,EUwideConstants!$S:$S,0)),INDEX(EUwideConstants!$P:$P,MATCH(Q90,EUwideConstants!$S:$S,0))))</f>
        <v/>
      </c>
      <c r="I90" s="1299" t="str">
        <f>IF(H90="","",IF(S90=0,EUconst_NA,IF(ISERROR(S90),"",EUconst_MsgTierActivityLevel &amp; " " &amp;S90)))</f>
        <v/>
      </c>
      <c r="J90" s="1053"/>
      <c r="K90" s="1053"/>
      <c r="L90" s="1053"/>
      <c r="M90" s="1053"/>
      <c r="N90" s="1032"/>
      <c r="O90" s="416"/>
      <c r="P90" s="72"/>
      <c r="Q90" s="92" t="str">
        <f>EUconst_CNTR_ActivityData&amp;H73</f>
        <v>ActivityData_</v>
      </c>
      <c r="R90" s="29"/>
      <c r="S90" s="32" t="str">
        <f>IF(H90="","",IF(H90=EUconst_NA,"",INDEX(EUwideConstants!$H:$O,MATCH(Q90,EUwideConstants!$S:$S,0),MATCH(H90,CNTR_TierList,0))))</f>
        <v/>
      </c>
      <c r="T90" s="72"/>
      <c r="U90" s="285" t="str">
        <f>V71</f>
        <v/>
      </c>
      <c r="V90" s="285">
        <v>0</v>
      </c>
      <c r="W90" s="92" t="b">
        <f>IF($L$6=EUconst_NotRelevant,TRUE,IF(V90&gt;0,(V90&lt;&gt;U90),IF(U90="",TRUE,FALSE)))</f>
        <v>1</v>
      </c>
      <c r="X90" s="416"/>
      <c r="Y90" s="416"/>
      <c r="Z90" s="416"/>
      <c r="AA90" s="416"/>
      <c r="AB90" s="416"/>
    </row>
    <row r="91" spans="1:28" x14ac:dyDescent="0.2">
      <c r="A91" s="72"/>
      <c r="B91" s="416"/>
      <c r="C91" s="416"/>
      <c r="D91" s="13" t="s">
        <v>552</v>
      </c>
      <c r="E91" s="14" t="str">
        <f>Translations!$B$478</f>
        <v>Korištena razina točnosti za podatak o djelatnosti:</v>
      </c>
      <c r="F91" s="11"/>
      <c r="G91" s="11"/>
      <c r="H91" s="197"/>
      <c r="I91" s="1299" t="str">
        <f>IF(OR(ISBLANK(H91),H91=EUconst_NoTier),"",IF(S91=0,EUconst_NA,IF(ISERROR(S91),"",EUconst_MsgTierActivityLevel &amp; " " &amp;S91)))</f>
        <v/>
      </c>
      <c r="J91" s="1053"/>
      <c r="K91" s="1053"/>
      <c r="L91" s="1053"/>
      <c r="M91" s="1053"/>
      <c r="N91" s="1032"/>
      <c r="O91" s="416"/>
      <c r="P91" s="72"/>
      <c r="Q91" s="92" t="str">
        <f>EUconst_CNTR_ActivityData&amp;H73</f>
        <v>ActivityData_</v>
      </c>
      <c r="R91" s="29"/>
      <c r="S91" s="32" t="str">
        <f>IF(ISBLANK(H91),"",IF(H91=EUconst_NA,"",INDEX(EUwideConstants!$H:$O,MATCH(Q91,EUwideConstants!$S:$S,0),MATCH(H91,CNTR_TierList,0))))</f>
        <v/>
      </c>
      <c r="T91" s="72"/>
      <c r="U91" s="285" t="str">
        <f>U90</f>
        <v/>
      </c>
      <c r="V91" s="285">
        <v>0</v>
      </c>
      <c r="W91" s="92" t="b">
        <f>IF($L$6=EUconst_NotRelevant,TRUE,IF(V91&gt;0,(V91&lt;&gt;U91),IF(U91="",TRUE,FALSE)))</f>
        <v>1</v>
      </c>
      <c r="X91" s="416"/>
      <c r="Y91" s="416"/>
      <c r="Z91" s="416"/>
      <c r="AA91" s="416"/>
      <c r="AB91" s="416"/>
    </row>
    <row r="92" spans="1:28" x14ac:dyDescent="0.2">
      <c r="A92" s="72"/>
      <c r="B92" s="416"/>
      <c r="C92" s="416"/>
      <c r="D92" s="13" t="s">
        <v>1020</v>
      </c>
      <c r="E92" s="14" t="str">
        <f>Translations!$B$479</f>
        <v>Postignuta nesigurnost:</v>
      </c>
      <c r="F92" s="11"/>
      <c r="G92" s="11"/>
      <c r="H92" s="269"/>
      <c r="I92" s="14" t="str">
        <f>Translations!$B$480</f>
        <v>Komentar:</v>
      </c>
      <c r="J92" s="1312"/>
      <c r="K92" s="1280"/>
      <c r="L92" s="1280"/>
      <c r="M92" s="1280"/>
      <c r="N92" s="1281"/>
      <c r="O92" s="416"/>
      <c r="P92" s="72"/>
      <c r="Q92" s="72"/>
      <c r="R92" s="72"/>
      <c r="S92" s="72"/>
      <c r="T92" s="72"/>
      <c r="U92" s="285" t="str">
        <f>U91</f>
        <v/>
      </c>
      <c r="V92" s="285">
        <v>0</v>
      </c>
      <c r="W92" s="92" t="b">
        <f>IF($L$6=EUconst_NotRelevant,TRUE,IF(V92&gt;0,(V92&lt;&gt;U92),IF(U92="",TRUE,FALSE)))</f>
        <v>1</v>
      </c>
      <c r="X92" s="416"/>
      <c r="Y92" s="416"/>
      <c r="Z92" s="416"/>
      <c r="AA92" s="416"/>
      <c r="AB92" s="416"/>
    </row>
    <row r="93" spans="1:28" ht="5.0999999999999996" customHeight="1" x14ac:dyDescent="0.2">
      <c r="A93" s="72"/>
      <c r="B93" s="416"/>
      <c r="C93" s="416"/>
      <c r="D93" s="416"/>
      <c r="E93" s="410"/>
      <c r="F93" s="410"/>
      <c r="G93" s="410"/>
      <c r="H93" s="410"/>
      <c r="I93" s="410"/>
      <c r="J93" s="410"/>
      <c r="K93" s="410"/>
      <c r="L93" s="416"/>
      <c r="M93" s="416"/>
      <c r="N93" s="416"/>
      <c r="O93" s="416"/>
      <c r="P93" s="72"/>
      <c r="Q93" s="72"/>
      <c r="R93" s="72"/>
      <c r="S93" s="72"/>
      <c r="T93" s="72"/>
      <c r="U93" s="72"/>
      <c r="V93" s="72"/>
      <c r="W93" s="72"/>
      <c r="X93" s="416"/>
      <c r="Y93" s="416"/>
      <c r="Z93" s="416"/>
      <c r="AA93" s="416"/>
      <c r="AB93" s="416"/>
    </row>
    <row r="94" spans="1:28" x14ac:dyDescent="0.2">
      <c r="A94" s="72"/>
      <c r="B94" s="416"/>
      <c r="C94" s="416"/>
      <c r="D94" s="336" t="str">
        <f>Translations!$B$654</f>
        <v>Metoda A: broj anodnog učinka ćelija po danu</v>
      </c>
      <c r="E94" s="410"/>
      <c r="F94" s="410"/>
      <c r="G94" s="410"/>
      <c r="H94" s="410"/>
      <c r="I94" s="410"/>
      <c r="J94" s="410"/>
      <c r="K94" s="410"/>
      <c r="L94" s="416"/>
      <c r="M94" s="416"/>
      <c r="N94" s="416"/>
      <c r="O94" s="416"/>
      <c r="P94" s="72"/>
      <c r="Q94" s="72"/>
      <c r="R94" s="72"/>
      <c r="S94" s="72"/>
      <c r="T94" s="72"/>
      <c r="U94" s="72"/>
      <c r="V94" s="72"/>
      <c r="W94" s="72"/>
      <c r="X94" s="416"/>
      <c r="Y94" s="416"/>
      <c r="Z94" s="416"/>
      <c r="AA94" s="416"/>
      <c r="AB94" s="416"/>
    </row>
    <row r="95" spans="1:28" x14ac:dyDescent="0.2">
      <c r="A95" s="72"/>
      <c r="B95" s="416"/>
      <c r="C95" s="416"/>
      <c r="D95" s="13" t="s">
        <v>1021</v>
      </c>
      <c r="E95" s="14" t="str">
        <f>Translations!$B$477</f>
        <v>Zahtijevana razina točnosti za podatak o djelatnosti:</v>
      </c>
      <c r="F95" s="11"/>
      <c r="G95" s="11"/>
      <c r="H95" s="268" t="str">
        <f>IF(W95,"",H90)</f>
        <v/>
      </c>
      <c r="I95" s="1299" t="str">
        <f>IF(W95,"",I90)</f>
        <v/>
      </c>
      <c r="J95" s="1053"/>
      <c r="K95" s="1053"/>
      <c r="L95" s="1053"/>
      <c r="M95" s="1053"/>
      <c r="N95" s="1032"/>
      <c r="O95" s="416"/>
      <c r="P95" s="72"/>
      <c r="Q95" s="72"/>
      <c r="R95" s="29"/>
      <c r="S95" s="23"/>
      <c r="T95" s="72"/>
      <c r="U95" s="285" t="str">
        <f>U92</f>
        <v/>
      </c>
      <c r="V95" s="285">
        <v>1</v>
      </c>
      <c r="W95" s="92" t="b">
        <f>IF($L$6=EUconst_NotRelevant,TRUE,IF(V95&gt;0,(V95&lt;&gt;U95),IF(U95="",TRUE,FALSE)))</f>
        <v>1</v>
      </c>
      <c r="X95" s="416"/>
      <c r="Y95" s="416"/>
      <c r="Z95" s="416"/>
      <c r="AA95" s="416"/>
      <c r="AB95" s="416"/>
    </row>
    <row r="96" spans="1:28" x14ac:dyDescent="0.2">
      <c r="A96" s="72"/>
      <c r="B96" s="416"/>
      <c r="C96" s="416"/>
      <c r="D96" s="13" t="s">
        <v>1017</v>
      </c>
      <c r="E96" s="14" t="str">
        <f>Translations!$B$478</f>
        <v>Korištena razina točnosti za podatak o djelatnosti:</v>
      </c>
      <c r="F96" s="11"/>
      <c r="G96" s="11"/>
      <c r="H96" s="197"/>
      <c r="I96" s="1299" t="str">
        <f>IF(OR(ISBLANK(H96),H96=EUconst_NoTier),"",IF(S96=0,EUconst_NA,IF(ISERROR(S96),"",EUconst_MsgTierActivityLevel &amp; " " &amp;S96)))</f>
        <v/>
      </c>
      <c r="J96" s="1053"/>
      <c r="K96" s="1053"/>
      <c r="L96" s="1053"/>
      <c r="M96" s="1053"/>
      <c r="N96" s="1032"/>
      <c r="O96" s="416"/>
      <c r="P96" s="72"/>
      <c r="Q96" s="92" t="str">
        <f>EUconst_CNTR_ActivityData&amp;H73</f>
        <v>ActivityData_</v>
      </c>
      <c r="R96" s="29"/>
      <c r="S96" s="32" t="str">
        <f>IF(ISBLANK(H96),"",IF(H96=EUconst_NA,"",INDEX(EUwideConstants!$H:$O,MATCH(Q96,EUwideConstants!$S:$S,0),MATCH(H96,CNTR_TierList,0))))</f>
        <v/>
      </c>
      <c r="T96" s="72"/>
      <c r="U96" s="285" t="str">
        <f>U95</f>
        <v/>
      </c>
      <c r="V96" s="285">
        <v>1</v>
      </c>
      <c r="W96" s="92" t="b">
        <f>IF($L$6=EUconst_NotRelevant,TRUE,IF(V96&gt;0,(V96&lt;&gt;U96),IF(U96="",TRUE,FALSE)))</f>
        <v>1</v>
      </c>
      <c r="X96" s="416"/>
      <c r="Y96" s="416"/>
      <c r="Z96" s="416"/>
      <c r="AA96" s="416"/>
      <c r="AB96" s="416"/>
    </row>
    <row r="97" spans="1:28" x14ac:dyDescent="0.2">
      <c r="A97" s="72"/>
      <c r="B97" s="416"/>
      <c r="C97" s="416"/>
      <c r="D97" s="13" t="s">
        <v>1347</v>
      </c>
      <c r="E97" s="14" t="str">
        <f>Translations!$B$479</f>
        <v>Postignuta nesigurnost:</v>
      </c>
      <c r="F97" s="11"/>
      <c r="G97" s="11"/>
      <c r="H97" s="269"/>
      <c r="I97" s="14" t="str">
        <f>Translations!$B$480</f>
        <v>Komentar:</v>
      </c>
      <c r="J97" s="1312"/>
      <c r="K97" s="1280"/>
      <c r="L97" s="1280"/>
      <c r="M97" s="1280"/>
      <c r="N97" s="1281"/>
      <c r="O97" s="416"/>
      <c r="P97" s="72"/>
      <c r="Q97" s="72"/>
      <c r="R97" s="72"/>
      <c r="S97" s="72"/>
      <c r="T97" s="72"/>
      <c r="U97" s="285" t="str">
        <f>U96</f>
        <v/>
      </c>
      <c r="V97" s="285">
        <v>1</v>
      </c>
      <c r="W97" s="92" t="b">
        <f>IF($L$6=EUconst_NotRelevant,TRUE,IF(V97&gt;0,(V97&lt;&gt;U97),IF(U97="",TRUE,FALSE)))</f>
        <v>1</v>
      </c>
      <c r="X97" s="416"/>
      <c r="Y97" s="416"/>
      <c r="Z97" s="416"/>
      <c r="AA97" s="416"/>
      <c r="AB97" s="416"/>
    </row>
    <row r="98" spans="1:28" ht="5.0999999999999996" customHeight="1" x14ac:dyDescent="0.2">
      <c r="A98" s="72"/>
      <c r="B98" s="416"/>
      <c r="C98" s="416"/>
      <c r="D98" s="416"/>
      <c r="E98" s="410"/>
      <c r="F98" s="410"/>
      <c r="G98" s="410"/>
      <c r="H98" s="410"/>
      <c r="I98" s="410"/>
      <c r="J98" s="410"/>
      <c r="K98" s="410"/>
      <c r="L98" s="416"/>
      <c r="M98" s="416"/>
      <c r="N98" s="416"/>
      <c r="O98" s="416"/>
      <c r="P98" s="72"/>
      <c r="Q98" s="72"/>
      <c r="R98" s="72"/>
      <c r="S98" s="72"/>
      <c r="T98" s="72"/>
      <c r="U98" s="72"/>
      <c r="V98" s="72"/>
      <c r="W98" s="72"/>
      <c r="X98" s="416"/>
      <c r="Y98" s="416"/>
      <c r="Z98" s="416"/>
      <c r="AA98" s="416"/>
      <c r="AB98" s="416"/>
    </row>
    <row r="99" spans="1:28" x14ac:dyDescent="0.2">
      <c r="A99" s="72"/>
      <c r="B99" s="416"/>
      <c r="C99" s="416"/>
      <c r="D99" s="336" t="str">
        <f>Translations!$B$655</f>
        <v xml:space="preserve">Metoda A: prosjek anodnog učinka minute po pojavi </v>
      </c>
      <c r="E99" s="410"/>
      <c r="F99" s="410"/>
      <c r="G99" s="410"/>
      <c r="H99" s="410"/>
      <c r="I99" s="410"/>
      <c r="J99" s="410"/>
      <c r="K99" s="410"/>
      <c r="L99" s="416"/>
      <c r="M99" s="416"/>
      <c r="N99" s="416"/>
      <c r="O99" s="416"/>
      <c r="P99" s="72"/>
      <c r="Q99" s="72"/>
      <c r="R99" s="72"/>
      <c r="S99" s="72"/>
      <c r="T99" s="72"/>
      <c r="U99" s="72"/>
      <c r="V99" s="72"/>
      <c r="W99" s="72"/>
      <c r="X99" s="416"/>
      <c r="Y99" s="416"/>
      <c r="Z99" s="416"/>
      <c r="AA99" s="416"/>
      <c r="AB99" s="416"/>
    </row>
    <row r="100" spans="1:28" x14ac:dyDescent="0.2">
      <c r="A100" s="72"/>
      <c r="B100" s="416"/>
      <c r="C100" s="416"/>
      <c r="D100" s="13" t="s">
        <v>1349</v>
      </c>
      <c r="E100" s="14" t="str">
        <f>Translations!$B$477</f>
        <v>Zahtijevana razina točnosti za podatak o djelatnosti:</v>
      </c>
      <c r="F100" s="11"/>
      <c r="G100" s="11"/>
      <c r="H100" s="268" t="str">
        <f>IF(W100,"",H90)</f>
        <v/>
      </c>
      <c r="I100" s="1299" t="str">
        <f>IF(W100,"",I90)</f>
        <v/>
      </c>
      <c r="J100" s="1053"/>
      <c r="K100" s="1053"/>
      <c r="L100" s="1053"/>
      <c r="M100" s="1053"/>
      <c r="N100" s="1032"/>
      <c r="O100" s="416"/>
      <c r="P100" s="72"/>
      <c r="Q100" s="72"/>
      <c r="R100" s="29"/>
      <c r="S100" s="23"/>
      <c r="T100" s="72"/>
      <c r="U100" s="285" t="str">
        <f>U97</f>
        <v/>
      </c>
      <c r="V100" s="285">
        <v>1</v>
      </c>
      <c r="W100" s="92" t="b">
        <f>IF($L$6=EUconst_NotRelevant,TRUE,IF(V100&gt;0,(V100&lt;&gt;U100),IF(U100="",TRUE,FALSE)))</f>
        <v>1</v>
      </c>
      <c r="X100" s="416"/>
      <c r="Y100" s="416"/>
      <c r="Z100" s="416"/>
      <c r="AA100" s="416"/>
      <c r="AB100" s="416"/>
    </row>
    <row r="101" spans="1:28" x14ac:dyDescent="0.2">
      <c r="A101" s="72"/>
      <c r="B101" s="416"/>
      <c r="C101" s="416"/>
      <c r="D101" s="13" t="s">
        <v>1350</v>
      </c>
      <c r="E101" s="14" t="str">
        <f>Translations!$B$478</f>
        <v>Korištena razina točnosti za podatak o djelatnosti:</v>
      </c>
      <c r="F101" s="11"/>
      <c r="G101" s="11"/>
      <c r="H101" s="197"/>
      <c r="I101" s="1299" t="str">
        <f>IF(OR(ISBLANK(H101),H101=EUconst_NoTier),"",IF(S101=0,EUconst_NA,IF(ISERROR(S101),"",EUconst_MsgTierActivityLevel &amp; " " &amp;S101)))</f>
        <v/>
      </c>
      <c r="J101" s="1053"/>
      <c r="K101" s="1053"/>
      <c r="L101" s="1053"/>
      <c r="M101" s="1053"/>
      <c r="N101" s="1032"/>
      <c r="O101" s="416"/>
      <c r="P101" s="72"/>
      <c r="Q101" s="92" t="str">
        <f>EUconst_CNTR_ActivityData&amp;H73</f>
        <v>ActivityData_</v>
      </c>
      <c r="R101" s="29"/>
      <c r="S101" s="32" t="str">
        <f>IF(ISBLANK(H101),"",IF(H101=EUconst_NA,"",INDEX(EUwideConstants!$H:$O,MATCH(Q101,EUwideConstants!$S:$S,0),MATCH(H101,CNTR_TierList,0))))</f>
        <v/>
      </c>
      <c r="T101" s="72"/>
      <c r="U101" s="285" t="str">
        <f>U100</f>
        <v/>
      </c>
      <c r="V101" s="285">
        <v>1</v>
      </c>
      <c r="W101" s="92" t="b">
        <f>IF($L$6=EUconst_NotRelevant,TRUE,IF(V101&gt;0,(V101&lt;&gt;U101),IF(U101="",TRUE,FALSE)))</f>
        <v>1</v>
      </c>
      <c r="X101" s="416"/>
      <c r="Y101" s="416"/>
      <c r="Z101" s="416"/>
      <c r="AA101" s="416"/>
      <c r="AB101" s="416"/>
    </row>
    <row r="102" spans="1:28" x14ac:dyDescent="0.2">
      <c r="A102" s="72"/>
      <c r="B102" s="416"/>
      <c r="C102" s="416"/>
      <c r="D102" s="13" t="s">
        <v>1514</v>
      </c>
      <c r="E102" s="14" t="str">
        <f>Translations!$B$479</f>
        <v>Postignuta nesigurnost:</v>
      </c>
      <c r="F102" s="11"/>
      <c r="G102" s="11"/>
      <c r="H102" s="269"/>
      <c r="I102" s="14" t="str">
        <f>Translations!$B$480</f>
        <v>Komentar:</v>
      </c>
      <c r="J102" s="1312"/>
      <c r="K102" s="1280"/>
      <c r="L102" s="1280"/>
      <c r="M102" s="1280"/>
      <c r="N102" s="1281"/>
      <c r="O102" s="416"/>
      <c r="P102" s="72"/>
      <c r="Q102" s="72"/>
      <c r="R102" s="72"/>
      <c r="S102" s="72"/>
      <c r="T102" s="72"/>
      <c r="U102" s="285" t="str">
        <f>U101</f>
        <v/>
      </c>
      <c r="V102" s="285">
        <v>1</v>
      </c>
      <c r="W102" s="92" t="b">
        <f>IF($L$6=EUconst_NotRelevant,TRUE,IF(V102&gt;0,(V102&lt;&gt;U102),IF(U102="",TRUE,FALSE)))</f>
        <v>1</v>
      </c>
      <c r="X102" s="416"/>
      <c r="Y102" s="416"/>
      <c r="Z102" s="416"/>
      <c r="AA102" s="416"/>
      <c r="AB102" s="416"/>
    </row>
    <row r="103" spans="1:28" ht="5.0999999999999996" customHeight="1" x14ac:dyDescent="0.2">
      <c r="A103" s="72"/>
      <c r="B103" s="416"/>
      <c r="C103" s="416"/>
      <c r="D103" s="416"/>
      <c r="E103" s="410"/>
      <c r="F103" s="410"/>
      <c r="G103" s="410"/>
      <c r="H103" s="410"/>
      <c r="I103" s="410"/>
      <c r="J103" s="410"/>
      <c r="K103" s="410"/>
      <c r="L103" s="416"/>
      <c r="M103" s="416"/>
      <c r="N103" s="416"/>
      <c r="O103" s="416"/>
      <c r="P103" s="72"/>
      <c r="Q103" s="72"/>
      <c r="R103" s="72"/>
      <c r="S103" s="72"/>
      <c r="T103" s="72"/>
      <c r="U103" s="72"/>
      <c r="V103" s="72"/>
      <c r="W103" s="72"/>
      <c r="X103" s="416"/>
      <c r="Y103" s="416"/>
      <c r="Z103" s="416"/>
      <c r="AA103" s="416"/>
      <c r="AB103" s="416"/>
    </row>
    <row r="104" spans="1:28" x14ac:dyDescent="0.2">
      <c r="A104" s="72"/>
      <c r="B104" s="416"/>
      <c r="C104" s="416"/>
      <c r="D104" s="336" t="str">
        <f>Translations!$B$656</f>
        <v>Metoda B: anodni učinak prednapona po ćeliji</v>
      </c>
      <c r="E104" s="410"/>
      <c r="F104" s="410"/>
      <c r="G104" s="410"/>
      <c r="H104" s="410"/>
      <c r="I104" s="410"/>
      <c r="J104" s="410"/>
      <c r="K104" s="410"/>
      <c r="L104" s="416"/>
      <c r="M104" s="416"/>
      <c r="N104" s="416"/>
      <c r="O104" s="416"/>
      <c r="P104" s="72"/>
      <c r="Q104" s="72"/>
      <c r="R104" s="72"/>
      <c r="S104" s="72"/>
      <c r="T104" s="72"/>
      <c r="U104" s="72"/>
      <c r="V104" s="72"/>
      <c r="W104" s="72"/>
      <c r="X104" s="416"/>
      <c r="Y104" s="416"/>
      <c r="Z104" s="416"/>
      <c r="AA104" s="416"/>
      <c r="AB104" s="416"/>
    </row>
    <row r="105" spans="1:28" x14ac:dyDescent="0.2">
      <c r="A105" s="72"/>
      <c r="B105" s="416"/>
      <c r="C105" s="416"/>
      <c r="D105" s="13" t="s">
        <v>350</v>
      </c>
      <c r="E105" s="14" t="str">
        <f>Translations!$B$477</f>
        <v>Zahtijevana razina točnosti za podatak o djelatnosti:</v>
      </c>
      <c r="F105" s="11"/>
      <c r="G105" s="11"/>
      <c r="H105" s="268" t="str">
        <f>IF(W105,"",H90)</f>
        <v/>
      </c>
      <c r="I105" s="1299" t="str">
        <f>IF(W105,"",I90)</f>
        <v/>
      </c>
      <c r="J105" s="1053"/>
      <c r="K105" s="1053"/>
      <c r="L105" s="1053"/>
      <c r="M105" s="1053"/>
      <c r="N105" s="1032"/>
      <c r="O105" s="416"/>
      <c r="P105" s="72"/>
      <c r="Q105" s="72"/>
      <c r="R105" s="29"/>
      <c r="S105" s="23"/>
      <c r="T105" s="72"/>
      <c r="U105" s="285" t="str">
        <f>U102</f>
        <v/>
      </c>
      <c r="V105" s="285">
        <v>2</v>
      </c>
      <c r="W105" s="92" t="b">
        <f>IF($L$6=EUconst_NotRelevant,TRUE,IF(V105&gt;0,(V105&lt;&gt;U105),IF(U105="",TRUE,FALSE)))</f>
        <v>1</v>
      </c>
      <c r="X105" s="416"/>
      <c r="Y105" s="416"/>
      <c r="Z105" s="416"/>
      <c r="AA105" s="416"/>
      <c r="AB105" s="416"/>
    </row>
    <row r="106" spans="1:28" x14ac:dyDescent="0.2">
      <c r="A106" s="72"/>
      <c r="B106" s="416"/>
      <c r="C106" s="416"/>
      <c r="D106" s="13" t="s">
        <v>352</v>
      </c>
      <c r="E106" s="14" t="str">
        <f>Translations!$B$478</f>
        <v>Korištena razina točnosti za podatak o djelatnosti:</v>
      </c>
      <c r="F106" s="11"/>
      <c r="G106" s="11"/>
      <c r="H106" s="197"/>
      <c r="I106" s="1299" t="str">
        <f>IF(OR(ISBLANK(H106),H106=EUconst_NoTier),"",IF(S106=0,EUconst_NA,IF(ISERROR(S106),"",EUconst_MsgTierActivityLevel &amp; " " &amp;S106)))</f>
        <v/>
      </c>
      <c r="J106" s="1053"/>
      <c r="K106" s="1053"/>
      <c r="L106" s="1053"/>
      <c r="M106" s="1053"/>
      <c r="N106" s="1032"/>
      <c r="O106" s="416"/>
      <c r="P106" s="72"/>
      <c r="Q106" s="92" t="str">
        <f>EUconst_CNTR_ActivityData&amp;H73</f>
        <v>ActivityData_</v>
      </c>
      <c r="R106" s="29"/>
      <c r="S106" s="32" t="str">
        <f>IF(ISBLANK(H106),"",IF(H106=EUconst_NA,"",INDEX(EUwideConstants!$H:$O,MATCH(Q106,EUwideConstants!$S:$S,0),MATCH(H106,CNTR_TierList,0))))</f>
        <v/>
      </c>
      <c r="T106" s="72"/>
      <c r="U106" s="285" t="str">
        <f>U105</f>
        <v/>
      </c>
      <c r="V106" s="285">
        <v>2</v>
      </c>
      <c r="W106" s="92" t="b">
        <f>IF($L$6=EUconst_NotRelevant,TRUE,IF(V106&gt;0,(V106&lt;&gt;U106),IF(U106="",TRUE,FALSE)))</f>
        <v>1</v>
      </c>
      <c r="X106" s="416"/>
      <c r="Y106" s="416"/>
      <c r="Z106" s="416"/>
      <c r="AA106" s="416"/>
      <c r="AB106" s="416"/>
    </row>
    <row r="107" spans="1:28" x14ac:dyDescent="0.2">
      <c r="A107" s="72"/>
      <c r="B107" s="416"/>
      <c r="C107" s="416"/>
      <c r="D107" s="13" t="s">
        <v>353</v>
      </c>
      <c r="E107" s="14" t="str">
        <f>Translations!$B$479</f>
        <v>Postignuta nesigurnost:</v>
      </c>
      <c r="F107" s="11"/>
      <c r="G107" s="11"/>
      <c r="H107" s="269"/>
      <c r="I107" s="14" t="str">
        <f>Translations!$B$480</f>
        <v>Komentar:</v>
      </c>
      <c r="J107" s="1312"/>
      <c r="K107" s="1280"/>
      <c r="L107" s="1280"/>
      <c r="M107" s="1280"/>
      <c r="N107" s="1281"/>
      <c r="O107" s="416"/>
      <c r="P107" s="72"/>
      <c r="Q107" s="72"/>
      <c r="R107" s="72"/>
      <c r="S107" s="72"/>
      <c r="T107" s="72"/>
      <c r="U107" s="285" t="str">
        <f>U106</f>
        <v/>
      </c>
      <c r="V107" s="285">
        <v>2</v>
      </c>
      <c r="W107" s="92" t="b">
        <f>IF($L$6=EUconst_NotRelevant,TRUE,IF(V107&gt;0,(V107&lt;&gt;U107),IF(U107="",TRUE,FALSE)))</f>
        <v>1</v>
      </c>
      <c r="X107" s="416"/>
      <c r="Y107" s="416"/>
      <c r="Z107" s="416"/>
      <c r="AA107" s="416"/>
      <c r="AB107" s="416"/>
    </row>
    <row r="108" spans="1:28" ht="5.0999999999999996" customHeight="1" x14ac:dyDescent="0.2">
      <c r="A108" s="72"/>
      <c r="B108" s="416"/>
      <c r="C108" s="416"/>
      <c r="D108" s="416"/>
      <c r="E108" s="410"/>
      <c r="F108" s="410"/>
      <c r="G108" s="410"/>
      <c r="H108" s="410"/>
      <c r="I108" s="410"/>
      <c r="J108" s="410"/>
      <c r="K108" s="410"/>
      <c r="L108" s="416"/>
      <c r="M108" s="416"/>
      <c r="N108" s="416"/>
      <c r="O108" s="416"/>
      <c r="P108" s="72"/>
      <c r="Q108" s="72"/>
      <c r="R108" s="72"/>
      <c r="S108" s="72"/>
      <c r="T108" s="72"/>
      <c r="U108" s="72"/>
      <c r="V108" s="72"/>
      <c r="W108" s="72"/>
      <c r="X108" s="416"/>
      <c r="Y108" s="416"/>
      <c r="Z108" s="416"/>
      <c r="AA108" s="416"/>
      <c r="AB108" s="416"/>
    </row>
    <row r="109" spans="1:28" x14ac:dyDescent="0.2">
      <c r="A109" s="72"/>
      <c r="B109" s="416"/>
      <c r="C109" s="416"/>
      <c r="D109" s="336" t="str">
        <f>Translations!$B$657</f>
        <v>Metoda B: Trenutna učinkovitost</v>
      </c>
      <c r="E109" s="410"/>
      <c r="F109" s="410"/>
      <c r="G109" s="410"/>
      <c r="H109" s="410"/>
      <c r="I109" s="410"/>
      <c r="J109" s="410"/>
      <c r="K109" s="410"/>
      <c r="L109" s="416"/>
      <c r="M109" s="416"/>
      <c r="N109" s="416"/>
      <c r="O109" s="416"/>
      <c r="P109" s="72"/>
      <c r="Q109" s="72"/>
      <c r="R109" s="72"/>
      <c r="S109" s="72"/>
      <c r="T109" s="72"/>
      <c r="U109" s="72"/>
      <c r="V109" s="72"/>
      <c r="W109" s="72"/>
      <c r="X109" s="416"/>
      <c r="Y109" s="416"/>
      <c r="Z109" s="416"/>
      <c r="AA109" s="416"/>
      <c r="AB109" s="416"/>
    </row>
    <row r="110" spans="1:28" ht="12.75" customHeight="1" x14ac:dyDescent="0.2">
      <c r="A110" s="72"/>
      <c r="B110" s="416"/>
      <c r="C110" s="416"/>
      <c r="D110" s="13" t="s">
        <v>354</v>
      </c>
      <c r="E110" s="14" t="str">
        <f>Translations!$B$477</f>
        <v>Zahtijevana razina točnosti za podatak o djelatnosti:</v>
      </c>
      <c r="F110" s="11"/>
      <c r="G110" s="11"/>
      <c r="H110" s="268" t="str">
        <f>IF(W110,"",H90)</f>
        <v/>
      </c>
      <c r="I110" s="1299" t="str">
        <f>IF(W110,"",I90)</f>
        <v/>
      </c>
      <c r="J110" s="1053"/>
      <c r="K110" s="1053"/>
      <c r="L110" s="1053"/>
      <c r="M110" s="1053"/>
      <c r="N110" s="1032"/>
      <c r="O110" s="416"/>
      <c r="P110" s="72"/>
      <c r="Q110" s="72"/>
      <c r="R110" s="29"/>
      <c r="S110" s="23"/>
      <c r="T110" s="72"/>
      <c r="U110" s="285" t="str">
        <f>U107</f>
        <v/>
      </c>
      <c r="V110" s="285">
        <v>2</v>
      </c>
      <c r="W110" s="92" t="b">
        <f>IF($L$6=EUconst_NotRelevant,TRUE,IF(V110&gt;0,(V110&lt;&gt;U110),IF(U110="",TRUE,FALSE)))</f>
        <v>1</v>
      </c>
      <c r="X110" s="416"/>
      <c r="Y110" s="416"/>
      <c r="Z110" s="416"/>
      <c r="AA110" s="416"/>
      <c r="AB110" s="416"/>
    </row>
    <row r="111" spans="1:28" x14ac:dyDescent="0.2">
      <c r="A111" s="72"/>
      <c r="B111" s="416"/>
      <c r="C111" s="416"/>
      <c r="D111" s="13" t="s">
        <v>553</v>
      </c>
      <c r="E111" s="14" t="str">
        <f>Translations!$B$478</f>
        <v>Korištena razina točnosti za podatak o djelatnosti:</v>
      </c>
      <c r="F111" s="11"/>
      <c r="G111" s="11"/>
      <c r="H111" s="197"/>
      <c r="I111" s="1299" t="str">
        <f>IF(OR(ISBLANK(H111),H111=EUconst_NoTier),"",IF(S111=0,EUconst_NA,IF(ISERROR(S111),"",EUconst_MsgTierActivityLevel &amp; " " &amp;S111)))</f>
        <v/>
      </c>
      <c r="J111" s="1053"/>
      <c r="K111" s="1053"/>
      <c r="L111" s="1053"/>
      <c r="M111" s="1053"/>
      <c r="N111" s="1032"/>
      <c r="O111" s="416"/>
      <c r="P111" s="72"/>
      <c r="Q111" s="92" t="str">
        <f>EUconst_CNTR_ActivityData&amp;H73</f>
        <v>ActivityData_</v>
      </c>
      <c r="R111" s="29"/>
      <c r="S111" s="32" t="str">
        <f>IF(ISBLANK(H111),"",IF(H111=EUconst_NA,"",INDEX(EUwideConstants!$H:$O,MATCH(Q111,EUwideConstants!$S:$S,0),MATCH(H111,CNTR_TierList,0))))</f>
        <v/>
      </c>
      <c r="T111" s="72"/>
      <c r="U111" s="285" t="str">
        <f>U110</f>
        <v/>
      </c>
      <c r="V111" s="285">
        <v>2</v>
      </c>
      <c r="W111" s="92" t="b">
        <f>IF($L$6=EUconst_NotRelevant,TRUE,IF(V111&gt;0,(V111&lt;&gt;U111),IF(U111="",TRUE,FALSE)))</f>
        <v>1</v>
      </c>
      <c r="X111" s="416"/>
      <c r="Y111" s="416"/>
      <c r="Z111" s="416"/>
      <c r="AA111" s="416"/>
      <c r="AB111" s="416"/>
    </row>
    <row r="112" spans="1:28" x14ac:dyDescent="0.2">
      <c r="A112" s="72"/>
      <c r="B112" s="416"/>
      <c r="C112" s="416"/>
      <c r="D112" s="13" t="s">
        <v>548</v>
      </c>
      <c r="E112" s="14" t="str">
        <f>Translations!$B$479</f>
        <v>Postignuta nesigurnost:</v>
      </c>
      <c r="F112" s="11"/>
      <c r="G112" s="11"/>
      <c r="H112" s="269"/>
      <c r="I112" s="14" t="str">
        <f>Translations!$B$480</f>
        <v>Komentar:</v>
      </c>
      <c r="J112" s="1312"/>
      <c r="K112" s="1280"/>
      <c r="L112" s="1280"/>
      <c r="M112" s="1280"/>
      <c r="N112" s="1281"/>
      <c r="O112" s="416"/>
      <c r="P112" s="72"/>
      <c r="Q112" s="72"/>
      <c r="R112" s="72"/>
      <c r="S112" s="72"/>
      <c r="T112" s="72"/>
      <c r="U112" s="285" t="str">
        <f>U111</f>
        <v/>
      </c>
      <c r="V112" s="285">
        <v>2</v>
      </c>
      <c r="W112" s="92" t="b">
        <f>IF($L$6=EUconst_NotRelevant,TRUE,IF(V112&gt;0,(V112&lt;&gt;U112),IF(U112="",TRUE,FALSE)))</f>
        <v>1</v>
      </c>
      <c r="X112" s="416"/>
      <c r="Y112" s="416"/>
      <c r="Z112" s="416"/>
      <c r="AA112" s="416"/>
      <c r="AB112" s="416"/>
    </row>
    <row r="113" spans="1:28" x14ac:dyDescent="0.2">
      <c r="A113" s="72"/>
      <c r="B113" s="416"/>
      <c r="C113" s="416"/>
      <c r="D113" s="416"/>
      <c r="E113" s="410"/>
      <c r="F113" s="410"/>
      <c r="G113" s="410"/>
      <c r="H113" s="410"/>
      <c r="I113" s="410"/>
      <c r="J113" s="410"/>
      <c r="K113" s="410"/>
      <c r="L113" s="416"/>
      <c r="M113" s="416"/>
      <c r="N113" s="416"/>
      <c r="O113" s="416"/>
      <c r="P113" s="72"/>
      <c r="Q113" s="72"/>
      <c r="R113" s="72"/>
      <c r="S113" s="72"/>
      <c r="T113" s="72"/>
      <c r="U113" s="72"/>
      <c r="V113" s="72"/>
      <c r="W113" s="72"/>
      <c r="X113" s="416"/>
      <c r="Y113" s="416"/>
      <c r="Z113" s="416"/>
      <c r="AA113" s="416"/>
      <c r="AB113" s="416"/>
    </row>
    <row r="114" spans="1:28" ht="15" customHeight="1" x14ac:dyDescent="0.2">
      <c r="A114" s="72"/>
      <c r="B114" s="416"/>
      <c r="C114" s="416"/>
      <c r="D114" s="1179" t="str">
        <f>Translations!$B$658</f>
        <v>Faktori proračuna</v>
      </c>
      <c r="E114" s="1179"/>
      <c r="F114" s="1179"/>
      <c r="G114" s="1179"/>
      <c r="H114" s="1179"/>
      <c r="I114" s="1179"/>
      <c r="J114" s="1179"/>
      <c r="K114" s="1179"/>
      <c r="L114" s="1179"/>
      <c r="M114" s="1179"/>
      <c r="N114" s="1179"/>
      <c r="O114" s="416"/>
      <c r="P114" s="72"/>
      <c r="Q114" s="72"/>
      <c r="R114" s="72"/>
      <c r="S114" s="72"/>
      <c r="T114" s="72"/>
      <c r="U114" s="72"/>
      <c r="V114" s="72"/>
      <c r="W114" s="72"/>
      <c r="X114" s="416"/>
      <c r="Y114" s="416"/>
      <c r="Z114" s="416"/>
      <c r="AA114" s="416"/>
      <c r="AB114" s="416"/>
    </row>
    <row r="115" spans="1:28" ht="15" x14ac:dyDescent="0.2">
      <c r="A115" s="72"/>
      <c r="B115" s="416"/>
      <c r="C115" s="416"/>
      <c r="D115" s="306" t="s">
        <v>839</v>
      </c>
      <c r="E115" s="336" t="str">
        <f>Translations!$B$659</f>
        <v>Primjenjene razine točnosti</v>
      </c>
      <c r="F115" s="257"/>
      <c r="G115" s="257"/>
      <c r="H115" s="410"/>
      <c r="I115" s="410"/>
      <c r="J115" s="410"/>
      <c r="K115" s="410"/>
      <c r="L115" s="416"/>
      <c r="M115" s="416"/>
      <c r="N115" s="416"/>
      <c r="O115" s="416"/>
      <c r="P115" s="72"/>
      <c r="Q115" s="72"/>
      <c r="R115" s="72"/>
      <c r="S115" s="72"/>
      <c r="T115" s="72"/>
      <c r="U115" s="72"/>
      <c r="V115" s="72"/>
      <c r="W115" s="72"/>
      <c r="X115" s="416"/>
      <c r="Y115" s="416"/>
      <c r="Z115" s="416"/>
      <c r="AA115" s="416"/>
      <c r="AB115" s="416"/>
    </row>
    <row r="116" spans="1:28" ht="5.0999999999999996" customHeight="1" x14ac:dyDescent="0.2">
      <c r="A116" s="72"/>
      <c r="B116" s="416"/>
      <c r="C116" s="416"/>
      <c r="D116" s="416"/>
      <c r="E116" s="410"/>
      <c r="F116" s="410"/>
      <c r="G116" s="410"/>
      <c r="H116" s="410"/>
      <c r="I116" s="410"/>
      <c r="J116" s="410"/>
      <c r="K116" s="410"/>
      <c r="L116" s="416"/>
      <c r="M116" s="416"/>
      <c r="N116" s="416"/>
      <c r="O116" s="416"/>
      <c r="P116" s="72"/>
      <c r="Q116" s="72"/>
      <c r="R116" s="72"/>
      <c r="S116" s="72"/>
      <c r="T116" s="72"/>
      <c r="U116" s="72"/>
      <c r="V116" s="72"/>
      <c r="W116" s="72"/>
      <c r="X116" s="416"/>
      <c r="Y116" s="416"/>
      <c r="Z116" s="416"/>
      <c r="AA116" s="416"/>
      <c r="AB116" s="416"/>
    </row>
    <row r="117" spans="1:28" x14ac:dyDescent="0.2">
      <c r="A117" s="72"/>
      <c r="B117" s="416"/>
      <c r="C117" s="416"/>
      <c r="D117" s="416"/>
      <c r="E117" s="279" t="str">
        <f>Translations!$B$516</f>
        <v>Faktor proračuna:</v>
      </c>
      <c r="F117" s="280"/>
      <c r="G117" s="281"/>
      <c r="H117" s="50" t="str">
        <f>Translations!$B$517</f>
        <v>Zahtijevana razina točnosti:</v>
      </c>
      <c r="I117" s="50" t="str">
        <f>Translations!$B$518</f>
        <v>Korištena razina točnosti:</v>
      </c>
      <c r="J117" s="1300" t="str">
        <f>Translations!$B$526</f>
        <v>Puni tekst za korištenu razinu točnosti</v>
      </c>
      <c r="K117" s="1301"/>
      <c r="L117" s="1301"/>
      <c r="M117" s="1301"/>
      <c r="N117" s="1302"/>
      <c r="O117" s="416"/>
      <c r="P117" s="72"/>
      <c r="Q117" s="72"/>
      <c r="R117" s="72"/>
      <c r="S117" s="15" t="s">
        <v>1036</v>
      </c>
      <c r="T117" s="72"/>
      <c r="U117" s="72"/>
      <c r="V117" s="72"/>
      <c r="W117" s="72"/>
      <c r="X117" s="416"/>
      <c r="Y117" s="416"/>
      <c r="Z117" s="416"/>
      <c r="AA117" s="416"/>
      <c r="AB117" s="416"/>
    </row>
    <row r="118" spans="1:28" x14ac:dyDescent="0.2">
      <c r="A118" s="72"/>
      <c r="B118" s="416"/>
      <c r="C118" s="416"/>
      <c r="D118" s="46" t="s">
        <v>1028</v>
      </c>
      <c r="E118" s="282" t="str">
        <f>Translations!$B$660</f>
        <v>SEF (CF4) Nagibni emisijski faktor</v>
      </c>
      <c r="F118" s="283"/>
      <c r="G118" s="284"/>
      <c r="H118" s="268" t="str">
        <f>IF(H73="","",IF(W118=FALSE,IF(CNTR_Category="A",INDEX(EUwideConstants!$G:$G,MATCH(Q118,EUwideConstants!$S:$S,0)),INDEX(EUwideConstants!$P:$P,MATCH(Q118,EUwideConstants!$S:$S,0))),""))</f>
        <v/>
      </c>
      <c r="I118" s="197"/>
      <c r="J118" s="1299" t="str">
        <f>IF(OR(ISBLANK(I118),I118=EUconst_NoTier),"",IF(S118=0,EUconst_NotApplicable,IF(ISERROR(S118),"",S118)))</f>
        <v/>
      </c>
      <c r="K118" s="1053"/>
      <c r="L118" s="1053"/>
      <c r="M118" s="1053"/>
      <c r="N118" s="1032"/>
      <c r="O118" s="416"/>
      <c r="P118" s="72"/>
      <c r="Q118" s="92" t="str">
        <f>EUconst_CNTR_EF&amp;H73</f>
        <v>EF_</v>
      </c>
      <c r="R118" s="72"/>
      <c r="S118" s="31" t="str">
        <f>IF(ISBLANK(I118),"",IF(I118=EUconst_NA,"",INDEX(EUwideConstants!$H:$O,MATCH(Q118,EUwideConstants!$S:$S,0),MATCH(I118,CNTR_TierList,0))))</f>
        <v/>
      </c>
      <c r="T118" s="72"/>
      <c r="U118" s="285" t="str">
        <f>U112</f>
        <v/>
      </c>
      <c r="V118" s="285">
        <v>1</v>
      </c>
      <c r="W118" s="92" t="b">
        <f>IF($L$6=EUconst_NotRelevant,TRUE,IF(V118&gt;0,(V118&lt;&gt;U118),IF(U118="",TRUE,FALSE)))</f>
        <v>1</v>
      </c>
      <c r="X118" s="416"/>
      <c r="Y118" s="416"/>
      <c r="Z118" s="416"/>
      <c r="AA118" s="416"/>
      <c r="AB118" s="416"/>
    </row>
    <row r="119" spans="1:28" x14ac:dyDescent="0.2">
      <c r="A119" s="72"/>
      <c r="B119" s="416"/>
      <c r="C119" s="416"/>
      <c r="D119" s="46" t="s">
        <v>1029</v>
      </c>
      <c r="E119" s="282" t="str">
        <f>Translations!$B$661</f>
        <v>OVC (koeficijent prednapona)</v>
      </c>
      <c r="F119" s="283"/>
      <c r="G119" s="284"/>
      <c r="H119" s="268" t="str">
        <f>IF(H74="","",IF(W119=FALSE,IF(CNTR_Category="A",INDEX(EUwideConstants!$G:$G,MATCH(Q119,EUwideConstants!$S:$S,0)),INDEX(EUwideConstants!$P:$P,MATCH(Q119,EUwideConstants!$S:$S,0))),""))</f>
        <v/>
      </c>
      <c r="I119" s="197"/>
      <c r="J119" s="1299" t="str">
        <f>IF(OR(ISBLANK(I119),I119=EUconst_NoTier),"",IF(S119=0,EUconst_NotApplicable,IF(ISERROR(S119),"",S119)))</f>
        <v/>
      </c>
      <c r="K119" s="1053"/>
      <c r="L119" s="1053"/>
      <c r="M119" s="1053"/>
      <c r="N119" s="1032"/>
      <c r="O119" s="416"/>
      <c r="P119" s="72"/>
      <c r="Q119" s="92" t="str">
        <f>EUconst_CNTR_EF&amp;H73</f>
        <v>EF_</v>
      </c>
      <c r="R119" s="72"/>
      <c r="S119" s="31" t="str">
        <f>IF(ISBLANK(I119),"",IF(I119=EUconst_NA,"",INDEX(EUwideConstants!$H:$O,MATCH(Q119,EUwideConstants!$S:$S,0),MATCH(I119,CNTR_TierList,0))))</f>
        <v/>
      </c>
      <c r="T119" s="72"/>
      <c r="U119" s="285" t="str">
        <f>U118</f>
        <v/>
      </c>
      <c r="V119" s="285">
        <v>2</v>
      </c>
      <c r="W119" s="92" t="b">
        <f>IF($L$6=EUconst_NotRelevant,TRUE,IF(V119&gt;0,(V119&lt;&gt;U119),IF(U119="",TRUE,FALSE)))</f>
        <v>1</v>
      </c>
      <c r="X119" s="416"/>
      <c r="Y119" s="416"/>
      <c r="Z119" s="416"/>
      <c r="AA119" s="416"/>
      <c r="AB119" s="416"/>
    </row>
    <row r="120" spans="1:28" x14ac:dyDescent="0.2">
      <c r="A120" s="72"/>
      <c r="B120" s="416"/>
      <c r="C120" s="416"/>
      <c r="D120" s="46" t="s">
        <v>1466</v>
      </c>
      <c r="E120" s="282" t="str">
        <f>Translations!$B$662</f>
        <v>F(C2F6) Maseni udio C2F6</v>
      </c>
      <c r="F120" s="283"/>
      <c r="G120" s="284"/>
      <c r="H120" s="268" t="str">
        <f>IF(H75="","",IF(W120=FALSE,IF(CNTR_Category="A",INDEX(EUwideConstants!$G:$G,MATCH(Q120,EUwideConstants!$S:$S,0)),INDEX(EUwideConstants!$P:$P,MATCH(Q120,EUwideConstants!$S:$S,0))),""))</f>
        <v/>
      </c>
      <c r="I120" s="197"/>
      <c r="J120" s="1299" t="str">
        <f>IF(OR(ISBLANK(I120),I120=EUconst_NoTier),"",IF(S120=0,EUconst_NotApplicable,IF(ISERROR(S120),"",S120)))</f>
        <v/>
      </c>
      <c r="K120" s="1053"/>
      <c r="L120" s="1053"/>
      <c r="M120" s="1053"/>
      <c r="N120" s="1032"/>
      <c r="O120" s="416"/>
      <c r="P120" s="72"/>
      <c r="Q120" s="92" t="str">
        <f>EUconst_CNTR_EF&amp;H73</f>
        <v>EF_</v>
      </c>
      <c r="R120" s="72"/>
      <c r="S120" s="31" t="str">
        <f>IF(ISBLANK(I120),"",IF(I120=EUconst_NA,"",INDEX(EUwideConstants!$H:$O,MATCH(Q120,EUwideConstants!$S:$S,0),MATCH(I120,CNTR_TierList,0))))</f>
        <v/>
      </c>
      <c r="T120" s="72"/>
      <c r="U120" s="285" t="str">
        <f>U119</f>
        <v/>
      </c>
      <c r="V120" s="285">
        <v>0</v>
      </c>
      <c r="W120" s="92" t="b">
        <f>IF($L$6=EUconst_NotRelevant,TRUE,IF(V120&gt;0,(V120&lt;&gt;U120),IF(U120="",TRUE,FALSE)))</f>
        <v>1</v>
      </c>
      <c r="X120" s="416"/>
      <c r="Y120" s="416"/>
      <c r="Z120" s="416"/>
      <c r="AA120" s="416"/>
      <c r="AB120" s="416"/>
    </row>
    <row r="121" spans="1:28" x14ac:dyDescent="0.2">
      <c r="A121" s="72"/>
      <c r="B121" s="416"/>
      <c r="C121" s="416"/>
      <c r="D121" s="416"/>
      <c r="E121" s="410"/>
      <c r="F121" s="410"/>
      <c r="G121" s="410"/>
      <c r="H121" s="410"/>
      <c r="I121" s="410"/>
      <c r="J121" s="410"/>
      <c r="K121" s="410"/>
      <c r="L121" s="416"/>
      <c r="M121" s="416"/>
      <c r="N121" s="416"/>
      <c r="O121" s="416"/>
      <c r="P121" s="72"/>
      <c r="Q121" s="72"/>
      <c r="R121" s="72"/>
      <c r="S121" s="72"/>
      <c r="T121" s="72"/>
      <c r="U121" s="72"/>
      <c r="V121" s="72"/>
      <c r="W121" s="72"/>
      <c r="X121" s="416"/>
      <c r="Y121" s="416"/>
      <c r="Z121" s="416"/>
      <c r="AA121" s="416"/>
      <c r="AB121" s="416"/>
    </row>
    <row r="122" spans="1:28" ht="15" x14ac:dyDescent="0.2">
      <c r="A122" s="72"/>
      <c r="B122" s="416"/>
      <c r="C122" s="416"/>
      <c r="D122" s="306" t="s">
        <v>844</v>
      </c>
      <c r="E122" s="336" t="str">
        <f>Translations!$B$663</f>
        <v>Detalji o razini točnosti</v>
      </c>
      <c r="F122" s="257"/>
      <c r="G122" s="257"/>
      <c r="H122" s="410"/>
      <c r="I122" s="410"/>
      <c r="J122" s="410"/>
      <c r="K122" s="410"/>
      <c r="L122" s="416"/>
      <c r="M122" s="416"/>
      <c r="N122" s="416"/>
      <c r="O122" s="416"/>
      <c r="P122" s="72"/>
      <c r="Q122" s="72"/>
      <c r="R122" s="72"/>
      <c r="S122" s="72"/>
      <c r="T122" s="72"/>
      <c r="U122" s="72"/>
      <c r="V122" s="72"/>
      <c r="W122" s="72"/>
      <c r="X122" s="416"/>
      <c r="Y122" s="416"/>
      <c r="Z122" s="416"/>
      <c r="AA122" s="416"/>
      <c r="AB122" s="416"/>
    </row>
    <row r="123" spans="1:28" ht="5.0999999999999996" customHeight="1" x14ac:dyDescent="0.2">
      <c r="A123" s="72"/>
      <c r="B123" s="416"/>
      <c r="C123" s="416"/>
      <c r="D123" s="416"/>
      <c r="E123" s="410"/>
      <c r="F123" s="410"/>
      <c r="G123" s="410"/>
      <c r="H123" s="410"/>
      <c r="I123" s="410"/>
      <c r="J123" s="410"/>
      <c r="K123" s="410"/>
      <c r="L123" s="416"/>
      <c r="M123" s="416"/>
      <c r="N123" s="416"/>
      <c r="O123" s="416"/>
      <c r="P123" s="72"/>
      <c r="Q123" s="72"/>
      <c r="R123" s="72"/>
      <c r="S123" s="72"/>
      <c r="T123" s="72"/>
      <c r="U123" s="72"/>
      <c r="V123" s="72"/>
      <c r="W123" s="72"/>
      <c r="X123" s="416"/>
      <c r="Y123" s="416"/>
      <c r="Z123" s="416"/>
      <c r="AA123" s="416"/>
      <c r="AB123" s="416"/>
    </row>
    <row r="124" spans="1:28" ht="38.85" customHeight="1" x14ac:dyDescent="0.2">
      <c r="A124" s="72"/>
      <c r="B124" s="416"/>
      <c r="C124" s="416"/>
      <c r="D124" s="416"/>
      <c r="E124" s="279" t="str">
        <f>Translations!$B$516</f>
        <v>Faktor proračuna:</v>
      </c>
      <c r="F124" s="280"/>
      <c r="G124" s="281"/>
      <c r="H124" s="50" t="str">
        <f>I117</f>
        <v>Korištena razina točnosti:</v>
      </c>
      <c r="I124" s="51" t="str">
        <f>Translations!$B$664</f>
        <v>zadana ili najnovija vrijednost</v>
      </c>
      <c r="J124" s="51" t="str">
        <f>Translations!$B$536</f>
        <v>Jedinica</v>
      </c>
      <c r="K124" s="51" t="str">
        <f>Translations!$B$537</f>
        <v>Oznaka izvora</v>
      </c>
      <c r="L124" s="51" t="str">
        <f>Translations!$B$538</f>
        <v>Oznaka analize</v>
      </c>
      <c r="M124" s="51" t="str">
        <f>Translations!$B$665</f>
        <v>datum najnovije analize</v>
      </c>
      <c r="N124" s="51" t="str">
        <f>Translations!$B$540</f>
        <v>Učestalost analiza</v>
      </c>
      <c r="O124" s="416"/>
      <c r="P124" s="72"/>
      <c r="Q124" s="72"/>
      <c r="R124" s="72"/>
      <c r="S124" s="52" t="s">
        <v>383</v>
      </c>
      <c r="T124" s="72"/>
      <c r="U124" s="72"/>
      <c r="V124" s="72"/>
      <c r="W124" s="72"/>
      <c r="X124" s="416"/>
      <c r="Y124" s="416"/>
      <c r="Z124" s="416"/>
      <c r="AA124" s="416"/>
      <c r="AB124" s="416"/>
    </row>
    <row r="125" spans="1:28" x14ac:dyDescent="0.2">
      <c r="A125" s="72"/>
      <c r="B125" s="416"/>
      <c r="C125" s="416"/>
      <c r="D125" s="46" t="s">
        <v>1028</v>
      </c>
      <c r="E125" s="282" t="str">
        <f>E118</f>
        <v>SEF (CF4) Nagibni emisijski faktor</v>
      </c>
      <c r="F125" s="283"/>
      <c r="G125" s="284"/>
      <c r="H125" s="268" t="str">
        <f>IF(OR(ISBLANK(I118),I118=EUconst_NA),"",I118)</f>
        <v/>
      </c>
      <c r="I125" s="197"/>
      <c r="J125" s="197"/>
      <c r="K125" s="270"/>
      <c r="L125" s="271"/>
      <c r="M125" s="271"/>
      <c r="N125" s="272"/>
      <c r="O125" s="416"/>
      <c r="P125" s="72"/>
      <c r="Q125" s="92" t="str">
        <f>Q118</f>
        <v>EF_</v>
      </c>
      <c r="R125" s="72"/>
      <c r="S125" s="63" t="str">
        <f>IF(H125="","",IF(I118=EUconst_NA,"",INDEX(EUwideConstants!$AL:$AP,MATCH(Q118,EUwideConstants!$S:$S,0),MATCH(I118,CNTR_TierList,0))))</f>
        <v/>
      </c>
      <c r="T125" s="72"/>
      <c r="U125" s="285" t="str">
        <f>U120</f>
        <v/>
      </c>
      <c r="V125" s="285">
        <v>1</v>
      </c>
      <c r="W125" s="92" t="b">
        <f>IF($L$6=EUconst_NotRelevant,TRUE,IF(V125&gt;0,(V125&lt;&gt;U125),IF(U125="",TRUE,FALSE)))</f>
        <v>1</v>
      </c>
      <c r="X125" s="416"/>
      <c r="Y125" s="416"/>
      <c r="Z125" s="416"/>
      <c r="AA125" s="416"/>
      <c r="AB125" s="416"/>
    </row>
    <row r="126" spans="1:28" x14ac:dyDescent="0.2">
      <c r="A126" s="72"/>
      <c r="B126" s="416"/>
      <c r="C126" s="416"/>
      <c r="D126" s="46" t="s">
        <v>1029</v>
      </c>
      <c r="E126" s="282" t="str">
        <f>E119</f>
        <v>OVC (koeficijent prednapona)</v>
      </c>
      <c r="F126" s="283"/>
      <c r="G126" s="284"/>
      <c r="H126" s="268" t="str">
        <f>IF(OR(ISBLANK(I119),I119=EUconst_NA),"",I119)</f>
        <v/>
      </c>
      <c r="I126" s="197"/>
      <c r="J126" s="197"/>
      <c r="K126" s="270"/>
      <c r="L126" s="271"/>
      <c r="M126" s="271"/>
      <c r="N126" s="272"/>
      <c r="O126" s="416"/>
      <c r="P126" s="72"/>
      <c r="Q126" s="92" t="str">
        <f>Q119</f>
        <v>EF_</v>
      </c>
      <c r="R126" s="72"/>
      <c r="S126" s="63" t="str">
        <f>IF(H126="","",IF(I119=EUconst_NA,"",INDEX(EUwideConstants!$AL:$AP,MATCH(Q119,EUwideConstants!$S:$S,0),MATCH(I119,CNTR_TierList,0))))</f>
        <v/>
      </c>
      <c r="T126" s="72"/>
      <c r="U126" s="285" t="str">
        <f>U125</f>
        <v/>
      </c>
      <c r="V126" s="285">
        <v>2</v>
      </c>
      <c r="W126" s="92" t="b">
        <f>IF($L$6=EUconst_NotRelevant,TRUE,IF(V126&gt;0,(V126&lt;&gt;U126),IF(U126="",TRUE,FALSE)))</f>
        <v>1</v>
      </c>
      <c r="X126" s="416"/>
      <c r="Y126" s="416"/>
      <c r="Z126" s="416"/>
      <c r="AA126" s="416"/>
      <c r="AB126" s="416"/>
    </row>
    <row r="127" spans="1:28" x14ac:dyDescent="0.2">
      <c r="A127" s="72"/>
      <c r="B127" s="416"/>
      <c r="C127" s="416"/>
      <c r="D127" s="46" t="s">
        <v>1466</v>
      </c>
      <c r="E127" s="282" t="str">
        <f>E120</f>
        <v>F(C2F6) Maseni udio C2F6</v>
      </c>
      <c r="F127" s="283"/>
      <c r="G127" s="284"/>
      <c r="H127" s="268" t="str">
        <f>IF(OR(ISBLANK(I120),I120=EUconst_NA),"",I120)</f>
        <v/>
      </c>
      <c r="I127" s="197"/>
      <c r="J127" s="197"/>
      <c r="K127" s="270"/>
      <c r="L127" s="271"/>
      <c r="M127" s="271"/>
      <c r="N127" s="272"/>
      <c r="O127" s="416"/>
      <c r="P127" s="72"/>
      <c r="Q127" s="92" t="str">
        <f>Q120</f>
        <v>EF_</v>
      </c>
      <c r="R127" s="72"/>
      <c r="S127" s="63" t="str">
        <f>IF(H127="","",IF(I120=EUconst_NA,"",INDEX(EUwideConstants!$AL:$AP,MATCH(Q120,EUwideConstants!$S:$S,0),MATCH(I120,CNTR_TierList,0))))</f>
        <v/>
      </c>
      <c r="T127" s="72"/>
      <c r="U127" s="285" t="str">
        <f>U126</f>
        <v/>
      </c>
      <c r="V127" s="285">
        <v>0</v>
      </c>
      <c r="W127" s="92" t="b">
        <f>IF($L$6=EUconst_NotRelevant,TRUE,IF(V127&gt;0,(V127&lt;&gt;U127),IF(U127="",TRUE,FALSE)))</f>
        <v>1</v>
      </c>
      <c r="X127" s="416"/>
      <c r="Y127" s="416"/>
      <c r="Z127" s="416"/>
      <c r="AA127" s="416"/>
      <c r="AB127" s="416"/>
    </row>
    <row r="128" spans="1:28" x14ac:dyDescent="0.2">
      <c r="A128" s="72"/>
      <c r="B128" s="416"/>
      <c r="C128" s="416"/>
      <c r="D128" s="416"/>
      <c r="E128" s="410"/>
      <c r="F128" s="410"/>
      <c r="G128" s="410"/>
      <c r="H128" s="410"/>
      <c r="I128" s="410"/>
      <c r="J128" s="410"/>
      <c r="K128" s="410"/>
      <c r="L128" s="416"/>
      <c r="M128" s="416"/>
      <c r="N128" s="416"/>
      <c r="O128" s="416"/>
      <c r="P128" s="72"/>
      <c r="Q128" s="72"/>
      <c r="R128" s="72"/>
      <c r="S128" s="72"/>
      <c r="T128" s="72"/>
      <c r="U128" s="72"/>
      <c r="V128" s="72"/>
      <c r="W128" s="72"/>
      <c r="X128" s="416"/>
      <c r="Y128" s="416"/>
      <c r="Z128" s="416"/>
      <c r="AA128" s="416"/>
      <c r="AB128" s="416"/>
    </row>
    <row r="129" spans="1:28" ht="15" customHeight="1" x14ac:dyDescent="0.2">
      <c r="A129" s="72"/>
      <c r="B129" s="416"/>
      <c r="C129" s="416"/>
      <c r="D129" s="1179" t="str">
        <f>Translations!$B$666</f>
        <v>Učinkovitost prikupljanja podataka o fugitivnim emisijama</v>
      </c>
      <c r="E129" s="1179"/>
      <c r="F129" s="1179"/>
      <c r="G129" s="1179"/>
      <c r="H129" s="1179"/>
      <c r="I129" s="1179"/>
      <c r="J129" s="1179"/>
      <c r="K129" s="1179"/>
      <c r="L129" s="1179"/>
      <c r="M129" s="1179"/>
      <c r="N129" s="1179"/>
      <c r="O129" s="416"/>
      <c r="P129" s="72"/>
      <c r="Q129" s="72"/>
      <c r="R129" s="72"/>
      <c r="S129" s="72"/>
      <c r="T129" s="72"/>
      <c r="U129" s="72"/>
      <c r="V129" s="72"/>
      <c r="W129" s="72"/>
      <c r="X129" s="416"/>
      <c r="Y129" s="416"/>
      <c r="Z129" s="416"/>
      <c r="AA129" s="416"/>
      <c r="AB129" s="416"/>
    </row>
    <row r="130" spans="1:28" ht="15" x14ac:dyDescent="0.2">
      <c r="A130" s="72"/>
      <c r="B130" s="416"/>
      <c r="C130" s="416"/>
      <c r="D130" s="306" t="s">
        <v>849</v>
      </c>
      <c r="E130" s="336" t="str">
        <f>Translations!$B$667</f>
        <v>Određivanje učinkovitosti prikupljanja podataka</v>
      </c>
      <c r="F130" s="257"/>
      <c r="G130" s="257"/>
      <c r="H130" s="410"/>
      <c r="I130" s="410"/>
      <c r="J130" s="410"/>
      <c r="K130" s="410"/>
      <c r="L130" s="416"/>
      <c r="M130" s="416"/>
      <c r="N130" s="416"/>
      <c r="O130" s="416"/>
      <c r="P130" s="72"/>
      <c r="Q130" s="72"/>
      <c r="R130" s="72"/>
      <c r="S130" s="72"/>
      <c r="T130" s="72"/>
      <c r="U130" s="72"/>
      <c r="V130" s="72"/>
      <c r="W130" s="72"/>
      <c r="X130" s="416"/>
      <c r="Y130" s="416"/>
      <c r="Z130" s="416"/>
      <c r="AA130" s="416"/>
      <c r="AB130" s="416"/>
    </row>
    <row r="131" spans="1:28" ht="5.0999999999999996" customHeight="1" x14ac:dyDescent="0.2">
      <c r="A131" s="72"/>
      <c r="B131" s="416"/>
      <c r="C131" s="416"/>
      <c r="D131" s="416"/>
      <c r="E131" s="410"/>
      <c r="F131" s="410"/>
      <c r="G131" s="410"/>
      <c r="H131" s="410"/>
      <c r="I131" s="410"/>
      <c r="J131" s="410"/>
      <c r="K131" s="410"/>
      <c r="L131" s="416"/>
      <c r="M131" s="416"/>
      <c r="N131" s="416"/>
      <c r="O131" s="416"/>
      <c r="P131" s="72"/>
      <c r="Q131" s="72"/>
      <c r="R131" s="72"/>
      <c r="S131" s="72"/>
      <c r="T131" s="72"/>
      <c r="U131" s="72"/>
      <c r="V131" s="72"/>
      <c r="W131" s="72"/>
      <c r="X131" s="416"/>
      <c r="Y131" s="416"/>
      <c r="Z131" s="416"/>
      <c r="AA131" s="416"/>
      <c r="AB131" s="416"/>
    </row>
    <row r="132" spans="1:28" ht="38.25" x14ac:dyDescent="0.2">
      <c r="A132" s="72"/>
      <c r="B132" s="416"/>
      <c r="C132" s="416"/>
      <c r="D132" s="416"/>
      <c r="E132" s="279"/>
      <c r="F132" s="280"/>
      <c r="G132" s="281"/>
      <c r="H132" s="50"/>
      <c r="I132" s="51" t="str">
        <f>Translations!$B$664</f>
        <v>zadana ili najnovija vrijednost</v>
      </c>
      <c r="J132" s="51" t="str">
        <f>Translations!$B$536</f>
        <v>Jedinica</v>
      </c>
      <c r="K132" s="51" t="str">
        <f>Translations!$B$537</f>
        <v>Oznaka izvora</v>
      </c>
      <c r="L132" s="51" t="str">
        <f>Translations!$B$538</f>
        <v>Oznaka analize</v>
      </c>
      <c r="M132" s="51" t="str">
        <f>Translations!$B$665</f>
        <v>datum najnovije analize</v>
      </c>
      <c r="N132" s="51" t="str">
        <f>Translations!$B$540</f>
        <v>Učestalost analiza</v>
      </c>
      <c r="O132" s="416"/>
      <c r="P132" s="72"/>
      <c r="Q132" s="72"/>
      <c r="R132" s="72"/>
      <c r="S132" s="72"/>
      <c r="T132" s="72"/>
      <c r="U132" s="72"/>
      <c r="V132" s="72"/>
      <c r="W132" s="72"/>
      <c r="X132" s="416"/>
      <c r="Y132" s="416"/>
      <c r="Z132" s="416"/>
      <c r="AA132" s="416"/>
      <c r="AB132" s="416"/>
    </row>
    <row r="133" spans="1:28" x14ac:dyDescent="0.2">
      <c r="A133" s="72"/>
      <c r="B133" s="416"/>
      <c r="C133" s="416"/>
      <c r="D133" s="416"/>
      <c r="E133" s="282" t="str">
        <f>Translations!$B$668</f>
        <v xml:space="preserve">Učinkovitost prikupljanja  </v>
      </c>
      <c r="F133" s="283"/>
      <c r="G133" s="284"/>
      <c r="H133" s="50"/>
      <c r="I133" s="197"/>
      <c r="J133" s="197"/>
      <c r="K133" s="270"/>
      <c r="L133" s="271"/>
      <c r="M133" s="271"/>
      <c r="N133" s="272"/>
      <c r="O133" s="416"/>
      <c r="P133" s="72"/>
      <c r="Q133" s="72"/>
      <c r="R133" s="72"/>
      <c r="S133" s="72"/>
      <c r="T133" s="72"/>
      <c r="U133" s="285" t="str">
        <f>U127</f>
        <v/>
      </c>
      <c r="V133" s="285">
        <v>0</v>
      </c>
      <c r="W133" s="92" t="b">
        <f>IF($L$6=EUconst_NotRelevant,TRUE,IF(V133&gt;0,(V133&lt;&gt;U133),IF(U133="",TRUE,FALSE)))</f>
        <v>1</v>
      </c>
      <c r="X133" s="416"/>
      <c r="Y133" s="416"/>
      <c r="Z133" s="416"/>
      <c r="AA133" s="416"/>
      <c r="AB133" s="416"/>
    </row>
    <row r="134" spans="1:28" x14ac:dyDescent="0.2">
      <c r="A134" s="72"/>
      <c r="B134" s="416"/>
      <c r="C134" s="416"/>
      <c r="D134" s="410"/>
      <c r="E134" s="410"/>
      <c r="F134" s="410"/>
      <c r="G134" s="410"/>
      <c r="H134" s="410"/>
      <c r="I134" s="410"/>
      <c r="J134" s="410"/>
      <c r="K134" s="416"/>
      <c r="L134" s="416"/>
      <c r="M134" s="416"/>
      <c r="N134" s="416"/>
      <c r="O134" s="416"/>
      <c r="P134" s="72"/>
      <c r="Q134" s="72"/>
      <c r="R134" s="72"/>
      <c r="S134" s="72"/>
      <c r="T134" s="72"/>
      <c r="U134" s="15"/>
      <c r="V134" s="15"/>
      <c r="W134" s="15"/>
      <c r="X134" s="416"/>
      <c r="Y134" s="416"/>
      <c r="Z134" s="416"/>
      <c r="AA134" s="416"/>
      <c r="AB134" s="416"/>
    </row>
    <row r="135" spans="1:28" ht="15" x14ac:dyDescent="0.2">
      <c r="A135" s="72"/>
      <c r="B135" s="416"/>
      <c r="C135" s="416"/>
      <c r="D135" s="1179" t="str">
        <f>Translations!$B$44</f>
        <v>Komentari</v>
      </c>
      <c r="E135" s="1179"/>
      <c r="F135" s="1179"/>
      <c r="G135" s="1179"/>
      <c r="H135" s="1179"/>
      <c r="I135" s="1179"/>
      <c r="J135" s="1179"/>
      <c r="K135" s="1179"/>
      <c r="L135" s="1179"/>
      <c r="M135" s="1179"/>
      <c r="N135" s="1179"/>
      <c r="O135" s="416"/>
      <c r="P135" s="72"/>
      <c r="Q135" s="72"/>
      <c r="R135" s="72"/>
      <c r="S135" s="72"/>
      <c r="T135" s="72"/>
      <c r="U135" s="15"/>
      <c r="V135" s="15"/>
      <c r="W135" s="15"/>
      <c r="X135" s="416"/>
      <c r="Y135" s="416"/>
      <c r="Z135" s="416"/>
      <c r="AA135" s="416"/>
      <c r="AB135" s="416"/>
    </row>
    <row r="136" spans="1:28" s="11" customFormat="1" ht="12.75" customHeight="1" x14ac:dyDescent="0.2">
      <c r="A136" s="15"/>
      <c r="D136" s="13" t="s">
        <v>851</v>
      </c>
      <c r="E136" s="1066" t="str">
        <f>Translations!$B$546</f>
        <v>Komentari:</v>
      </c>
      <c r="F136" s="1066"/>
      <c r="G136" s="1066"/>
      <c r="H136" s="1066"/>
      <c r="I136" s="1066"/>
      <c r="J136" s="1066"/>
      <c r="K136" s="1066"/>
      <c r="L136" s="1066"/>
      <c r="M136" s="1066"/>
      <c r="N136" s="1066"/>
      <c r="O136" s="416"/>
      <c r="P136" s="15"/>
      <c r="Q136" s="15"/>
      <c r="R136" s="15"/>
      <c r="S136" s="15"/>
      <c r="T136" s="15"/>
      <c r="U136" s="15"/>
      <c r="V136" s="15"/>
      <c r="W136" s="15"/>
    </row>
    <row r="137" spans="1:28" s="11" customFormat="1" ht="25.5" customHeight="1" x14ac:dyDescent="0.2">
      <c r="A137" s="15"/>
      <c r="D137" s="13"/>
      <c r="E137" s="1016" t="str">
        <f>Translations!$B$669</f>
        <v>Ispod navedite sve relevantne komentare. Objašnjenja su posebno potrebna za opis kako se određuju faktori proračuna,  te koji se mjerni instrumenti i uređaji za kontrolu procesa koriste za određivanje podataka o djelatnostima, itd.</v>
      </c>
      <c r="F137" s="1016"/>
      <c r="G137" s="1016"/>
      <c r="H137" s="1016"/>
      <c r="I137" s="1016"/>
      <c r="J137" s="1016"/>
      <c r="K137" s="1016"/>
      <c r="L137" s="1016"/>
      <c r="M137" s="1016"/>
      <c r="N137" s="1016"/>
      <c r="O137" s="416"/>
      <c r="P137" s="15"/>
      <c r="Q137" s="15"/>
      <c r="R137" s="15"/>
      <c r="S137" s="15"/>
      <c r="T137" s="15"/>
      <c r="U137" s="15"/>
      <c r="V137" s="15"/>
      <c r="W137" s="15"/>
    </row>
    <row r="138" spans="1:28" s="11" customFormat="1" ht="5.0999999999999996" customHeight="1" x14ac:dyDescent="0.2">
      <c r="A138" s="15"/>
      <c r="D138" s="13"/>
      <c r="E138" s="273"/>
      <c r="O138" s="416"/>
      <c r="P138" s="15"/>
      <c r="Q138" s="15"/>
      <c r="R138" s="15"/>
      <c r="S138" s="15"/>
      <c r="T138" s="15"/>
      <c r="U138" s="15"/>
      <c r="V138" s="15"/>
      <c r="W138" s="15"/>
    </row>
    <row r="139" spans="1:28" s="11" customFormat="1" ht="12.75" customHeight="1" x14ac:dyDescent="0.2">
      <c r="A139" s="15"/>
      <c r="D139" s="13"/>
      <c r="E139" s="1309"/>
      <c r="F139" s="1310"/>
      <c r="G139" s="1310"/>
      <c r="H139" s="1310"/>
      <c r="I139" s="1310"/>
      <c r="J139" s="1310"/>
      <c r="K139" s="1310"/>
      <c r="L139" s="1310"/>
      <c r="M139" s="1310"/>
      <c r="N139" s="1311"/>
      <c r="O139" s="416"/>
      <c r="P139" s="15"/>
      <c r="Q139" s="15"/>
      <c r="R139" s="15"/>
      <c r="S139" s="15"/>
      <c r="T139" s="15"/>
      <c r="U139" s="285" t="str">
        <f>U133</f>
        <v/>
      </c>
      <c r="V139" s="285">
        <v>0</v>
      </c>
      <c r="W139" s="92" t="b">
        <f>IF($L$6=EUconst_NotRelevant,TRUE,IF(V139&gt;0,(V139&lt;&gt;U139),IF(U139="",TRUE,FALSE)))</f>
        <v>1</v>
      </c>
    </row>
    <row r="140" spans="1:28" s="11" customFormat="1" ht="12.75" customHeight="1" x14ac:dyDescent="0.2">
      <c r="A140" s="15"/>
      <c r="D140" s="13"/>
      <c r="E140" s="1303"/>
      <c r="F140" s="1304"/>
      <c r="G140" s="1304"/>
      <c r="H140" s="1304"/>
      <c r="I140" s="1304"/>
      <c r="J140" s="1304"/>
      <c r="K140" s="1304"/>
      <c r="L140" s="1304"/>
      <c r="M140" s="1304"/>
      <c r="N140" s="1305"/>
      <c r="O140" s="416"/>
      <c r="P140" s="15"/>
      <c r="Q140" s="15"/>
      <c r="R140" s="15"/>
      <c r="S140" s="15"/>
      <c r="T140" s="15"/>
      <c r="U140" s="285" t="str">
        <f>U139</f>
        <v/>
      </c>
      <c r="V140" s="285">
        <v>0</v>
      </c>
      <c r="W140" s="92" t="b">
        <f>IF($L$6=EUconst_NotRelevant,TRUE,IF(V140&gt;0,(V140&lt;&gt;U140),IF(U140="",TRUE,FALSE)))</f>
        <v>1</v>
      </c>
    </row>
    <row r="141" spans="1:28" s="11" customFormat="1" ht="12.75" customHeight="1" x14ac:dyDescent="0.2">
      <c r="A141" s="15"/>
      <c r="D141" s="13"/>
      <c r="E141" s="1306"/>
      <c r="F141" s="1307"/>
      <c r="G141" s="1307"/>
      <c r="H141" s="1307"/>
      <c r="I141" s="1307"/>
      <c r="J141" s="1307"/>
      <c r="K141" s="1307"/>
      <c r="L141" s="1307"/>
      <c r="M141" s="1307"/>
      <c r="N141" s="1308"/>
      <c r="O141" s="416"/>
      <c r="P141" s="15"/>
      <c r="Q141" s="15"/>
      <c r="R141" s="15"/>
      <c r="S141" s="15"/>
      <c r="T141" s="15"/>
      <c r="U141" s="285" t="str">
        <f>U140</f>
        <v/>
      </c>
      <c r="V141" s="285">
        <v>0</v>
      </c>
      <c r="W141" s="92" t="b">
        <f>IF($L$6=EUconst_NotRelevant,TRUE,IF(V141&gt;0,(V141&lt;&gt;U141),IF(U141="",TRUE,FALSE)))</f>
        <v>1</v>
      </c>
    </row>
    <row r="142" spans="1:28" s="11" customFormat="1" x14ac:dyDescent="0.2">
      <c r="A142" s="15"/>
      <c r="D142" s="13"/>
      <c r="O142" s="416"/>
      <c r="P142" s="15"/>
      <c r="Q142" s="15"/>
      <c r="R142" s="15"/>
      <c r="S142" s="15"/>
      <c r="T142" s="15"/>
      <c r="U142" s="15"/>
      <c r="V142" s="15"/>
      <c r="W142" s="15"/>
    </row>
    <row r="143" spans="1:28" s="11" customFormat="1" ht="12.75" customHeight="1" x14ac:dyDescent="0.2">
      <c r="A143" s="15"/>
      <c r="D143" s="13" t="s">
        <v>852</v>
      </c>
      <c r="E143" s="1066" t="str">
        <f>Translations!$B$548</f>
        <v xml:space="preserve">Obrazloženje ako zahtijevane razine točnosti nisu primjenjene:
</v>
      </c>
      <c r="F143" s="1066"/>
      <c r="G143" s="1066"/>
      <c r="H143" s="1066"/>
      <c r="I143" s="1066"/>
      <c r="J143" s="1066"/>
      <c r="K143" s="1066"/>
      <c r="L143" s="1066"/>
      <c r="M143" s="1066"/>
      <c r="N143" s="1066"/>
      <c r="O143" s="416"/>
      <c r="P143" s="15"/>
      <c r="Q143" s="15"/>
      <c r="R143" s="15"/>
      <c r="S143" s="15"/>
      <c r="T143" s="15"/>
      <c r="U143" s="15"/>
      <c r="V143" s="15"/>
      <c r="W143" s="15"/>
    </row>
    <row r="144" spans="1:28" s="11" customFormat="1" ht="12.75" customHeight="1" x14ac:dyDescent="0.2">
      <c r="A144" s="15"/>
      <c r="D144" s="13"/>
      <c r="E144" s="1016" t="str">
        <f>Translations!$B$549</f>
        <v>Ovdje navedite obrazloženje ukoliko se prema članku 26. Uredbe bilo koja od potrebnih razina točnosti ne primjenjuje za podatke o djelatnosti ili bilo koji od važećih faktora proračuna.</v>
      </c>
      <c r="F144" s="1016"/>
      <c r="G144" s="1016"/>
      <c r="H144" s="1016"/>
      <c r="I144" s="1016"/>
      <c r="J144" s="1016"/>
      <c r="K144" s="1016"/>
      <c r="L144" s="1016"/>
      <c r="M144" s="1016"/>
      <c r="N144" s="1016"/>
      <c r="O144" s="416"/>
      <c r="P144" s="15"/>
      <c r="Q144" s="15"/>
      <c r="R144" s="15"/>
      <c r="S144" s="15"/>
      <c r="T144" s="15"/>
      <c r="U144" s="15"/>
      <c r="V144" s="15"/>
      <c r="W144" s="15"/>
    </row>
    <row r="145" spans="1:28" ht="25.5" customHeight="1" x14ac:dyDescent="0.2">
      <c r="A145" s="72"/>
      <c r="E145" s="1016" t="str">
        <f>Translations!$B$550</f>
        <v xml:space="preserve">Gdje je u skladu sa člankom 26. potrebno dostaviti plan poboljšanja, treba ga dostaviti s ovim Planom praćenja te navesti referencu na isti u obrazloženju ispod. Gdje je obrazloženje temeljeno na neopravdano visokim troškovima, u skladu s člankom 18. Uredbe, tu procjenu treba dostaviti s ovim Planom praćenja i navesti referencu na isti u obrazloženju ispod.
</v>
      </c>
      <c r="F145" s="1016"/>
      <c r="G145" s="1016"/>
      <c r="H145" s="1016"/>
      <c r="I145" s="1016"/>
      <c r="J145" s="1016"/>
      <c r="K145" s="1016"/>
      <c r="L145" s="1016"/>
      <c r="M145" s="1016"/>
      <c r="N145" s="1016"/>
      <c r="O145" s="416"/>
      <c r="P145" s="114"/>
      <c r="Q145" s="72"/>
      <c r="R145" s="72"/>
      <c r="S145" s="72"/>
      <c r="T145" s="72"/>
      <c r="U145" s="72"/>
      <c r="V145" s="72"/>
      <c r="W145" s="72"/>
    </row>
    <row r="146" spans="1:28" ht="5.0999999999999996" customHeight="1" x14ac:dyDescent="0.2">
      <c r="A146" s="72"/>
      <c r="E146" s="67"/>
      <c r="F146" s="67"/>
      <c r="G146" s="67"/>
      <c r="H146" s="67"/>
      <c r="I146" s="67"/>
      <c r="J146" s="67"/>
      <c r="K146" s="67"/>
      <c r="L146" s="67"/>
      <c r="M146" s="67"/>
      <c r="N146" s="113"/>
      <c r="O146" s="416"/>
      <c r="P146" s="114"/>
      <c r="Q146" s="72"/>
      <c r="R146" s="72"/>
      <c r="S146" s="72"/>
      <c r="T146" s="72"/>
      <c r="U146" s="72"/>
      <c r="V146" s="72"/>
      <c r="W146" s="72"/>
    </row>
    <row r="147" spans="1:28" s="11" customFormat="1" ht="12.75" customHeight="1" x14ac:dyDescent="0.2">
      <c r="A147" s="15"/>
      <c r="D147" s="13"/>
      <c r="E147" s="1309"/>
      <c r="F147" s="1310"/>
      <c r="G147" s="1310"/>
      <c r="H147" s="1310"/>
      <c r="I147" s="1310"/>
      <c r="J147" s="1310"/>
      <c r="K147" s="1310"/>
      <c r="L147" s="1310"/>
      <c r="M147" s="1310"/>
      <c r="N147" s="1311"/>
      <c r="O147" s="416"/>
      <c r="P147" s="15"/>
      <c r="Q147" s="15"/>
      <c r="R147" s="15"/>
      <c r="S147" s="15"/>
      <c r="T147" s="15"/>
      <c r="U147" s="285" t="str">
        <f>U141</f>
        <v/>
      </c>
      <c r="V147" s="285">
        <v>0</v>
      </c>
      <c r="W147" s="92" t="b">
        <f>IF($L$6=EUconst_NotRelevant,TRUE,IF(V147&gt;0,(V147&lt;&gt;U147),IF(U147="",TRUE,FALSE)))</f>
        <v>1</v>
      </c>
    </row>
    <row r="148" spans="1:28" s="11" customFormat="1" ht="12.75" customHeight="1" x14ac:dyDescent="0.2">
      <c r="A148" s="15"/>
      <c r="D148" s="13"/>
      <c r="E148" s="1303"/>
      <c r="F148" s="1304"/>
      <c r="G148" s="1304"/>
      <c r="H148" s="1304"/>
      <c r="I148" s="1304"/>
      <c r="J148" s="1304"/>
      <c r="K148" s="1304"/>
      <c r="L148" s="1304"/>
      <c r="M148" s="1304"/>
      <c r="N148" s="1305"/>
      <c r="O148" s="416"/>
      <c r="P148" s="15"/>
      <c r="Q148" s="15"/>
      <c r="R148" s="15"/>
      <c r="S148" s="15"/>
      <c r="T148" s="15"/>
      <c r="U148" s="285" t="str">
        <f>U147</f>
        <v/>
      </c>
      <c r="V148" s="285">
        <v>0</v>
      </c>
      <c r="W148" s="92" t="b">
        <f>IF($L$6=EUconst_NotRelevant,TRUE,IF(V148&gt;0,(V148&lt;&gt;U148),IF(U148="",TRUE,FALSE)))</f>
        <v>1</v>
      </c>
    </row>
    <row r="149" spans="1:28" s="11" customFormat="1" ht="12.75" customHeight="1" x14ac:dyDescent="0.2">
      <c r="A149" s="15"/>
      <c r="D149" s="13"/>
      <c r="E149" s="1306"/>
      <c r="F149" s="1307"/>
      <c r="G149" s="1307"/>
      <c r="H149" s="1307"/>
      <c r="I149" s="1307"/>
      <c r="J149" s="1307"/>
      <c r="K149" s="1307"/>
      <c r="L149" s="1307"/>
      <c r="M149" s="1307"/>
      <c r="N149" s="1308"/>
      <c r="O149" s="416"/>
      <c r="P149" s="15"/>
      <c r="Q149" s="15"/>
      <c r="R149" s="15"/>
      <c r="S149" s="15"/>
      <c r="T149" s="15"/>
      <c r="U149" s="285" t="str">
        <f>U148</f>
        <v/>
      </c>
      <c r="V149" s="285">
        <v>0</v>
      </c>
      <c r="W149" s="92" t="b">
        <f>IF($L$6=EUconst_NotRelevant,TRUE,IF(V149&gt;0,(V149&lt;&gt;U149),IF(U149="",TRUE,FALSE)))</f>
        <v>1</v>
      </c>
    </row>
    <row r="150" spans="1:28" ht="12.75" customHeight="1" collapsed="1" thickBot="1" x14ac:dyDescent="0.25">
      <c r="A150" s="17"/>
      <c r="B150" s="11"/>
      <c r="C150" s="54"/>
      <c r="D150" s="55"/>
      <c r="E150" s="56"/>
      <c r="F150" s="54"/>
      <c r="G150" s="57"/>
      <c r="H150" s="57"/>
      <c r="I150" s="57"/>
      <c r="J150" s="57"/>
      <c r="K150" s="57"/>
      <c r="L150" s="57"/>
      <c r="M150" s="57"/>
      <c r="N150" s="57"/>
      <c r="O150" s="416"/>
      <c r="P150" s="15"/>
      <c r="Q150" s="72"/>
      <c r="R150" s="72"/>
      <c r="S150" s="75"/>
      <c r="T150" s="72"/>
      <c r="U150" s="72"/>
      <c r="V150" s="72"/>
      <c r="W150" s="72"/>
    </row>
    <row r="151" spans="1:28" ht="13.5" thickBot="1" x14ac:dyDescent="0.25">
      <c r="A151" s="72"/>
      <c r="B151" s="416"/>
      <c r="C151" s="416"/>
      <c r="D151" s="410"/>
      <c r="E151" s="410"/>
      <c r="F151" s="410"/>
      <c r="G151" s="410"/>
      <c r="H151" s="410"/>
      <c r="I151" s="410"/>
      <c r="J151" s="410"/>
      <c r="K151" s="416"/>
      <c r="L151" s="416"/>
      <c r="M151" s="416"/>
      <c r="N151" s="416"/>
      <c r="O151" s="416"/>
      <c r="P151" s="72"/>
      <c r="Q151" s="72"/>
      <c r="R151" s="72"/>
      <c r="S151" s="72"/>
      <c r="T151" s="72"/>
      <c r="U151" s="72"/>
      <c r="V151" s="72"/>
      <c r="W151" s="72"/>
      <c r="X151" s="416"/>
      <c r="Y151" s="416"/>
      <c r="Z151" s="416"/>
      <c r="AA151" s="416"/>
      <c r="AB151" s="416"/>
    </row>
    <row r="152" spans="1:28" ht="15.75" thickBot="1" x14ac:dyDescent="0.25">
      <c r="A152" s="72"/>
      <c r="B152" s="416"/>
      <c r="C152" s="267" t="str">
        <f>INDEX($D$50:$D$55,Q152)</f>
        <v/>
      </c>
      <c r="D152" s="1179" t="str">
        <f>CONCATENATE(Euconst_SourceStream," ", Q152,":")</f>
        <v>Tok izvora 2:</v>
      </c>
      <c r="E152" s="1179"/>
      <c r="F152" s="1179"/>
      <c r="G152" s="1193"/>
      <c r="H152" s="1200" t="str">
        <f>IF(INDEX($E$50:$E$55,Q152)="","",INDEX($E$50:$E$55,Q152))</f>
        <v/>
      </c>
      <c r="I152" s="1200"/>
      <c r="J152" s="1200"/>
      <c r="K152" s="1200"/>
      <c r="L152" s="1201"/>
      <c r="M152" s="1229" t="str">
        <f>IF(S152=TRUE,IF(U152="",T152,U152),"")</f>
        <v/>
      </c>
      <c r="N152" s="1230"/>
      <c r="O152" s="416"/>
      <c r="P152" s="72"/>
      <c r="Q152" s="33">
        <f>Q71+1</f>
        <v>2</v>
      </c>
      <c r="R152" s="37"/>
      <c r="S152" s="40" t="b">
        <f>IF(INDEX('C_Opis postrojenja'!$M:$M,MATCH(Q154,'C_Opis postrojenja'!$Q:$Q,0))="",FALSE,TRUE)</f>
        <v>0</v>
      </c>
      <c r="T152" s="92" t="str">
        <f>IF(S152=TRUE,INDEX('C_Opis postrojenja'!$M:$M,MATCH(Q154,'C_Opis postrojenja'!$Q:$Q,0)),"")</f>
        <v/>
      </c>
      <c r="U152" s="40" t="str">
        <f>IF(S152=TRUE,IF(ISBLANK(INDEX('C_Opis postrojenja'!$N:$N,MATCH(Q154,'C_Opis postrojenja'!$Q:$Q,0))),"",INDEX('C_Opis postrojenja'!$N:$N,MATCH(Q154,'C_Opis postrojenja'!$Q:$Q,0))),"")</f>
        <v/>
      </c>
      <c r="V152" s="285" t="str">
        <f>IF(ISNUMBER(INDEX(CNTR_ListPFCmethods,Q152)),INDEX(CNTR_ListPFCmethods,Q152),"")</f>
        <v/>
      </c>
      <c r="W152" s="72"/>
      <c r="X152" s="416"/>
      <c r="Y152" s="416"/>
      <c r="Z152" s="416"/>
      <c r="AA152" s="416"/>
      <c r="AB152" s="416"/>
    </row>
    <row r="153" spans="1:28" ht="5.0999999999999996" customHeight="1" x14ac:dyDescent="0.2">
      <c r="A153" s="72"/>
      <c r="C153" s="13"/>
      <c r="D153" s="257"/>
      <c r="E153" s="257"/>
      <c r="F153" s="257"/>
      <c r="G153" s="257"/>
      <c r="H153" s="276"/>
      <c r="I153" s="276"/>
      <c r="J153" s="276"/>
      <c r="K153" s="276"/>
      <c r="L153" s="276"/>
      <c r="M153" s="277"/>
      <c r="N153" s="277"/>
      <c r="P153" s="72"/>
      <c r="Q153" s="12"/>
      <c r="R153" s="23"/>
      <c r="S153" s="23"/>
      <c r="T153" s="23"/>
      <c r="U153" s="23"/>
      <c r="V153" s="72"/>
      <c r="W153" s="72"/>
      <c r="X153" s="416"/>
      <c r="Y153" s="416"/>
      <c r="Z153" s="416"/>
      <c r="AA153" s="416"/>
      <c r="AB153" s="416"/>
    </row>
    <row r="154" spans="1:28" s="24" customFormat="1" ht="12.75" customHeight="1" x14ac:dyDescent="0.2">
      <c r="A154" s="72"/>
      <c r="B154" s="8"/>
      <c r="C154" s="8"/>
      <c r="D154" s="13"/>
      <c r="E154" s="1066" t="str">
        <f>Translations!$B$437</f>
        <v>Vrsta toka izvora:</v>
      </c>
      <c r="F154" s="1066"/>
      <c r="G154" s="1022"/>
      <c r="H154" s="1218" t="str">
        <f>IF(INDEX($H$50:$H$55,Q152)="","",INDEX($H$50:$H$55,Q152))</f>
        <v/>
      </c>
      <c r="I154" s="1219"/>
      <c r="J154" s="1219"/>
      <c r="K154" s="1219"/>
      <c r="L154" s="1220"/>
      <c r="O154" s="7"/>
      <c r="P154" s="17"/>
      <c r="Q154" s="39" t="str">
        <f>EUconst_CNTR_SourceCategory&amp;C152</f>
        <v>SourceCategory_</v>
      </c>
      <c r="R154" s="23"/>
      <c r="S154" s="23"/>
      <c r="T154" s="23"/>
      <c r="U154" s="23"/>
      <c r="V154" s="23"/>
      <c r="W154" s="23"/>
    </row>
    <row r="155" spans="1:28" s="24" customFormat="1" outlineLevel="1" x14ac:dyDescent="0.2">
      <c r="A155" s="29"/>
      <c r="B155" s="8"/>
      <c r="C155" s="8"/>
      <c r="D155" s="11"/>
      <c r="E155" s="1066" t="str">
        <f>Translations!$B$438</f>
        <v>Primijenjiva metoda prema Uredbi:</v>
      </c>
      <c r="F155" s="1066"/>
      <c r="G155" s="1022"/>
      <c r="H155" s="1188" t="str">
        <f>IF(H154="","",INDEX(EUwideConstants!$F$265:$F$325,MATCH(H154,EUConst_TierActivityListNames,0)))</f>
        <v/>
      </c>
      <c r="I155" s="1188"/>
      <c r="J155" s="1188"/>
      <c r="K155" s="1188"/>
      <c r="L155" s="1188"/>
      <c r="M155" s="2"/>
      <c r="N155" s="2"/>
      <c r="O155" s="7"/>
      <c r="P155" s="17"/>
      <c r="Q155" s="12"/>
      <c r="R155" s="23"/>
      <c r="S155" s="23"/>
      <c r="T155" s="23"/>
      <c r="U155" s="23"/>
      <c r="V155" s="23"/>
      <c r="W155" s="23"/>
    </row>
    <row r="156" spans="1:28" s="24" customFormat="1" ht="25.5" customHeight="1" outlineLevel="1" x14ac:dyDescent="0.2">
      <c r="A156" s="29"/>
      <c r="D156" s="38"/>
      <c r="E156" s="1066" t="str">
        <f>Translations!$B$439</f>
        <v>Parametar na koji se odnosi nesigurnost:</v>
      </c>
      <c r="F156" s="1066"/>
      <c r="G156" s="1022"/>
      <c r="H156" s="1313" t="str">
        <f>IF(H154="","",INDEX(EUwideConstants!$E$265:$E$325,MATCH(H154,EUConst_TierActivityListNames,0)))</f>
        <v/>
      </c>
      <c r="I156" s="1314"/>
      <c r="J156" s="1314"/>
      <c r="K156" s="1314"/>
      <c r="L156" s="1315"/>
      <c r="P156" s="17"/>
      <c r="Q156" s="12"/>
      <c r="R156" s="23"/>
      <c r="S156" s="23"/>
      <c r="T156" s="23"/>
      <c r="U156" s="23"/>
      <c r="V156" s="23"/>
      <c r="W156" s="23"/>
    </row>
    <row r="157" spans="1:28" s="24" customFormat="1" ht="5.0999999999999996" customHeight="1" outlineLevel="1" x14ac:dyDescent="0.2">
      <c r="A157" s="29"/>
      <c r="D157" s="38"/>
      <c r="E157" s="129"/>
      <c r="F157" s="129"/>
      <c r="G157" s="129"/>
      <c r="H157" s="134"/>
      <c r="I157" s="134"/>
      <c r="J157" s="134"/>
      <c r="K157" s="134"/>
      <c r="L157" s="134"/>
      <c r="P157" s="17"/>
      <c r="Q157" s="12"/>
      <c r="R157" s="23"/>
      <c r="S157" s="23"/>
      <c r="T157" s="23"/>
      <c r="U157" s="23"/>
      <c r="V157" s="23"/>
      <c r="W157" s="23"/>
    </row>
    <row r="158" spans="1:28" s="11" customFormat="1" ht="15" outlineLevel="1" x14ac:dyDescent="0.2">
      <c r="A158" s="15"/>
      <c r="C158" s="13"/>
      <c r="D158" s="1179" t="str">
        <f>Translations!$B$446</f>
        <v>Automatske upute o primjenjivim razinama točnosti:</v>
      </c>
      <c r="E158" s="1179"/>
      <c r="F158" s="1179"/>
      <c r="G158" s="1179"/>
      <c r="H158" s="1179"/>
      <c r="I158" s="1179"/>
      <c r="J158" s="1179"/>
      <c r="K158" s="1179"/>
      <c r="L158" s="1179"/>
      <c r="M158" s="1179"/>
      <c r="N158" s="1179"/>
      <c r="O158" s="416"/>
      <c r="P158" s="15"/>
      <c r="Q158" s="15"/>
      <c r="R158" s="15"/>
      <c r="S158" s="15"/>
      <c r="T158" s="15"/>
      <c r="U158" s="15"/>
      <c r="V158" s="15"/>
      <c r="W158" s="15"/>
    </row>
    <row r="159" spans="1:28" s="11" customFormat="1" ht="5.0999999999999996" customHeight="1" outlineLevel="1" x14ac:dyDescent="0.2">
      <c r="A159" s="15"/>
      <c r="C159" s="13"/>
      <c r="D159" s="257"/>
      <c r="E159" s="257"/>
      <c r="F159" s="257"/>
      <c r="G159" s="257"/>
      <c r="H159" s="257"/>
      <c r="I159" s="257"/>
      <c r="J159" s="257"/>
      <c r="K159" s="257"/>
      <c r="L159" s="257"/>
      <c r="M159" s="257"/>
      <c r="N159" s="257"/>
      <c r="O159" s="416"/>
      <c r="P159" s="15"/>
      <c r="Q159" s="15"/>
      <c r="R159" s="15"/>
      <c r="S159" s="15"/>
      <c r="T159" s="15"/>
      <c r="U159" s="15"/>
      <c r="V159" s="15"/>
      <c r="W159" s="15"/>
    </row>
    <row r="160" spans="1:28" s="11" customFormat="1" ht="51" customHeight="1" outlineLevel="1" x14ac:dyDescent="0.2">
      <c r="A160" s="15"/>
      <c r="C160" s="13"/>
      <c r="E160" s="1223" t="str">
        <f>IF(H152="","",INDEX(EUconst_SmallEmiSouStreamMsg,MATCH(Q160,EUconst_SmallEmiSouStream,0)))</f>
        <v/>
      </c>
      <c r="F160" s="1224"/>
      <c r="G160" s="1224"/>
      <c r="H160" s="1224"/>
      <c r="I160" s="1224"/>
      <c r="J160" s="1224"/>
      <c r="K160" s="1224"/>
      <c r="L160" s="1224"/>
      <c r="M160" s="1224"/>
      <c r="N160" s="1225"/>
      <c r="O160" s="416"/>
      <c r="P160" s="15"/>
      <c r="Q160" s="275" t="str">
        <f>IF(ISBLANK(CNTR_SmallEmitter),IF(CNTR_SmallEmitter=TRUE,EUconst_CNTR_SmallEmitter,EUconst_CNTR_NoSmallEmitter),EUconst_CNTR_NoSmallEmitter) &amp; IF((CNTR_Category)="","C",CNTR_Category) &amp; "_" &amp; IF(M152="",1,MATCH(M152,SourceCategory,0))</f>
        <v>NoSmallEmitter_C_1</v>
      </c>
      <c r="R160" s="15"/>
      <c r="S160" s="15"/>
      <c r="T160" s="15"/>
      <c r="U160" s="15"/>
      <c r="V160" s="15"/>
      <c r="W160" s="15"/>
    </row>
    <row r="161" spans="1:28" ht="5.0999999999999996" customHeight="1" outlineLevel="1" x14ac:dyDescent="0.2">
      <c r="A161" s="72"/>
      <c r="B161" s="416"/>
      <c r="C161" s="416"/>
      <c r="D161" s="410"/>
      <c r="E161" s="410"/>
      <c r="F161" s="410"/>
      <c r="G161" s="410"/>
      <c r="H161" s="410"/>
      <c r="I161" s="410"/>
      <c r="J161" s="410"/>
      <c r="K161" s="416"/>
      <c r="L161" s="416"/>
      <c r="M161" s="416"/>
      <c r="N161" s="416"/>
      <c r="O161" s="416"/>
      <c r="P161" s="72"/>
      <c r="Q161" s="72"/>
      <c r="R161" s="72"/>
      <c r="S161" s="72"/>
      <c r="T161" s="72"/>
      <c r="U161" s="72"/>
      <c r="V161" s="72"/>
      <c r="W161" s="72"/>
      <c r="X161" s="416"/>
      <c r="Y161" s="416"/>
      <c r="Z161" s="416"/>
      <c r="AA161" s="416"/>
      <c r="AB161" s="416"/>
    </row>
    <row r="162" spans="1:28" ht="15" customHeight="1" outlineLevel="1" x14ac:dyDescent="0.2">
      <c r="A162" s="72"/>
      <c r="B162" s="416"/>
      <c r="C162" s="278"/>
      <c r="D162" s="1179" t="str">
        <f>Translations!$B$652</f>
        <v>Podaci o djelatnostima</v>
      </c>
      <c r="E162" s="1179"/>
      <c r="F162" s="1179"/>
      <c r="G162" s="1179"/>
      <c r="H162" s="1179"/>
      <c r="I162" s="1179"/>
      <c r="J162" s="1179"/>
      <c r="K162" s="1179"/>
      <c r="L162" s="1179"/>
      <c r="M162" s="1179"/>
      <c r="N162" s="1179"/>
      <c r="O162" s="416"/>
      <c r="P162" s="72"/>
      <c r="Q162" s="72"/>
      <c r="R162" s="72"/>
      <c r="S162" s="72"/>
      <c r="T162" s="72"/>
      <c r="U162" s="72"/>
      <c r="V162" s="72"/>
      <c r="W162" s="72"/>
      <c r="X162" s="416"/>
      <c r="Y162" s="416"/>
      <c r="Z162" s="416"/>
      <c r="AA162" s="416"/>
      <c r="AB162" s="416"/>
    </row>
    <row r="163" spans="1:28" ht="5.0999999999999996" customHeight="1" outlineLevel="1" x14ac:dyDescent="0.2">
      <c r="A163" s="72"/>
      <c r="B163" s="416"/>
      <c r="C163" s="278"/>
      <c r="D163" s="257"/>
      <c r="E163" s="257"/>
      <c r="F163" s="257"/>
      <c r="G163" s="257"/>
      <c r="H163" s="257"/>
      <c r="I163" s="257"/>
      <c r="J163" s="257"/>
      <c r="K163" s="257"/>
      <c r="L163" s="257"/>
      <c r="M163" s="257"/>
      <c r="N163" s="257"/>
      <c r="O163" s="416"/>
      <c r="P163" s="72"/>
      <c r="Q163" s="72"/>
      <c r="R163" s="72"/>
      <c r="S163" s="72"/>
      <c r="T163" s="72"/>
      <c r="U163" s="72"/>
      <c r="V163" s="72"/>
      <c r="W163" s="72"/>
      <c r="X163" s="416"/>
      <c r="Y163" s="416"/>
      <c r="Z163" s="416"/>
      <c r="AA163" s="416"/>
      <c r="AB163" s="416"/>
    </row>
    <row r="164" spans="1:28" outlineLevel="1" x14ac:dyDescent="0.2">
      <c r="A164" s="72"/>
      <c r="B164" s="416"/>
      <c r="C164" s="336"/>
      <c r="D164" s="336" t="str">
        <f>Translations!$B$653</f>
        <v>Primarna proizvodnja aluminija:</v>
      </c>
      <c r="E164" s="410"/>
      <c r="F164" s="410"/>
      <c r="G164" s="410"/>
      <c r="H164" s="410"/>
      <c r="I164" s="410"/>
      <c r="J164" s="410"/>
      <c r="K164" s="416"/>
      <c r="L164" s="416"/>
      <c r="M164" s="416"/>
      <c r="N164" s="416"/>
      <c r="O164" s="416"/>
      <c r="P164" s="72"/>
      <c r="Q164" s="72"/>
      <c r="R164" s="72"/>
      <c r="S164" s="72"/>
      <c r="T164" s="72"/>
      <c r="U164" s="72" t="s">
        <v>1507</v>
      </c>
      <c r="V164" s="72" t="s">
        <v>1504</v>
      </c>
      <c r="W164" s="72" t="s">
        <v>280</v>
      </c>
      <c r="X164" s="416"/>
      <c r="Y164" s="416"/>
      <c r="Z164" s="416"/>
      <c r="AA164" s="416"/>
      <c r="AB164" s="416"/>
    </row>
    <row r="165" spans="1:28" outlineLevel="1" x14ac:dyDescent="0.2">
      <c r="A165" s="72"/>
      <c r="B165" s="416"/>
      <c r="C165" s="416"/>
      <c r="D165" s="13" t="s">
        <v>1018</v>
      </c>
      <c r="E165" s="14" t="str">
        <f>Translations!$B$477</f>
        <v>Zahtijevana razina točnosti za podatak o djelatnosti:</v>
      </c>
      <c r="F165" s="11"/>
      <c r="G165" s="11"/>
      <c r="H165" s="268" t="str">
        <f>IF(H154="","",IF(CNTR_Category="A",INDEX(EUwideConstants!$G:$G,MATCH(Q165,EUwideConstants!$S:$S,0)),INDEX(EUwideConstants!$P:$P,MATCH(Q165,EUwideConstants!$S:$S,0))))</f>
        <v/>
      </c>
      <c r="I165" s="1299" t="str">
        <f>IF(H165="","",IF(S165=0,EUconst_NA,IF(ISERROR(S165),"",EUconst_MsgTierActivityLevel &amp; " " &amp;S165)))</f>
        <v/>
      </c>
      <c r="J165" s="1053"/>
      <c r="K165" s="1053"/>
      <c r="L165" s="1053"/>
      <c r="M165" s="1053"/>
      <c r="N165" s="1032"/>
      <c r="O165" s="416"/>
      <c r="P165" s="72"/>
      <c r="Q165" s="92" t="str">
        <f>EUconst_CNTR_ActivityData&amp;H154</f>
        <v>ActivityData_</v>
      </c>
      <c r="R165" s="29"/>
      <c r="S165" s="32" t="str">
        <f>IF(H165="","",IF(H165=EUconst_NA,"",INDEX(EUwideConstants!$H:$O,MATCH(Q165,EUwideConstants!$S:$S,0),MATCH(H165,CNTR_TierList,0))))</f>
        <v/>
      </c>
      <c r="T165" s="72"/>
      <c r="U165" s="285" t="str">
        <f>V152</f>
        <v/>
      </c>
      <c r="V165" s="285">
        <v>0</v>
      </c>
      <c r="W165" s="92" t="b">
        <f>IF($L$6=EUconst_NotRelevant,TRUE,IF(V165&gt;0,(V165&lt;&gt;U165),IF(U165="",TRUE,FALSE)))</f>
        <v>1</v>
      </c>
      <c r="X165" s="416"/>
      <c r="Y165" s="416"/>
      <c r="Z165" s="416"/>
      <c r="AA165" s="416"/>
      <c r="AB165" s="416"/>
    </row>
    <row r="166" spans="1:28" outlineLevel="1" x14ac:dyDescent="0.2">
      <c r="A166" s="72"/>
      <c r="B166" s="416"/>
      <c r="C166" s="416"/>
      <c r="D166" s="13" t="s">
        <v>552</v>
      </c>
      <c r="E166" s="14" t="str">
        <f>Translations!$B$478</f>
        <v>Korištena razina točnosti za podatak o djelatnosti:</v>
      </c>
      <c r="F166" s="11"/>
      <c r="G166" s="11"/>
      <c r="H166" s="197"/>
      <c r="I166" s="1299" t="str">
        <f>IF(OR(ISBLANK(H166),H166=EUconst_NoTier),"",IF(S166=0,EUconst_NA,IF(ISERROR(S166),"",EUconst_MsgTierActivityLevel &amp; " " &amp;S166)))</f>
        <v/>
      </c>
      <c r="J166" s="1053"/>
      <c r="K166" s="1053"/>
      <c r="L166" s="1053"/>
      <c r="M166" s="1053"/>
      <c r="N166" s="1032"/>
      <c r="O166" s="416"/>
      <c r="P166" s="72"/>
      <c r="Q166" s="92" t="str">
        <f>EUconst_CNTR_ActivityData&amp;H154</f>
        <v>ActivityData_</v>
      </c>
      <c r="R166" s="29"/>
      <c r="S166" s="32" t="str">
        <f>IF(ISBLANK(H166),"",IF(H166=EUconst_NA,"",INDEX(EUwideConstants!$H:$O,MATCH(Q166,EUwideConstants!$S:$S,0),MATCH(H166,CNTR_TierList,0))))</f>
        <v/>
      </c>
      <c r="T166" s="72"/>
      <c r="U166" s="285" t="str">
        <f>U165</f>
        <v/>
      </c>
      <c r="V166" s="285">
        <v>0</v>
      </c>
      <c r="W166" s="92" t="b">
        <f>IF($L$6=EUconst_NotRelevant,TRUE,IF(V166&gt;0,(V166&lt;&gt;U166),IF(U166="",TRUE,FALSE)))</f>
        <v>1</v>
      </c>
      <c r="X166" s="416"/>
      <c r="Y166" s="416"/>
      <c r="Z166" s="416"/>
      <c r="AA166" s="416"/>
      <c r="AB166" s="416"/>
    </row>
    <row r="167" spans="1:28" outlineLevel="1" x14ac:dyDescent="0.2">
      <c r="A167" s="72"/>
      <c r="B167" s="416"/>
      <c r="C167" s="416"/>
      <c r="D167" s="13" t="s">
        <v>1020</v>
      </c>
      <c r="E167" s="14" t="str">
        <f>Translations!$B$479</f>
        <v>Postignuta nesigurnost:</v>
      </c>
      <c r="F167" s="11"/>
      <c r="G167" s="11"/>
      <c r="H167" s="269"/>
      <c r="I167" s="14" t="str">
        <f>Translations!$B$480</f>
        <v>Komentar:</v>
      </c>
      <c r="J167" s="1312"/>
      <c r="K167" s="1280"/>
      <c r="L167" s="1280"/>
      <c r="M167" s="1280"/>
      <c r="N167" s="1281"/>
      <c r="O167" s="416"/>
      <c r="P167" s="72"/>
      <c r="Q167" s="72"/>
      <c r="R167" s="72"/>
      <c r="S167" s="72"/>
      <c r="T167" s="72"/>
      <c r="U167" s="285" t="str">
        <f>U166</f>
        <v/>
      </c>
      <c r="V167" s="285">
        <v>0</v>
      </c>
      <c r="W167" s="92" t="b">
        <f>IF($L$6=EUconst_NotRelevant,TRUE,IF(V167&gt;0,(V167&lt;&gt;U167),IF(U167="",TRUE,FALSE)))</f>
        <v>1</v>
      </c>
      <c r="X167" s="416"/>
      <c r="Y167" s="416"/>
      <c r="Z167" s="416"/>
      <c r="AA167" s="416"/>
      <c r="AB167" s="416"/>
    </row>
    <row r="168" spans="1:28" ht="5.0999999999999996" customHeight="1" outlineLevel="1" x14ac:dyDescent="0.2">
      <c r="A168" s="72"/>
      <c r="B168" s="416"/>
      <c r="C168" s="416"/>
      <c r="D168" s="416"/>
      <c r="E168" s="410"/>
      <c r="F168" s="410"/>
      <c r="G168" s="410"/>
      <c r="H168" s="410"/>
      <c r="I168" s="410"/>
      <c r="J168" s="410"/>
      <c r="K168" s="410"/>
      <c r="L168" s="416"/>
      <c r="M168" s="416"/>
      <c r="N168" s="416"/>
      <c r="O168" s="416"/>
      <c r="P168" s="72"/>
      <c r="Q168" s="72"/>
      <c r="R168" s="72"/>
      <c r="S168" s="72"/>
      <c r="T168" s="72"/>
      <c r="U168" s="72"/>
      <c r="V168" s="72"/>
      <c r="W168" s="72"/>
      <c r="X168" s="416"/>
      <c r="Y168" s="416"/>
      <c r="Z168" s="416"/>
      <c r="AA168" s="416"/>
      <c r="AB168" s="416"/>
    </row>
    <row r="169" spans="1:28" outlineLevel="1" x14ac:dyDescent="0.2">
      <c r="A169" s="72"/>
      <c r="B169" s="416"/>
      <c r="C169" s="416"/>
      <c r="D169" s="336" t="str">
        <f>Translations!$B$654</f>
        <v>Metoda A: broj anodnog učinka ćelija po danu</v>
      </c>
      <c r="E169" s="410"/>
      <c r="F169" s="410"/>
      <c r="G169" s="410"/>
      <c r="H169" s="410"/>
      <c r="I169" s="410"/>
      <c r="J169" s="410"/>
      <c r="K169" s="410"/>
      <c r="L169" s="416"/>
      <c r="M169" s="416"/>
      <c r="N169" s="416"/>
      <c r="O169" s="416"/>
      <c r="P169" s="72"/>
      <c r="Q169" s="72"/>
      <c r="R169" s="72"/>
      <c r="S169" s="72"/>
      <c r="T169" s="72"/>
      <c r="U169" s="72"/>
      <c r="V169" s="72"/>
      <c r="W169" s="72"/>
      <c r="X169" s="416"/>
      <c r="Y169" s="416"/>
      <c r="Z169" s="416"/>
      <c r="AA169" s="416"/>
      <c r="AB169" s="416"/>
    </row>
    <row r="170" spans="1:28" outlineLevel="1" x14ac:dyDescent="0.2">
      <c r="A170" s="72"/>
      <c r="B170" s="416"/>
      <c r="C170" s="416"/>
      <c r="D170" s="13" t="s">
        <v>1021</v>
      </c>
      <c r="E170" s="14" t="str">
        <f>Translations!$B$477</f>
        <v>Zahtijevana razina točnosti za podatak o djelatnosti:</v>
      </c>
      <c r="F170" s="11"/>
      <c r="G170" s="11"/>
      <c r="H170" s="268" t="str">
        <f>IF(W170,"",H165)</f>
        <v/>
      </c>
      <c r="I170" s="1299" t="str">
        <f>IF(W170,"",I165)</f>
        <v/>
      </c>
      <c r="J170" s="1053"/>
      <c r="K170" s="1053"/>
      <c r="L170" s="1053"/>
      <c r="M170" s="1053"/>
      <c r="N170" s="1032"/>
      <c r="O170" s="416"/>
      <c r="P170" s="72"/>
      <c r="Q170" s="72"/>
      <c r="R170" s="29"/>
      <c r="S170" s="23"/>
      <c r="T170" s="72"/>
      <c r="U170" s="285" t="str">
        <f>U167</f>
        <v/>
      </c>
      <c r="V170" s="285">
        <v>1</v>
      </c>
      <c r="W170" s="92" t="b">
        <f>IF($L$6=EUconst_NotRelevant,TRUE,IF(V170&gt;0,(V170&lt;&gt;U170),IF(U170="",TRUE,FALSE)))</f>
        <v>1</v>
      </c>
      <c r="X170" s="416"/>
      <c r="Y170" s="416"/>
      <c r="Z170" s="416"/>
      <c r="AA170" s="416"/>
      <c r="AB170" s="416"/>
    </row>
    <row r="171" spans="1:28" outlineLevel="1" x14ac:dyDescent="0.2">
      <c r="A171" s="72"/>
      <c r="B171" s="416"/>
      <c r="C171" s="416"/>
      <c r="D171" s="13" t="s">
        <v>1017</v>
      </c>
      <c r="E171" s="14" t="str">
        <f>Translations!$B$478</f>
        <v>Korištena razina točnosti za podatak o djelatnosti:</v>
      </c>
      <c r="F171" s="11"/>
      <c r="G171" s="11"/>
      <c r="H171" s="197"/>
      <c r="I171" s="1299" t="str">
        <f>IF(OR(ISBLANK(H171),H171=EUconst_NoTier),"",IF(S171=0,EUconst_NA,IF(ISERROR(S171),"",EUconst_MsgTierActivityLevel &amp; " " &amp;S171)))</f>
        <v/>
      </c>
      <c r="J171" s="1053"/>
      <c r="K171" s="1053"/>
      <c r="L171" s="1053"/>
      <c r="M171" s="1053"/>
      <c r="N171" s="1032"/>
      <c r="O171" s="416"/>
      <c r="P171" s="72"/>
      <c r="Q171" s="92" t="str">
        <f>EUconst_CNTR_ActivityData&amp;H154</f>
        <v>ActivityData_</v>
      </c>
      <c r="R171" s="29"/>
      <c r="S171" s="32" t="str">
        <f>IF(ISBLANK(H171),"",IF(H171=EUconst_NA,"",INDEX(EUwideConstants!$H:$O,MATCH(Q171,EUwideConstants!$S:$S,0),MATCH(H171,CNTR_TierList,0))))</f>
        <v/>
      </c>
      <c r="T171" s="72"/>
      <c r="U171" s="285" t="str">
        <f>U170</f>
        <v/>
      </c>
      <c r="V171" s="285">
        <v>1</v>
      </c>
      <c r="W171" s="92" t="b">
        <f>IF($L$6=EUconst_NotRelevant,TRUE,IF(V171&gt;0,(V171&lt;&gt;U171),IF(U171="",TRUE,FALSE)))</f>
        <v>1</v>
      </c>
      <c r="X171" s="416"/>
      <c r="Y171" s="416"/>
      <c r="Z171" s="416"/>
      <c r="AA171" s="416"/>
      <c r="AB171" s="416"/>
    </row>
    <row r="172" spans="1:28" outlineLevel="1" x14ac:dyDescent="0.2">
      <c r="A172" s="72"/>
      <c r="B172" s="416"/>
      <c r="C172" s="416"/>
      <c r="D172" s="13" t="s">
        <v>1347</v>
      </c>
      <c r="E172" s="14" t="str">
        <f>Translations!$B$479</f>
        <v>Postignuta nesigurnost:</v>
      </c>
      <c r="F172" s="11"/>
      <c r="G172" s="11"/>
      <c r="H172" s="269"/>
      <c r="I172" s="14" t="str">
        <f>Translations!$B$480</f>
        <v>Komentar:</v>
      </c>
      <c r="J172" s="1312"/>
      <c r="K172" s="1280"/>
      <c r="L172" s="1280"/>
      <c r="M172" s="1280"/>
      <c r="N172" s="1281"/>
      <c r="O172" s="416"/>
      <c r="P172" s="72"/>
      <c r="Q172" s="72"/>
      <c r="R172" s="72"/>
      <c r="S172" s="72"/>
      <c r="T172" s="72"/>
      <c r="U172" s="285" t="str">
        <f>U171</f>
        <v/>
      </c>
      <c r="V172" s="285">
        <v>1</v>
      </c>
      <c r="W172" s="92" t="b">
        <f>IF($L$6=EUconst_NotRelevant,TRUE,IF(V172&gt;0,(V172&lt;&gt;U172),IF(U172="",TRUE,FALSE)))</f>
        <v>1</v>
      </c>
      <c r="X172" s="416"/>
      <c r="Y172" s="416"/>
      <c r="Z172" s="416"/>
      <c r="AA172" s="416"/>
      <c r="AB172" s="416"/>
    </row>
    <row r="173" spans="1:28" ht="5.0999999999999996" customHeight="1" outlineLevel="1" x14ac:dyDescent="0.2">
      <c r="A173" s="72"/>
      <c r="B173" s="416"/>
      <c r="C173" s="416"/>
      <c r="D173" s="416"/>
      <c r="E173" s="410"/>
      <c r="F173" s="410"/>
      <c r="G173" s="410"/>
      <c r="H173" s="410"/>
      <c r="I173" s="410"/>
      <c r="J173" s="410"/>
      <c r="K173" s="410"/>
      <c r="L173" s="416"/>
      <c r="M173" s="416"/>
      <c r="N173" s="416"/>
      <c r="O173" s="416"/>
      <c r="P173" s="72"/>
      <c r="Q173" s="72"/>
      <c r="R173" s="72"/>
      <c r="S173" s="72"/>
      <c r="T173" s="72"/>
      <c r="U173" s="72"/>
      <c r="V173" s="72"/>
      <c r="W173" s="72"/>
      <c r="X173" s="416"/>
      <c r="Y173" s="416"/>
      <c r="Z173" s="416"/>
      <c r="AA173" s="416"/>
      <c r="AB173" s="416"/>
    </row>
    <row r="174" spans="1:28" outlineLevel="1" x14ac:dyDescent="0.2">
      <c r="A174" s="72"/>
      <c r="B174" s="416"/>
      <c r="C174" s="416"/>
      <c r="D174" s="336" t="str">
        <f>Translations!$B$655</f>
        <v xml:space="preserve">Metoda A: prosjek anodnog učinka minute po pojavi </v>
      </c>
      <c r="E174" s="410"/>
      <c r="F174" s="410"/>
      <c r="G174" s="410"/>
      <c r="H174" s="410"/>
      <c r="I174" s="410"/>
      <c r="J174" s="410"/>
      <c r="K174" s="410"/>
      <c r="L174" s="416"/>
      <c r="M174" s="416"/>
      <c r="N174" s="416"/>
      <c r="O174" s="416"/>
      <c r="P174" s="72"/>
      <c r="Q174" s="72"/>
      <c r="R174" s="72"/>
      <c r="S174" s="72"/>
      <c r="T174" s="72"/>
      <c r="U174" s="72"/>
      <c r="V174" s="72"/>
      <c r="W174" s="72"/>
      <c r="X174" s="416"/>
      <c r="Y174" s="416"/>
      <c r="Z174" s="416"/>
      <c r="AA174" s="416"/>
      <c r="AB174" s="416"/>
    </row>
    <row r="175" spans="1:28" outlineLevel="1" x14ac:dyDescent="0.2">
      <c r="A175" s="72"/>
      <c r="B175" s="416"/>
      <c r="C175" s="416"/>
      <c r="D175" s="13" t="s">
        <v>1349</v>
      </c>
      <c r="E175" s="14" t="str">
        <f>Translations!$B$477</f>
        <v>Zahtijevana razina točnosti za podatak o djelatnosti:</v>
      </c>
      <c r="F175" s="11"/>
      <c r="G175" s="11"/>
      <c r="H175" s="268" t="str">
        <f>IF(W175,"",H165)</f>
        <v/>
      </c>
      <c r="I175" s="1299" t="str">
        <f>IF(W175,"",I165)</f>
        <v/>
      </c>
      <c r="J175" s="1053"/>
      <c r="K175" s="1053"/>
      <c r="L175" s="1053"/>
      <c r="M175" s="1053"/>
      <c r="N175" s="1032"/>
      <c r="O175" s="416"/>
      <c r="P175" s="72"/>
      <c r="Q175" s="72"/>
      <c r="R175" s="29"/>
      <c r="S175" s="23"/>
      <c r="T175" s="72"/>
      <c r="U175" s="285" t="str">
        <f>U172</f>
        <v/>
      </c>
      <c r="V175" s="285">
        <v>1</v>
      </c>
      <c r="W175" s="92" t="b">
        <f>IF($L$6=EUconst_NotRelevant,TRUE,IF(V175&gt;0,(V175&lt;&gt;U175),IF(U175="",TRUE,FALSE)))</f>
        <v>1</v>
      </c>
      <c r="X175" s="416"/>
      <c r="Y175" s="416"/>
      <c r="Z175" s="416"/>
      <c r="AA175" s="416"/>
      <c r="AB175" s="416"/>
    </row>
    <row r="176" spans="1:28" outlineLevel="1" x14ac:dyDescent="0.2">
      <c r="A176" s="72"/>
      <c r="B176" s="416"/>
      <c r="C176" s="416"/>
      <c r="D176" s="13" t="s">
        <v>1350</v>
      </c>
      <c r="E176" s="14" t="str">
        <f>Translations!$B$478</f>
        <v>Korištena razina točnosti za podatak o djelatnosti:</v>
      </c>
      <c r="F176" s="11"/>
      <c r="G176" s="11"/>
      <c r="H176" s="197"/>
      <c r="I176" s="1299" t="str">
        <f>IF(OR(ISBLANK(H176),H176=EUconst_NoTier),"",IF(S176=0,EUconst_NA,IF(ISERROR(S176),"",EUconst_MsgTierActivityLevel &amp; " " &amp;S176)))</f>
        <v/>
      </c>
      <c r="J176" s="1053"/>
      <c r="K176" s="1053"/>
      <c r="L176" s="1053"/>
      <c r="M176" s="1053"/>
      <c r="N176" s="1032"/>
      <c r="O176" s="416"/>
      <c r="P176" s="72"/>
      <c r="Q176" s="92" t="str">
        <f>EUconst_CNTR_ActivityData&amp;H154</f>
        <v>ActivityData_</v>
      </c>
      <c r="R176" s="29"/>
      <c r="S176" s="32" t="str">
        <f>IF(ISBLANK(H176),"",IF(H176=EUconst_NA,"",INDEX(EUwideConstants!$H:$O,MATCH(Q176,EUwideConstants!$S:$S,0),MATCH(H176,CNTR_TierList,0))))</f>
        <v/>
      </c>
      <c r="T176" s="72"/>
      <c r="U176" s="285" t="str">
        <f>U175</f>
        <v/>
      </c>
      <c r="V176" s="285">
        <v>1</v>
      </c>
      <c r="W176" s="92" t="b">
        <f>IF($L$6=EUconst_NotRelevant,TRUE,IF(V176&gt;0,(V176&lt;&gt;U176),IF(U176="",TRUE,FALSE)))</f>
        <v>1</v>
      </c>
      <c r="X176" s="416"/>
      <c r="Y176" s="416"/>
      <c r="Z176" s="416"/>
      <c r="AA176" s="416"/>
      <c r="AB176" s="416"/>
    </row>
    <row r="177" spans="1:28" outlineLevel="1" x14ac:dyDescent="0.2">
      <c r="A177" s="72"/>
      <c r="B177" s="416"/>
      <c r="C177" s="416"/>
      <c r="D177" s="13" t="s">
        <v>1514</v>
      </c>
      <c r="E177" s="14" t="str">
        <f>Translations!$B$479</f>
        <v>Postignuta nesigurnost:</v>
      </c>
      <c r="F177" s="11"/>
      <c r="G177" s="11"/>
      <c r="H177" s="269"/>
      <c r="I177" s="14" t="str">
        <f>Translations!$B$480</f>
        <v>Komentar:</v>
      </c>
      <c r="J177" s="1312"/>
      <c r="K177" s="1280"/>
      <c r="L177" s="1280"/>
      <c r="M177" s="1280"/>
      <c r="N177" s="1281"/>
      <c r="O177" s="416"/>
      <c r="P177" s="72"/>
      <c r="Q177" s="72"/>
      <c r="R177" s="72"/>
      <c r="S177" s="72"/>
      <c r="T177" s="72"/>
      <c r="U177" s="285" t="str">
        <f>U176</f>
        <v/>
      </c>
      <c r="V177" s="285">
        <v>1</v>
      </c>
      <c r="W177" s="92" t="b">
        <f>IF($L$6=EUconst_NotRelevant,TRUE,IF(V177&gt;0,(V177&lt;&gt;U177),IF(U177="",TRUE,FALSE)))</f>
        <v>1</v>
      </c>
      <c r="X177" s="416"/>
      <c r="Y177" s="416"/>
      <c r="Z177" s="416"/>
      <c r="AA177" s="416"/>
      <c r="AB177" s="416"/>
    </row>
    <row r="178" spans="1:28" ht="5.0999999999999996" customHeight="1" outlineLevel="1" x14ac:dyDescent="0.2">
      <c r="A178" s="72"/>
      <c r="B178" s="416"/>
      <c r="C178" s="416"/>
      <c r="D178" s="416"/>
      <c r="E178" s="410"/>
      <c r="F178" s="410"/>
      <c r="G178" s="410"/>
      <c r="H178" s="410"/>
      <c r="I178" s="410"/>
      <c r="J178" s="410"/>
      <c r="K178" s="410"/>
      <c r="L178" s="416"/>
      <c r="M178" s="416"/>
      <c r="N178" s="416"/>
      <c r="O178" s="416"/>
      <c r="P178" s="72"/>
      <c r="Q178" s="72"/>
      <c r="R178" s="72"/>
      <c r="S178" s="72"/>
      <c r="T178" s="72"/>
      <c r="U178" s="72"/>
      <c r="V178" s="72"/>
      <c r="W178" s="72"/>
      <c r="X178" s="416"/>
      <c r="Y178" s="416"/>
      <c r="Z178" s="416"/>
      <c r="AA178" s="416"/>
      <c r="AB178" s="416"/>
    </row>
    <row r="179" spans="1:28" outlineLevel="1" x14ac:dyDescent="0.2">
      <c r="A179" s="72"/>
      <c r="B179" s="416"/>
      <c r="C179" s="416"/>
      <c r="D179" s="336" t="str">
        <f>Translations!$B$656</f>
        <v>Metoda B: anodni učinak prednapona po ćeliji</v>
      </c>
      <c r="E179" s="410"/>
      <c r="F179" s="410"/>
      <c r="G179" s="410"/>
      <c r="H179" s="410"/>
      <c r="I179" s="410"/>
      <c r="J179" s="410"/>
      <c r="K179" s="410"/>
      <c r="L179" s="416"/>
      <c r="M179" s="416"/>
      <c r="N179" s="416"/>
      <c r="O179" s="416"/>
      <c r="P179" s="72"/>
      <c r="Q179" s="72"/>
      <c r="R179" s="72"/>
      <c r="S179" s="72"/>
      <c r="T179" s="72"/>
      <c r="U179" s="72"/>
      <c r="V179" s="72"/>
      <c r="W179" s="72"/>
      <c r="X179" s="416"/>
      <c r="Y179" s="416"/>
      <c r="Z179" s="416"/>
      <c r="AA179" s="416"/>
      <c r="AB179" s="416"/>
    </row>
    <row r="180" spans="1:28" outlineLevel="1" x14ac:dyDescent="0.2">
      <c r="A180" s="72"/>
      <c r="B180" s="416"/>
      <c r="C180" s="416"/>
      <c r="D180" s="13" t="s">
        <v>350</v>
      </c>
      <c r="E180" s="14" t="str">
        <f>Translations!$B$477</f>
        <v>Zahtijevana razina točnosti za podatak o djelatnosti:</v>
      </c>
      <c r="F180" s="11"/>
      <c r="G180" s="11"/>
      <c r="H180" s="268" t="str">
        <f>IF(W180,"",H165)</f>
        <v/>
      </c>
      <c r="I180" s="1299" t="str">
        <f>IF(W180,"",I165)</f>
        <v/>
      </c>
      <c r="J180" s="1053"/>
      <c r="K180" s="1053"/>
      <c r="L180" s="1053"/>
      <c r="M180" s="1053"/>
      <c r="N180" s="1032"/>
      <c r="O180" s="416"/>
      <c r="P180" s="72"/>
      <c r="Q180" s="72"/>
      <c r="R180" s="29"/>
      <c r="S180" s="23"/>
      <c r="T180" s="72"/>
      <c r="U180" s="285" t="str">
        <f>U177</f>
        <v/>
      </c>
      <c r="V180" s="285">
        <v>2</v>
      </c>
      <c r="W180" s="92" t="b">
        <f>IF($L$6=EUconst_NotRelevant,TRUE,IF(V180&gt;0,(V180&lt;&gt;U180),IF(U180="",TRUE,FALSE)))</f>
        <v>1</v>
      </c>
      <c r="X180" s="416"/>
      <c r="Y180" s="416"/>
      <c r="Z180" s="416"/>
      <c r="AA180" s="416"/>
      <c r="AB180" s="416"/>
    </row>
    <row r="181" spans="1:28" outlineLevel="1" x14ac:dyDescent="0.2">
      <c r="A181" s="72"/>
      <c r="B181" s="416"/>
      <c r="C181" s="416"/>
      <c r="D181" s="13" t="s">
        <v>352</v>
      </c>
      <c r="E181" s="14" t="str">
        <f>Translations!$B$478</f>
        <v>Korištena razina točnosti za podatak o djelatnosti:</v>
      </c>
      <c r="F181" s="11"/>
      <c r="G181" s="11"/>
      <c r="H181" s="197"/>
      <c r="I181" s="1299" t="str">
        <f>IF(OR(ISBLANK(H181),H181=EUconst_NoTier),"",IF(S181=0,EUconst_NA,IF(ISERROR(S181),"",EUconst_MsgTierActivityLevel &amp; " " &amp;S181)))</f>
        <v/>
      </c>
      <c r="J181" s="1053"/>
      <c r="K181" s="1053"/>
      <c r="L181" s="1053"/>
      <c r="M181" s="1053"/>
      <c r="N181" s="1032"/>
      <c r="O181" s="416"/>
      <c r="P181" s="72"/>
      <c r="Q181" s="92" t="str">
        <f>EUconst_CNTR_ActivityData&amp;H154</f>
        <v>ActivityData_</v>
      </c>
      <c r="R181" s="29"/>
      <c r="S181" s="32" t="str">
        <f>IF(ISBLANK(H181),"",IF(H181=EUconst_NA,"",INDEX(EUwideConstants!$H:$O,MATCH(Q181,EUwideConstants!$S:$S,0),MATCH(H181,CNTR_TierList,0))))</f>
        <v/>
      </c>
      <c r="T181" s="72"/>
      <c r="U181" s="285" t="str">
        <f>U180</f>
        <v/>
      </c>
      <c r="V181" s="285">
        <v>2</v>
      </c>
      <c r="W181" s="92" t="b">
        <f>IF($L$6=EUconst_NotRelevant,TRUE,IF(V181&gt;0,(V181&lt;&gt;U181),IF(U181="",TRUE,FALSE)))</f>
        <v>1</v>
      </c>
      <c r="X181" s="416"/>
      <c r="Y181" s="416"/>
      <c r="Z181" s="416"/>
      <c r="AA181" s="416"/>
      <c r="AB181" s="416"/>
    </row>
    <row r="182" spans="1:28" outlineLevel="1" x14ac:dyDescent="0.2">
      <c r="A182" s="72"/>
      <c r="B182" s="416"/>
      <c r="C182" s="416"/>
      <c r="D182" s="13" t="s">
        <v>353</v>
      </c>
      <c r="E182" s="14" t="str">
        <f>Translations!$B$479</f>
        <v>Postignuta nesigurnost:</v>
      </c>
      <c r="F182" s="11"/>
      <c r="G182" s="11"/>
      <c r="H182" s="269"/>
      <c r="I182" s="14" t="str">
        <f>Translations!$B$480</f>
        <v>Komentar:</v>
      </c>
      <c r="J182" s="1312"/>
      <c r="K182" s="1280"/>
      <c r="L182" s="1280"/>
      <c r="M182" s="1280"/>
      <c r="N182" s="1281"/>
      <c r="O182" s="416"/>
      <c r="P182" s="72"/>
      <c r="Q182" s="72"/>
      <c r="R182" s="72"/>
      <c r="S182" s="72"/>
      <c r="T182" s="72"/>
      <c r="U182" s="285" t="str">
        <f>U181</f>
        <v/>
      </c>
      <c r="V182" s="285">
        <v>2</v>
      </c>
      <c r="W182" s="92" t="b">
        <f>IF($L$6=EUconst_NotRelevant,TRUE,IF(V182&gt;0,(V182&lt;&gt;U182),IF(U182="",TRUE,FALSE)))</f>
        <v>1</v>
      </c>
      <c r="X182" s="416"/>
      <c r="Y182" s="416"/>
      <c r="Z182" s="416"/>
      <c r="AA182" s="416"/>
      <c r="AB182" s="416"/>
    </row>
    <row r="183" spans="1:28" ht="5.0999999999999996" customHeight="1" outlineLevel="1" x14ac:dyDescent="0.2">
      <c r="A183" s="72"/>
      <c r="B183" s="416"/>
      <c r="C183" s="416"/>
      <c r="D183" s="416"/>
      <c r="E183" s="410"/>
      <c r="F183" s="410"/>
      <c r="G183" s="410"/>
      <c r="H183" s="410"/>
      <c r="I183" s="410"/>
      <c r="J183" s="410"/>
      <c r="K183" s="410"/>
      <c r="L183" s="416"/>
      <c r="M183" s="416"/>
      <c r="N183" s="416"/>
      <c r="O183" s="416"/>
      <c r="P183" s="72"/>
      <c r="Q183" s="72"/>
      <c r="R183" s="72"/>
      <c r="S183" s="72"/>
      <c r="T183" s="72"/>
      <c r="U183" s="72"/>
      <c r="V183" s="72"/>
      <c r="W183" s="72"/>
      <c r="X183" s="416"/>
      <c r="Y183" s="416"/>
      <c r="Z183" s="416"/>
      <c r="AA183" s="416"/>
      <c r="AB183" s="416"/>
    </row>
    <row r="184" spans="1:28" outlineLevel="1" x14ac:dyDescent="0.2">
      <c r="A184" s="72"/>
      <c r="B184" s="416"/>
      <c r="C184" s="416"/>
      <c r="D184" s="336" t="str">
        <f>Translations!$B$657</f>
        <v>Metoda B: Trenutna učinkovitost</v>
      </c>
      <c r="E184" s="410"/>
      <c r="F184" s="410"/>
      <c r="G184" s="410"/>
      <c r="H184" s="410"/>
      <c r="I184" s="410"/>
      <c r="J184" s="410"/>
      <c r="K184" s="410"/>
      <c r="L184" s="416"/>
      <c r="M184" s="416"/>
      <c r="N184" s="416"/>
      <c r="O184" s="416"/>
      <c r="P184" s="72"/>
      <c r="Q184" s="72"/>
      <c r="R184" s="72"/>
      <c r="S184" s="72"/>
      <c r="T184" s="72"/>
      <c r="U184" s="72"/>
      <c r="V184" s="72"/>
      <c r="W184" s="72"/>
      <c r="X184" s="416"/>
      <c r="Y184" s="416"/>
      <c r="Z184" s="416"/>
      <c r="AA184" s="416"/>
      <c r="AB184" s="416"/>
    </row>
    <row r="185" spans="1:28" ht="12.75" customHeight="1" outlineLevel="1" x14ac:dyDescent="0.2">
      <c r="A185" s="72"/>
      <c r="B185" s="416"/>
      <c r="C185" s="416"/>
      <c r="D185" s="13" t="s">
        <v>354</v>
      </c>
      <c r="E185" s="14" t="str">
        <f>Translations!$B$477</f>
        <v>Zahtijevana razina točnosti za podatak o djelatnosti:</v>
      </c>
      <c r="F185" s="11"/>
      <c r="G185" s="11"/>
      <c r="H185" s="268" t="str">
        <f>IF(W185,"",H165)</f>
        <v/>
      </c>
      <c r="I185" s="1299" t="str">
        <f>IF(W185,"",I165)</f>
        <v/>
      </c>
      <c r="J185" s="1053"/>
      <c r="K185" s="1053"/>
      <c r="L185" s="1053"/>
      <c r="M185" s="1053"/>
      <c r="N185" s="1032"/>
      <c r="O185" s="416"/>
      <c r="P185" s="72"/>
      <c r="Q185" s="72"/>
      <c r="R185" s="29"/>
      <c r="S185" s="23"/>
      <c r="T185" s="72"/>
      <c r="U185" s="285" t="str">
        <f>U182</f>
        <v/>
      </c>
      <c r="V185" s="285">
        <v>2</v>
      </c>
      <c r="W185" s="92" t="b">
        <f>IF($L$6=EUconst_NotRelevant,TRUE,IF(V185&gt;0,(V185&lt;&gt;U185),IF(U185="",TRUE,FALSE)))</f>
        <v>1</v>
      </c>
      <c r="X185" s="416"/>
      <c r="Y185" s="416"/>
      <c r="Z185" s="416"/>
      <c r="AA185" s="416"/>
      <c r="AB185" s="416"/>
    </row>
    <row r="186" spans="1:28" outlineLevel="1" x14ac:dyDescent="0.2">
      <c r="A186" s="72"/>
      <c r="B186" s="416"/>
      <c r="C186" s="416"/>
      <c r="D186" s="13" t="s">
        <v>553</v>
      </c>
      <c r="E186" s="14" t="str">
        <f>Translations!$B$478</f>
        <v>Korištena razina točnosti za podatak o djelatnosti:</v>
      </c>
      <c r="F186" s="11"/>
      <c r="G186" s="11"/>
      <c r="H186" s="197"/>
      <c r="I186" s="1299" t="str">
        <f>IF(OR(ISBLANK(H186),H186=EUconst_NoTier),"",IF(S186=0,EUconst_NA,IF(ISERROR(S186),"",EUconst_MsgTierActivityLevel &amp; " " &amp;S186)))</f>
        <v/>
      </c>
      <c r="J186" s="1053"/>
      <c r="K186" s="1053"/>
      <c r="L186" s="1053"/>
      <c r="M186" s="1053"/>
      <c r="N186" s="1032"/>
      <c r="O186" s="416"/>
      <c r="P186" s="72"/>
      <c r="Q186" s="92" t="str">
        <f>EUconst_CNTR_ActivityData&amp;H154</f>
        <v>ActivityData_</v>
      </c>
      <c r="R186" s="29"/>
      <c r="S186" s="32" t="str">
        <f>IF(ISBLANK(H186),"",IF(H186=EUconst_NA,"",INDEX(EUwideConstants!$H:$O,MATCH(Q186,EUwideConstants!$S:$S,0),MATCH(H186,CNTR_TierList,0))))</f>
        <v/>
      </c>
      <c r="T186" s="72"/>
      <c r="U186" s="285" t="str">
        <f>U185</f>
        <v/>
      </c>
      <c r="V186" s="285">
        <v>2</v>
      </c>
      <c r="W186" s="92" t="b">
        <f>IF($L$6=EUconst_NotRelevant,TRUE,IF(V186&gt;0,(V186&lt;&gt;U186),IF(U186="",TRUE,FALSE)))</f>
        <v>1</v>
      </c>
      <c r="X186" s="416"/>
      <c r="Y186" s="416"/>
      <c r="Z186" s="416"/>
      <c r="AA186" s="416"/>
      <c r="AB186" s="416"/>
    </row>
    <row r="187" spans="1:28" outlineLevel="1" x14ac:dyDescent="0.2">
      <c r="A187" s="72"/>
      <c r="B187" s="416"/>
      <c r="C187" s="416"/>
      <c r="D187" s="13" t="s">
        <v>548</v>
      </c>
      <c r="E187" s="14" t="str">
        <f>Translations!$B$479</f>
        <v>Postignuta nesigurnost:</v>
      </c>
      <c r="F187" s="11"/>
      <c r="G187" s="11"/>
      <c r="H187" s="269"/>
      <c r="I187" s="14" t="str">
        <f>Translations!$B$480</f>
        <v>Komentar:</v>
      </c>
      <c r="J187" s="1312"/>
      <c r="K187" s="1280"/>
      <c r="L187" s="1280"/>
      <c r="M187" s="1280"/>
      <c r="N187" s="1281"/>
      <c r="O187" s="416"/>
      <c r="P187" s="72"/>
      <c r="Q187" s="72"/>
      <c r="R187" s="72"/>
      <c r="S187" s="72"/>
      <c r="T187" s="72"/>
      <c r="U187" s="285" t="str">
        <f>U186</f>
        <v/>
      </c>
      <c r="V187" s="285">
        <v>2</v>
      </c>
      <c r="W187" s="92" t="b">
        <f>IF($L$6=EUconst_NotRelevant,TRUE,IF(V187&gt;0,(V187&lt;&gt;U187),IF(U187="",TRUE,FALSE)))</f>
        <v>1</v>
      </c>
      <c r="X187" s="416"/>
      <c r="Y187" s="416"/>
      <c r="Z187" s="416"/>
      <c r="AA187" s="416"/>
      <c r="AB187" s="416"/>
    </row>
    <row r="188" spans="1:28" outlineLevel="1" x14ac:dyDescent="0.2">
      <c r="A188" s="72"/>
      <c r="B188" s="416"/>
      <c r="C188" s="416"/>
      <c r="D188" s="416"/>
      <c r="E188" s="410"/>
      <c r="F188" s="410"/>
      <c r="G188" s="410"/>
      <c r="H188" s="410"/>
      <c r="I188" s="410"/>
      <c r="J188" s="410"/>
      <c r="K188" s="410"/>
      <c r="L188" s="416"/>
      <c r="M188" s="416"/>
      <c r="N188" s="416"/>
      <c r="O188" s="416"/>
      <c r="P188" s="72"/>
      <c r="Q188" s="72"/>
      <c r="R188" s="72"/>
      <c r="S188" s="72"/>
      <c r="T188" s="72"/>
      <c r="U188" s="72"/>
      <c r="V188" s="72"/>
      <c r="W188" s="72"/>
      <c r="X188" s="416"/>
      <c r="Y188" s="416"/>
      <c r="Z188" s="416"/>
      <c r="AA188" s="416"/>
      <c r="AB188" s="416"/>
    </row>
    <row r="189" spans="1:28" ht="15" customHeight="1" outlineLevel="1" x14ac:dyDescent="0.2">
      <c r="A189" s="72"/>
      <c r="B189" s="416"/>
      <c r="C189" s="416"/>
      <c r="D189" s="1179" t="str">
        <f>Translations!$B$658</f>
        <v>Faktori proračuna</v>
      </c>
      <c r="E189" s="1179"/>
      <c r="F189" s="1179"/>
      <c r="G189" s="1179"/>
      <c r="H189" s="1179"/>
      <c r="I189" s="1179"/>
      <c r="J189" s="1179"/>
      <c r="K189" s="1179"/>
      <c r="L189" s="1179"/>
      <c r="M189" s="1179"/>
      <c r="N189" s="1179"/>
      <c r="O189" s="416"/>
      <c r="P189" s="72"/>
      <c r="Q189" s="72"/>
      <c r="R189" s="72"/>
      <c r="S189" s="72"/>
      <c r="T189" s="72"/>
      <c r="U189" s="72"/>
      <c r="V189" s="72"/>
      <c r="W189" s="72"/>
      <c r="X189" s="416"/>
      <c r="Y189" s="416"/>
      <c r="Z189" s="416"/>
      <c r="AA189" s="416"/>
      <c r="AB189" s="416"/>
    </row>
    <row r="190" spans="1:28" ht="15" outlineLevel="1" x14ac:dyDescent="0.2">
      <c r="A190" s="72"/>
      <c r="B190" s="416"/>
      <c r="C190" s="416"/>
      <c r="D190" s="306" t="s">
        <v>839</v>
      </c>
      <c r="E190" s="336" t="str">
        <f>Translations!$B$659</f>
        <v>Primjenjene razine točnosti</v>
      </c>
      <c r="F190" s="257"/>
      <c r="G190" s="257"/>
      <c r="H190" s="410"/>
      <c r="I190" s="410"/>
      <c r="J190" s="410"/>
      <c r="K190" s="410"/>
      <c r="L190" s="416"/>
      <c r="M190" s="416"/>
      <c r="N190" s="416"/>
      <c r="O190" s="416"/>
      <c r="P190" s="72"/>
      <c r="Q190" s="72"/>
      <c r="R190" s="72"/>
      <c r="S190" s="72"/>
      <c r="T190" s="72"/>
      <c r="U190" s="72"/>
      <c r="V190" s="72"/>
      <c r="W190" s="72"/>
      <c r="X190" s="416"/>
      <c r="Y190" s="416"/>
      <c r="Z190" s="416"/>
      <c r="AA190" s="416"/>
      <c r="AB190" s="416"/>
    </row>
    <row r="191" spans="1:28" ht="5.0999999999999996" customHeight="1" outlineLevel="1" x14ac:dyDescent="0.2">
      <c r="A191" s="72"/>
      <c r="B191" s="416"/>
      <c r="C191" s="416"/>
      <c r="D191" s="416"/>
      <c r="E191" s="410"/>
      <c r="F191" s="410"/>
      <c r="G191" s="410"/>
      <c r="H191" s="410"/>
      <c r="I191" s="410"/>
      <c r="J191" s="410"/>
      <c r="K191" s="410"/>
      <c r="L191" s="416"/>
      <c r="M191" s="416"/>
      <c r="N191" s="416"/>
      <c r="O191" s="416"/>
      <c r="P191" s="72"/>
      <c r="Q191" s="72"/>
      <c r="R191" s="72"/>
      <c r="S191" s="72"/>
      <c r="T191" s="72"/>
      <c r="U191" s="72"/>
      <c r="V191" s="72"/>
      <c r="W191" s="72"/>
      <c r="X191" s="416"/>
      <c r="Y191" s="416"/>
      <c r="Z191" s="416"/>
      <c r="AA191" s="416"/>
      <c r="AB191" s="416"/>
    </row>
    <row r="192" spans="1:28" outlineLevel="1" x14ac:dyDescent="0.2">
      <c r="A192" s="72"/>
      <c r="B192" s="416"/>
      <c r="C192" s="416"/>
      <c r="D192" s="416"/>
      <c r="E192" s="279" t="str">
        <f>Translations!$B$516</f>
        <v>Faktor proračuna:</v>
      </c>
      <c r="F192" s="280"/>
      <c r="G192" s="281"/>
      <c r="H192" s="50" t="str">
        <f>Translations!$B$517</f>
        <v>Zahtijevana razina točnosti:</v>
      </c>
      <c r="I192" s="50" t="str">
        <f>Translations!$B$518</f>
        <v>Korištena razina točnosti:</v>
      </c>
      <c r="J192" s="1300" t="str">
        <f>Translations!$B$519</f>
        <v>Puni tekst za korištenu razinu točnosti</v>
      </c>
      <c r="K192" s="1301"/>
      <c r="L192" s="1301"/>
      <c r="M192" s="1301"/>
      <c r="N192" s="1302"/>
      <c r="O192" s="416"/>
      <c r="P192" s="72"/>
      <c r="Q192" s="72"/>
      <c r="R192" s="72"/>
      <c r="S192" s="15" t="s">
        <v>1036</v>
      </c>
      <c r="T192" s="72"/>
      <c r="U192" s="72"/>
      <c r="V192" s="72"/>
      <c r="W192" s="72"/>
      <c r="X192" s="416"/>
      <c r="Y192" s="416"/>
      <c r="Z192" s="416"/>
      <c r="AA192" s="416"/>
      <c r="AB192" s="416"/>
    </row>
    <row r="193" spans="1:28" outlineLevel="1" x14ac:dyDescent="0.2">
      <c r="A193" s="72"/>
      <c r="B193" s="416"/>
      <c r="C193" s="416"/>
      <c r="D193" s="46" t="s">
        <v>1028</v>
      </c>
      <c r="E193" s="282" t="str">
        <f>Translations!$B$660</f>
        <v>SEF (CF4) Nagibni emisijski faktor</v>
      </c>
      <c r="F193" s="283"/>
      <c r="G193" s="284"/>
      <c r="H193" s="268" t="str">
        <f>IF(H154="","",IF(W193=FALSE,IF(CNTR_Category="A",INDEX(EUwideConstants!$G:$G,MATCH(Q193,EUwideConstants!$S:$S,0)),INDEX(EUwideConstants!$P:$P,MATCH(Q193,EUwideConstants!$S:$S,0))),""))</f>
        <v/>
      </c>
      <c r="I193" s="197"/>
      <c r="J193" s="1299" t="str">
        <f>IF(OR(ISBLANK(I193),I193=EUconst_NoTier),"",IF(S193=0,EUconst_NotApplicable,IF(ISERROR(S193),"",S193)))</f>
        <v/>
      </c>
      <c r="K193" s="1053"/>
      <c r="L193" s="1053"/>
      <c r="M193" s="1053"/>
      <c r="N193" s="1032"/>
      <c r="O193" s="416"/>
      <c r="P193" s="72"/>
      <c r="Q193" s="92" t="str">
        <f>EUconst_CNTR_EF&amp;H154</f>
        <v>EF_</v>
      </c>
      <c r="R193" s="72"/>
      <c r="S193" s="31" t="str">
        <f>IF(ISBLANK(I193),"",IF(I193=EUconst_NA,"",INDEX(EUwideConstants!$H:$O,MATCH(Q193,EUwideConstants!$S:$S,0),MATCH(I193,CNTR_TierList,0))))</f>
        <v/>
      </c>
      <c r="T193" s="72"/>
      <c r="U193" s="285" t="str">
        <f>U187</f>
        <v/>
      </c>
      <c r="V193" s="285">
        <v>1</v>
      </c>
      <c r="W193" s="92" t="b">
        <f>IF($L$6=EUconst_NotRelevant,TRUE,IF(V193&gt;0,(V193&lt;&gt;U193),IF(U193="",TRUE,FALSE)))</f>
        <v>1</v>
      </c>
      <c r="X193" s="416"/>
      <c r="Y193" s="416"/>
      <c r="Z193" s="416"/>
      <c r="AA193" s="416"/>
      <c r="AB193" s="416"/>
    </row>
    <row r="194" spans="1:28" outlineLevel="1" x14ac:dyDescent="0.2">
      <c r="A194" s="72"/>
      <c r="B194" s="416"/>
      <c r="C194" s="416"/>
      <c r="D194" s="46" t="s">
        <v>1029</v>
      </c>
      <c r="E194" s="282" t="str">
        <f>Translations!$B$661</f>
        <v>OVC (koeficijent prednapona)</v>
      </c>
      <c r="F194" s="283"/>
      <c r="G194" s="284"/>
      <c r="H194" s="268" t="str">
        <f>IF(H155="","",IF(W194=FALSE,IF(CNTR_Category="A",INDEX(EUwideConstants!$G:$G,MATCH(Q194,EUwideConstants!$S:$S,0)),INDEX(EUwideConstants!$P:$P,MATCH(Q194,EUwideConstants!$S:$S,0))),""))</f>
        <v/>
      </c>
      <c r="I194" s="197"/>
      <c r="J194" s="1299" t="str">
        <f>IF(OR(ISBLANK(I194),I194=EUconst_NoTier),"",IF(S194=0,EUconst_NotApplicable,IF(ISERROR(S194),"",S194)))</f>
        <v/>
      </c>
      <c r="K194" s="1053"/>
      <c r="L194" s="1053"/>
      <c r="M194" s="1053"/>
      <c r="N194" s="1032"/>
      <c r="O194" s="416"/>
      <c r="P194" s="72"/>
      <c r="Q194" s="92" t="str">
        <f>EUconst_CNTR_EF&amp;H154</f>
        <v>EF_</v>
      </c>
      <c r="R194" s="72"/>
      <c r="S194" s="31" t="str">
        <f>IF(ISBLANK(I194),"",IF(I194=EUconst_NA,"",INDEX(EUwideConstants!$H:$O,MATCH(Q194,EUwideConstants!$S:$S,0),MATCH(I194,CNTR_TierList,0))))</f>
        <v/>
      </c>
      <c r="T194" s="72"/>
      <c r="U194" s="285" t="str">
        <f>U193</f>
        <v/>
      </c>
      <c r="V194" s="285">
        <v>2</v>
      </c>
      <c r="W194" s="92" t="b">
        <f>IF($L$6=EUconst_NotRelevant,TRUE,IF(V194&gt;0,(V194&lt;&gt;U194),IF(U194="",TRUE,FALSE)))</f>
        <v>1</v>
      </c>
      <c r="X194" s="416"/>
      <c r="Y194" s="416"/>
      <c r="Z194" s="416"/>
      <c r="AA194" s="416"/>
      <c r="AB194" s="416"/>
    </row>
    <row r="195" spans="1:28" outlineLevel="1" x14ac:dyDescent="0.2">
      <c r="A195" s="72"/>
      <c r="B195" s="416"/>
      <c r="C195" s="416"/>
      <c r="D195" s="46" t="s">
        <v>1466</v>
      </c>
      <c r="E195" s="282" t="str">
        <f>Translations!$B$662</f>
        <v>F(C2F6) Maseni udio C2F6</v>
      </c>
      <c r="F195" s="283"/>
      <c r="G195" s="284"/>
      <c r="H195" s="268" t="str">
        <f>IF(H156="","",IF(W195=FALSE,IF(CNTR_Category="A",INDEX(EUwideConstants!$G:$G,MATCH(Q195,EUwideConstants!$S:$S,0)),INDEX(EUwideConstants!$P:$P,MATCH(Q195,EUwideConstants!$S:$S,0))),""))</f>
        <v/>
      </c>
      <c r="I195" s="197"/>
      <c r="J195" s="1299" t="str">
        <f>IF(OR(ISBLANK(I195),I195=EUconst_NoTier),"",IF(S195=0,EUconst_NotApplicable,IF(ISERROR(S195),"",S195)))</f>
        <v/>
      </c>
      <c r="K195" s="1053"/>
      <c r="L195" s="1053"/>
      <c r="M195" s="1053"/>
      <c r="N195" s="1032"/>
      <c r="O195" s="416"/>
      <c r="P195" s="72"/>
      <c r="Q195" s="92" t="str">
        <f>EUconst_CNTR_EF&amp;H154</f>
        <v>EF_</v>
      </c>
      <c r="R195" s="72"/>
      <c r="S195" s="31" t="str">
        <f>IF(ISBLANK(I195),"",IF(I195=EUconst_NA,"",INDEX(EUwideConstants!$H:$O,MATCH(Q195,EUwideConstants!$S:$S,0),MATCH(I195,CNTR_TierList,0))))</f>
        <v/>
      </c>
      <c r="T195" s="72"/>
      <c r="U195" s="285" t="str">
        <f>U194</f>
        <v/>
      </c>
      <c r="V195" s="285">
        <v>0</v>
      </c>
      <c r="W195" s="92" t="b">
        <f>IF($L$6=EUconst_NotRelevant,TRUE,IF(V195&gt;0,(V195&lt;&gt;U195),IF(U195="",TRUE,FALSE)))</f>
        <v>1</v>
      </c>
      <c r="X195" s="416"/>
      <c r="Y195" s="416"/>
      <c r="Z195" s="416"/>
      <c r="AA195" s="416"/>
      <c r="AB195" s="416"/>
    </row>
    <row r="196" spans="1:28" outlineLevel="1" x14ac:dyDescent="0.2">
      <c r="A196" s="72"/>
      <c r="B196" s="416"/>
      <c r="C196" s="416"/>
      <c r="D196" s="416"/>
      <c r="E196" s="410"/>
      <c r="F196" s="410"/>
      <c r="G196" s="410"/>
      <c r="H196" s="410"/>
      <c r="I196" s="410"/>
      <c r="J196" s="410"/>
      <c r="K196" s="410"/>
      <c r="L196" s="416"/>
      <c r="M196" s="416"/>
      <c r="N196" s="416"/>
      <c r="O196" s="416"/>
      <c r="P196" s="72"/>
      <c r="Q196" s="72"/>
      <c r="R196" s="72"/>
      <c r="S196" s="72"/>
      <c r="T196" s="72"/>
      <c r="U196" s="72"/>
      <c r="V196" s="72"/>
      <c r="W196" s="72"/>
      <c r="X196" s="416"/>
      <c r="Y196" s="416"/>
      <c r="Z196" s="416"/>
      <c r="AA196" s="416"/>
      <c r="AB196" s="416"/>
    </row>
    <row r="197" spans="1:28" ht="15" outlineLevel="1" x14ac:dyDescent="0.2">
      <c r="A197" s="72"/>
      <c r="B197" s="416"/>
      <c r="C197" s="416"/>
      <c r="D197" s="306" t="s">
        <v>844</v>
      </c>
      <c r="E197" s="336" t="str">
        <f>Translations!$B$663</f>
        <v>Detalji o razini točnosti</v>
      </c>
      <c r="F197" s="257"/>
      <c r="G197" s="257"/>
      <c r="H197" s="410"/>
      <c r="I197" s="410"/>
      <c r="J197" s="410"/>
      <c r="K197" s="410"/>
      <c r="L197" s="416"/>
      <c r="M197" s="416"/>
      <c r="N197" s="416"/>
      <c r="O197" s="416"/>
      <c r="P197" s="72"/>
      <c r="Q197" s="72"/>
      <c r="R197" s="72"/>
      <c r="S197" s="72"/>
      <c r="T197" s="72"/>
      <c r="U197" s="72"/>
      <c r="V197" s="72"/>
      <c r="W197" s="72"/>
      <c r="X197" s="416"/>
      <c r="Y197" s="416"/>
      <c r="Z197" s="416"/>
      <c r="AA197" s="416"/>
      <c r="AB197" s="416"/>
    </row>
    <row r="198" spans="1:28" ht="5.0999999999999996" customHeight="1" outlineLevel="1" x14ac:dyDescent="0.2">
      <c r="A198" s="72"/>
      <c r="B198" s="416"/>
      <c r="C198" s="416"/>
      <c r="D198" s="416"/>
      <c r="E198" s="410"/>
      <c r="F198" s="410"/>
      <c r="G198" s="410"/>
      <c r="H198" s="410"/>
      <c r="I198" s="410"/>
      <c r="J198" s="410"/>
      <c r="K198" s="410"/>
      <c r="L198" s="416"/>
      <c r="M198" s="416"/>
      <c r="N198" s="416"/>
      <c r="O198" s="416"/>
      <c r="P198" s="72"/>
      <c r="Q198" s="72"/>
      <c r="R198" s="72"/>
      <c r="S198" s="72"/>
      <c r="T198" s="72"/>
      <c r="U198" s="72"/>
      <c r="V198" s="72"/>
      <c r="W198" s="72"/>
      <c r="X198" s="416"/>
      <c r="Y198" s="416"/>
      <c r="Z198" s="416"/>
      <c r="AA198" s="416"/>
      <c r="AB198" s="416"/>
    </row>
    <row r="199" spans="1:28" ht="38.25" outlineLevel="1" x14ac:dyDescent="0.2">
      <c r="A199" s="72"/>
      <c r="B199" s="416"/>
      <c r="C199" s="416"/>
      <c r="D199" s="416"/>
      <c r="E199" s="279" t="str">
        <f>Translations!$B$516</f>
        <v>Faktor proračuna:</v>
      </c>
      <c r="F199" s="280"/>
      <c r="G199" s="281"/>
      <c r="H199" s="50" t="str">
        <f>I192</f>
        <v>Korištena razina točnosti:</v>
      </c>
      <c r="I199" s="51" t="str">
        <f>Translations!$B$664</f>
        <v>zadana ili najnovija vrijednost</v>
      </c>
      <c r="J199" s="51" t="str">
        <f>Translations!$B$536</f>
        <v>Jedinica</v>
      </c>
      <c r="K199" s="51" t="str">
        <f>Translations!$B$537</f>
        <v>Oznaka izvora</v>
      </c>
      <c r="L199" s="51" t="str">
        <f>Translations!$B$538</f>
        <v>Oznaka analize</v>
      </c>
      <c r="M199" s="51" t="str">
        <f>Translations!$B$665</f>
        <v>datum najnovije analize</v>
      </c>
      <c r="N199" s="51" t="str">
        <f>Translations!$B$540</f>
        <v>Učestalost analiza</v>
      </c>
      <c r="O199" s="416"/>
      <c r="P199" s="72"/>
      <c r="Q199" s="72"/>
      <c r="R199" s="72"/>
      <c r="S199" s="52" t="s">
        <v>383</v>
      </c>
      <c r="T199" s="72"/>
      <c r="U199" s="72"/>
      <c r="V199" s="72"/>
      <c r="W199" s="72"/>
      <c r="X199" s="416"/>
      <c r="Y199" s="416"/>
      <c r="Z199" s="416"/>
      <c r="AA199" s="416"/>
      <c r="AB199" s="416"/>
    </row>
    <row r="200" spans="1:28" outlineLevel="1" x14ac:dyDescent="0.2">
      <c r="A200" s="72"/>
      <c r="B200" s="416"/>
      <c r="C200" s="416"/>
      <c r="D200" s="46" t="s">
        <v>1028</v>
      </c>
      <c r="E200" s="282" t="str">
        <f>E193</f>
        <v>SEF (CF4) Nagibni emisijski faktor</v>
      </c>
      <c r="F200" s="283"/>
      <c r="G200" s="284"/>
      <c r="H200" s="268" t="str">
        <f>IF(OR(ISBLANK(I193),I193=EUconst_NA),"",I193)</f>
        <v/>
      </c>
      <c r="I200" s="197"/>
      <c r="J200" s="197"/>
      <c r="K200" s="270"/>
      <c r="L200" s="271"/>
      <c r="M200" s="271"/>
      <c r="N200" s="272"/>
      <c r="O200" s="416"/>
      <c r="P200" s="72"/>
      <c r="Q200" s="92" t="str">
        <f>Q193</f>
        <v>EF_</v>
      </c>
      <c r="R200" s="72"/>
      <c r="S200" s="63" t="str">
        <f>IF(H200="","",IF(I193=EUconst_NA,"",INDEX(EUwideConstants!$AL:$AP,MATCH(Q193,EUwideConstants!$S:$S,0),MATCH(I193,CNTR_TierList,0))))</f>
        <v/>
      </c>
      <c r="T200" s="72"/>
      <c r="U200" s="285" t="str">
        <f>U195</f>
        <v/>
      </c>
      <c r="V200" s="285">
        <v>1</v>
      </c>
      <c r="W200" s="92" t="b">
        <f>IF($L$6=EUconst_NotRelevant,TRUE,IF(V200&gt;0,(V200&lt;&gt;U200),IF(U200="",TRUE,FALSE)))</f>
        <v>1</v>
      </c>
      <c r="X200" s="416"/>
      <c r="Y200" s="416"/>
      <c r="Z200" s="416"/>
      <c r="AA200" s="416"/>
      <c r="AB200" s="416"/>
    </row>
    <row r="201" spans="1:28" outlineLevel="1" x14ac:dyDescent="0.2">
      <c r="A201" s="72"/>
      <c r="B201" s="416"/>
      <c r="C201" s="416"/>
      <c r="D201" s="46" t="s">
        <v>1029</v>
      </c>
      <c r="E201" s="282" t="str">
        <f>E194</f>
        <v>OVC (koeficijent prednapona)</v>
      </c>
      <c r="F201" s="283"/>
      <c r="G201" s="284"/>
      <c r="H201" s="268" t="str">
        <f>IF(OR(ISBLANK(I194),I194=EUconst_NA),"",I194)</f>
        <v/>
      </c>
      <c r="I201" s="197"/>
      <c r="J201" s="197"/>
      <c r="K201" s="270"/>
      <c r="L201" s="271"/>
      <c r="M201" s="271"/>
      <c r="N201" s="272"/>
      <c r="O201" s="416"/>
      <c r="P201" s="72"/>
      <c r="Q201" s="92" t="str">
        <f>Q194</f>
        <v>EF_</v>
      </c>
      <c r="R201" s="72"/>
      <c r="S201" s="63" t="str">
        <f>IF(H201="","",IF(I194=EUconst_NA,"",INDEX(EUwideConstants!$AL:$AP,MATCH(Q194,EUwideConstants!$S:$S,0),MATCH(I194,CNTR_TierList,0))))</f>
        <v/>
      </c>
      <c r="T201" s="72"/>
      <c r="U201" s="285" t="str">
        <f>U200</f>
        <v/>
      </c>
      <c r="V201" s="285">
        <v>2</v>
      </c>
      <c r="W201" s="92" t="b">
        <f>IF($L$6=EUconst_NotRelevant,TRUE,IF(V201&gt;0,(V201&lt;&gt;U201),IF(U201="",TRUE,FALSE)))</f>
        <v>1</v>
      </c>
      <c r="X201" s="416"/>
      <c r="Y201" s="416"/>
      <c r="Z201" s="416"/>
      <c r="AA201" s="416"/>
      <c r="AB201" s="416"/>
    </row>
    <row r="202" spans="1:28" outlineLevel="1" x14ac:dyDescent="0.2">
      <c r="A202" s="72"/>
      <c r="B202" s="416"/>
      <c r="C202" s="416"/>
      <c r="D202" s="46" t="s">
        <v>1466</v>
      </c>
      <c r="E202" s="282" t="str">
        <f>E195</f>
        <v>F(C2F6) Maseni udio C2F6</v>
      </c>
      <c r="F202" s="283"/>
      <c r="G202" s="284"/>
      <c r="H202" s="268" t="str">
        <f>IF(OR(ISBLANK(I195),I195=EUconst_NA),"",I195)</f>
        <v/>
      </c>
      <c r="I202" s="197"/>
      <c r="J202" s="197"/>
      <c r="K202" s="270"/>
      <c r="L202" s="271"/>
      <c r="M202" s="271"/>
      <c r="N202" s="272"/>
      <c r="O202" s="416"/>
      <c r="P202" s="72"/>
      <c r="Q202" s="92" t="str">
        <f>Q195</f>
        <v>EF_</v>
      </c>
      <c r="R202" s="72"/>
      <c r="S202" s="63" t="str">
        <f>IF(H202="","",IF(I195=EUconst_NA,"",INDEX(EUwideConstants!$AL:$AP,MATCH(Q195,EUwideConstants!$S:$S,0),MATCH(I195,CNTR_TierList,0))))</f>
        <v/>
      </c>
      <c r="T202" s="72"/>
      <c r="U202" s="285" t="str">
        <f>U201</f>
        <v/>
      </c>
      <c r="V202" s="285">
        <v>0</v>
      </c>
      <c r="W202" s="92" t="b">
        <f>IF($L$6=EUconst_NotRelevant,TRUE,IF(V202&gt;0,(V202&lt;&gt;U202),IF(U202="",TRUE,FALSE)))</f>
        <v>1</v>
      </c>
      <c r="X202" s="416"/>
      <c r="Y202" s="416"/>
      <c r="Z202" s="416"/>
      <c r="AA202" s="416"/>
      <c r="AB202" s="416"/>
    </row>
    <row r="203" spans="1:28" outlineLevel="1" x14ac:dyDescent="0.2">
      <c r="A203" s="72"/>
      <c r="B203" s="416"/>
      <c r="C203" s="416"/>
      <c r="D203" s="416"/>
      <c r="E203" s="410"/>
      <c r="F203" s="410"/>
      <c r="G203" s="410"/>
      <c r="H203" s="410"/>
      <c r="I203" s="410"/>
      <c r="J203" s="410"/>
      <c r="K203" s="410"/>
      <c r="L203" s="416"/>
      <c r="M203" s="416"/>
      <c r="N203" s="416"/>
      <c r="O203" s="416"/>
      <c r="P203" s="72"/>
      <c r="Q203" s="72"/>
      <c r="R203" s="72"/>
      <c r="S203" s="72"/>
      <c r="T203" s="72"/>
      <c r="U203" s="72"/>
      <c r="V203" s="72"/>
      <c r="W203" s="72"/>
      <c r="X203" s="416"/>
      <c r="Y203" s="416"/>
      <c r="Z203" s="416"/>
      <c r="AA203" s="416"/>
      <c r="AB203" s="416"/>
    </row>
    <row r="204" spans="1:28" ht="15" customHeight="1" outlineLevel="1" x14ac:dyDescent="0.2">
      <c r="A204" s="72"/>
      <c r="B204" s="416"/>
      <c r="C204" s="416"/>
      <c r="D204" s="1179" t="str">
        <f>Translations!$B$666</f>
        <v>Učinkovitost prikupljanja podataka o fugitivnim emisijama</v>
      </c>
      <c r="E204" s="1179"/>
      <c r="F204" s="1179"/>
      <c r="G204" s="1179"/>
      <c r="H204" s="1179"/>
      <c r="I204" s="1179"/>
      <c r="J204" s="1179"/>
      <c r="K204" s="1179"/>
      <c r="L204" s="1179"/>
      <c r="M204" s="1179"/>
      <c r="N204" s="1179"/>
      <c r="O204" s="416"/>
      <c r="P204" s="72"/>
      <c r="Q204" s="72"/>
      <c r="R204" s="72"/>
      <c r="S204" s="72"/>
      <c r="T204" s="72"/>
      <c r="U204" s="72"/>
      <c r="V204" s="72"/>
      <c r="W204" s="72"/>
      <c r="X204" s="416"/>
      <c r="Y204" s="416"/>
      <c r="Z204" s="416"/>
      <c r="AA204" s="416"/>
      <c r="AB204" s="416"/>
    </row>
    <row r="205" spans="1:28" ht="15" outlineLevel="1" x14ac:dyDescent="0.2">
      <c r="A205" s="72"/>
      <c r="B205" s="416"/>
      <c r="C205" s="416"/>
      <c r="D205" s="306" t="s">
        <v>849</v>
      </c>
      <c r="E205" s="336" t="str">
        <f>Translations!$B$667</f>
        <v>Određivanje učinkovitosti prikupljanja podataka</v>
      </c>
      <c r="F205" s="257"/>
      <c r="G205" s="257"/>
      <c r="H205" s="410"/>
      <c r="I205" s="410"/>
      <c r="J205" s="410"/>
      <c r="K205" s="410"/>
      <c r="L205" s="416"/>
      <c r="M205" s="416"/>
      <c r="N205" s="416"/>
      <c r="O205" s="416"/>
      <c r="P205" s="72"/>
      <c r="Q205" s="72"/>
      <c r="R205" s="72"/>
      <c r="S205" s="72"/>
      <c r="T205" s="72"/>
      <c r="U205" s="72"/>
      <c r="V205" s="72"/>
      <c r="W205" s="72"/>
      <c r="X205" s="416"/>
      <c r="Y205" s="416"/>
      <c r="Z205" s="416"/>
      <c r="AA205" s="416"/>
      <c r="AB205" s="416"/>
    </row>
    <row r="206" spans="1:28" ht="5.0999999999999996" customHeight="1" outlineLevel="1" x14ac:dyDescent="0.2">
      <c r="A206" s="72"/>
      <c r="B206" s="416"/>
      <c r="C206" s="416"/>
      <c r="D206" s="416"/>
      <c r="E206" s="410"/>
      <c r="F206" s="410"/>
      <c r="G206" s="410"/>
      <c r="H206" s="410"/>
      <c r="I206" s="410"/>
      <c r="J206" s="410"/>
      <c r="K206" s="410"/>
      <c r="L206" s="416"/>
      <c r="M206" s="416"/>
      <c r="N206" s="416"/>
      <c r="O206" s="416"/>
      <c r="P206" s="72"/>
      <c r="Q206" s="72"/>
      <c r="R206" s="72"/>
      <c r="S206" s="72"/>
      <c r="T206" s="72"/>
      <c r="U206" s="72"/>
      <c r="V206" s="72"/>
      <c r="W206" s="72"/>
      <c r="X206" s="416"/>
      <c r="Y206" s="416"/>
      <c r="Z206" s="416"/>
      <c r="AA206" s="416"/>
      <c r="AB206" s="416"/>
    </row>
    <row r="207" spans="1:28" ht="38.25" outlineLevel="1" x14ac:dyDescent="0.2">
      <c r="A207" s="72"/>
      <c r="B207" s="416"/>
      <c r="C207" s="416"/>
      <c r="D207" s="416"/>
      <c r="E207" s="279"/>
      <c r="F207" s="280"/>
      <c r="G207" s="281"/>
      <c r="H207" s="50"/>
      <c r="I207" s="51" t="str">
        <f>Translations!$B$664</f>
        <v>zadana ili najnovija vrijednost</v>
      </c>
      <c r="J207" s="51" t="str">
        <f>Translations!$B$536</f>
        <v>Jedinica</v>
      </c>
      <c r="K207" s="51" t="str">
        <f>Translations!$B$537</f>
        <v>Oznaka izvora</v>
      </c>
      <c r="L207" s="51" t="str">
        <f>Translations!$B$538</f>
        <v>Oznaka analize</v>
      </c>
      <c r="M207" s="51" t="str">
        <f>Translations!$B$665</f>
        <v>datum najnovije analize</v>
      </c>
      <c r="N207" s="51" t="str">
        <f>Translations!$B$540</f>
        <v>Učestalost analiza</v>
      </c>
      <c r="O207" s="416"/>
      <c r="P207" s="72"/>
      <c r="Q207" s="72"/>
      <c r="R207" s="72"/>
      <c r="S207" s="72"/>
      <c r="T207" s="72"/>
      <c r="U207" s="72"/>
      <c r="V207" s="72"/>
      <c r="W207" s="72"/>
      <c r="X207" s="416"/>
      <c r="Y207" s="416"/>
      <c r="Z207" s="416"/>
      <c r="AA207" s="416"/>
      <c r="AB207" s="416"/>
    </row>
    <row r="208" spans="1:28" outlineLevel="1" x14ac:dyDescent="0.2">
      <c r="A208" s="72"/>
      <c r="B208" s="416"/>
      <c r="C208" s="416"/>
      <c r="D208" s="416"/>
      <c r="E208" s="282" t="str">
        <f>Translations!$B$668</f>
        <v xml:space="preserve">Učinkovitost prikupljanja  </v>
      </c>
      <c r="F208" s="283"/>
      <c r="G208" s="284"/>
      <c r="H208" s="50"/>
      <c r="I208" s="197"/>
      <c r="J208" s="197"/>
      <c r="K208" s="270"/>
      <c r="L208" s="271"/>
      <c r="M208" s="271"/>
      <c r="N208" s="272"/>
      <c r="O208" s="416"/>
      <c r="P208" s="72"/>
      <c r="Q208" s="72"/>
      <c r="R208" s="72"/>
      <c r="S208" s="72"/>
      <c r="T208" s="72"/>
      <c r="U208" s="285" t="str">
        <f>U202</f>
        <v/>
      </c>
      <c r="V208" s="285">
        <v>0</v>
      </c>
      <c r="W208" s="92" t="b">
        <f>IF($L$6=EUconst_NotRelevant,TRUE,IF(V208&gt;0,(V208&lt;&gt;U208),IF(U208="",TRUE,FALSE)))</f>
        <v>1</v>
      </c>
      <c r="X208" s="416"/>
      <c r="Y208" s="416"/>
      <c r="Z208" s="416"/>
      <c r="AA208" s="416"/>
      <c r="AB208" s="416"/>
    </row>
    <row r="209" spans="1:28" outlineLevel="1" x14ac:dyDescent="0.2">
      <c r="A209" s="72"/>
      <c r="B209" s="416"/>
      <c r="C209" s="416"/>
      <c r="D209" s="410"/>
      <c r="E209" s="410"/>
      <c r="F209" s="410"/>
      <c r="G209" s="410"/>
      <c r="H209" s="410"/>
      <c r="I209" s="410"/>
      <c r="J209" s="410"/>
      <c r="K209" s="416"/>
      <c r="L209" s="416"/>
      <c r="M209" s="416"/>
      <c r="N209" s="416"/>
      <c r="O209" s="416"/>
      <c r="P209" s="72"/>
      <c r="Q209" s="72"/>
      <c r="R209" s="72"/>
      <c r="S209" s="72"/>
      <c r="T209" s="72"/>
      <c r="U209" s="15"/>
      <c r="V209" s="15"/>
      <c r="W209" s="15"/>
      <c r="X209" s="416"/>
      <c r="Y209" s="416"/>
      <c r="Z209" s="416"/>
      <c r="AA209" s="416"/>
      <c r="AB209" s="416"/>
    </row>
    <row r="210" spans="1:28" ht="15" outlineLevel="1" x14ac:dyDescent="0.2">
      <c r="A210" s="72"/>
      <c r="B210" s="416"/>
      <c r="C210" s="416"/>
      <c r="D210" s="1179" t="str">
        <f>Translations!$B$44</f>
        <v>Komentari</v>
      </c>
      <c r="E210" s="1179"/>
      <c r="F210" s="1179"/>
      <c r="G210" s="1179"/>
      <c r="H210" s="1179"/>
      <c r="I210" s="1179"/>
      <c r="J210" s="1179"/>
      <c r="K210" s="1179"/>
      <c r="L210" s="1179"/>
      <c r="M210" s="1179"/>
      <c r="N210" s="1179"/>
      <c r="O210" s="416"/>
      <c r="P210" s="72"/>
      <c r="Q210" s="72"/>
      <c r="R210" s="72"/>
      <c r="S210" s="72"/>
      <c r="T210" s="72"/>
      <c r="U210" s="15"/>
      <c r="V210" s="15"/>
      <c r="W210" s="15"/>
      <c r="X210" s="416"/>
      <c r="Y210" s="416"/>
      <c r="Z210" s="416"/>
      <c r="AA210" s="416"/>
      <c r="AB210" s="416"/>
    </row>
    <row r="211" spans="1:28" s="11" customFormat="1" ht="12.75" customHeight="1" outlineLevel="1" x14ac:dyDescent="0.2">
      <c r="A211" s="15"/>
      <c r="D211" s="13" t="s">
        <v>851</v>
      </c>
      <c r="E211" s="1066" t="str">
        <f>Translations!$B$546</f>
        <v>Komentari:</v>
      </c>
      <c r="F211" s="1066"/>
      <c r="G211" s="1066"/>
      <c r="H211" s="1066"/>
      <c r="I211" s="1066"/>
      <c r="J211" s="1066"/>
      <c r="K211" s="1066"/>
      <c r="L211" s="1066"/>
      <c r="M211" s="1066"/>
      <c r="N211" s="1066"/>
      <c r="O211" s="416"/>
      <c r="P211" s="15"/>
      <c r="Q211" s="15"/>
      <c r="R211" s="15"/>
      <c r="S211" s="15"/>
      <c r="T211" s="15"/>
      <c r="U211" s="15"/>
      <c r="V211" s="15"/>
      <c r="W211" s="15"/>
    </row>
    <row r="212" spans="1:28" s="11" customFormat="1" ht="5.0999999999999996" customHeight="1" outlineLevel="1" x14ac:dyDescent="0.2">
      <c r="A212" s="15"/>
      <c r="D212" s="13"/>
      <c r="E212" s="273"/>
      <c r="O212" s="416"/>
      <c r="P212" s="15"/>
      <c r="Q212" s="15"/>
      <c r="R212" s="15"/>
      <c r="S212" s="15"/>
      <c r="T212" s="15"/>
      <c r="U212" s="15"/>
      <c r="V212" s="15"/>
      <c r="W212" s="15"/>
    </row>
    <row r="213" spans="1:28" s="11" customFormat="1" ht="12.75" customHeight="1" outlineLevel="1" x14ac:dyDescent="0.2">
      <c r="A213" s="15"/>
      <c r="D213" s="13"/>
      <c r="E213" s="1309"/>
      <c r="F213" s="1310"/>
      <c r="G213" s="1310"/>
      <c r="H213" s="1310"/>
      <c r="I213" s="1310"/>
      <c r="J213" s="1310"/>
      <c r="K213" s="1310"/>
      <c r="L213" s="1310"/>
      <c r="M213" s="1310"/>
      <c r="N213" s="1311"/>
      <c r="O213" s="416"/>
      <c r="P213" s="15"/>
      <c r="Q213" s="15"/>
      <c r="R213" s="15"/>
      <c r="S213" s="15"/>
      <c r="T213" s="15"/>
      <c r="U213" s="285" t="str">
        <f>U208</f>
        <v/>
      </c>
      <c r="V213" s="285">
        <v>0</v>
      </c>
      <c r="W213" s="92" t="b">
        <f>IF($L$6=EUconst_NotRelevant,TRUE,IF(V213&gt;0,(V213&lt;&gt;U213),IF(U213="",TRUE,FALSE)))</f>
        <v>1</v>
      </c>
    </row>
    <row r="214" spans="1:28" s="11" customFormat="1" ht="12.75" customHeight="1" outlineLevel="1" x14ac:dyDescent="0.2">
      <c r="A214" s="15"/>
      <c r="D214" s="13"/>
      <c r="E214" s="1303"/>
      <c r="F214" s="1304"/>
      <c r="G214" s="1304"/>
      <c r="H214" s="1304"/>
      <c r="I214" s="1304"/>
      <c r="J214" s="1304"/>
      <c r="K214" s="1304"/>
      <c r="L214" s="1304"/>
      <c r="M214" s="1304"/>
      <c r="N214" s="1305"/>
      <c r="O214" s="416"/>
      <c r="P214" s="15"/>
      <c r="Q214" s="15"/>
      <c r="R214" s="15"/>
      <c r="S214" s="15"/>
      <c r="T214" s="15"/>
      <c r="U214" s="285" t="str">
        <f>U213</f>
        <v/>
      </c>
      <c r="V214" s="285">
        <v>0</v>
      </c>
      <c r="W214" s="92" t="b">
        <f>IF($L$6=EUconst_NotRelevant,TRUE,IF(V214&gt;0,(V214&lt;&gt;U214),IF(U214="",TRUE,FALSE)))</f>
        <v>1</v>
      </c>
    </row>
    <row r="215" spans="1:28" s="11" customFormat="1" ht="12.75" customHeight="1" outlineLevel="1" x14ac:dyDescent="0.2">
      <c r="A215" s="15"/>
      <c r="D215" s="13"/>
      <c r="E215" s="1306"/>
      <c r="F215" s="1307"/>
      <c r="G215" s="1307"/>
      <c r="H215" s="1307"/>
      <c r="I215" s="1307"/>
      <c r="J215" s="1307"/>
      <c r="K215" s="1307"/>
      <c r="L215" s="1307"/>
      <c r="M215" s="1307"/>
      <c r="N215" s="1308"/>
      <c r="O215" s="416"/>
      <c r="P215" s="15"/>
      <c r="Q215" s="15"/>
      <c r="R215" s="15"/>
      <c r="S215" s="15"/>
      <c r="T215" s="15"/>
      <c r="U215" s="285" t="str">
        <f>U214</f>
        <v/>
      </c>
      <c r="V215" s="285">
        <v>0</v>
      </c>
      <c r="W215" s="92" t="b">
        <f>IF($L$6=EUconst_NotRelevant,TRUE,IF(V215&gt;0,(V215&lt;&gt;U215),IF(U215="",TRUE,FALSE)))</f>
        <v>1</v>
      </c>
    </row>
    <row r="216" spans="1:28" s="11" customFormat="1" outlineLevel="1" x14ac:dyDescent="0.2">
      <c r="A216" s="15"/>
      <c r="D216" s="13"/>
      <c r="O216" s="416"/>
      <c r="P216" s="15"/>
      <c r="Q216" s="15"/>
      <c r="R216" s="15"/>
      <c r="S216" s="15"/>
      <c r="T216" s="15"/>
      <c r="U216" s="15"/>
      <c r="V216" s="15"/>
      <c r="W216" s="15"/>
    </row>
    <row r="217" spans="1:28" s="11" customFormat="1" ht="12.75" customHeight="1" outlineLevel="1" x14ac:dyDescent="0.2">
      <c r="A217" s="15"/>
      <c r="D217" s="13" t="s">
        <v>852</v>
      </c>
      <c r="E217" s="1066" t="str">
        <f>Translations!$B$548</f>
        <v xml:space="preserve">Obrazloženje ako zahtijevane razine točnosti nisu primjenjene:
</v>
      </c>
      <c r="F217" s="1066"/>
      <c r="G217" s="1066"/>
      <c r="H217" s="1066"/>
      <c r="I217" s="1066"/>
      <c r="J217" s="1066"/>
      <c r="K217" s="1066"/>
      <c r="L217" s="1066"/>
      <c r="M217" s="1066"/>
      <c r="N217" s="1066"/>
      <c r="O217" s="416"/>
      <c r="P217" s="15"/>
      <c r="Q217" s="15"/>
      <c r="R217" s="15"/>
      <c r="S217" s="15"/>
      <c r="T217" s="15"/>
      <c r="U217" s="15"/>
      <c r="V217" s="15"/>
      <c r="W217" s="15"/>
    </row>
    <row r="218" spans="1:28" ht="5.0999999999999996" customHeight="1" outlineLevel="1" x14ac:dyDescent="0.2">
      <c r="A218" s="72"/>
      <c r="E218" s="67"/>
      <c r="F218" s="67"/>
      <c r="G218" s="67"/>
      <c r="H218" s="67"/>
      <c r="I218" s="67"/>
      <c r="J218" s="67"/>
      <c r="K218" s="67"/>
      <c r="L218" s="67"/>
      <c r="M218" s="67"/>
      <c r="N218" s="113"/>
      <c r="O218" s="416"/>
      <c r="P218" s="114"/>
      <c r="Q218" s="72"/>
      <c r="R218" s="72"/>
      <c r="S218" s="72"/>
      <c r="T218" s="72"/>
      <c r="U218" s="72"/>
      <c r="V218" s="72"/>
      <c r="W218" s="72"/>
    </row>
    <row r="219" spans="1:28" s="11" customFormat="1" ht="12.75" customHeight="1" outlineLevel="1" x14ac:dyDescent="0.2">
      <c r="A219" s="15"/>
      <c r="D219" s="13"/>
      <c r="E219" s="1309"/>
      <c r="F219" s="1310"/>
      <c r="G219" s="1310"/>
      <c r="H219" s="1310"/>
      <c r="I219" s="1310"/>
      <c r="J219" s="1310"/>
      <c r="K219" s="1310"/>
      <c r="L219" s="1310"/>
      <c r="M219" s="1310"/>
      <c r="N219" s="1311"/>
      <c r="O219" s="416"/>
      <c r="P219" s="15"/>
      <c r="Q219" s="15"/>
      <c r="R219" s="15"/>
      <c r="S219" s="15"/>
      <c r="T219" s="15"/>
      <c r="U219" s="285" t="str">
        <f>U215</f>
        <v/>
      </c>
      <c r="V219" s="285">
        <v>0</v>
      </c>
      <c r="W219" s="92" t="b">
        <f>IF($L$6=EUconst_NotRelevant,TRUE,IF(V219&gt;0,(V219&lt;&gt;U219),IF(U219="",TRUE,FALSE)))</f>
        <v>1</v>
      </c>
    </row>
    <row r="220" spans="1:28" s="11" customFormat="1" ht="12.75" customHeight="1" outlineLevel="1" x14ac:dyDescent="0.2">
      <c r="A220" s="15"/>
      <c r="D220" s="13"/>
      <c r="E220" s="1303"/>
      <c r="F220" s="1304"/>
      <c r="G220" s="1304"/>
      <c r="H220" s="1304"/>
      <c r="I220" s="1304"/>
      <c r="J220" s="1304"/>
      <c r="K220" s="1304"/>
      <c r="L220" s="1304"/>
      <c r="M220" s="1304"/>
      <c r="N220" s="1305"/>
      <c r="O220" s="416"/>
      <c r="P220" s="15"/>
      <c r="Q220" s="15"/>
      <c r="R220" s="15"/>
      <c r="S220" s="15"/>
      <c r="T220" s="15"/>
      <c r="U220" s="285" t="str">
        <f>U219</f>
        <v/>
      </c>
      <c r="V220" s="285">
        <v>0</v>
      </c>
      <c r="W220" s="92" t="b">
        <f>IF($L$6=EUconst_NotRelevant,TRUE,IF(V220&gt;0,(V220&lt;&gt;U220),IF(U220="",TRUE,FALSE)))</f>
        <v>1</v>
      </c>
    </row>
    <row r="221" spans="1:28" s="11" customFormat="1" ht="12.75" customHeight="1" outlineLevel="1" x14ac:dyDescent="0.2">
      <c r="A221" s="15"/>
      <c r="D221" s="13"/>
      <c r="E221" s="1306"/>
      <c r="F221" s="1307"/>
      <c r="G221" s="1307"/>
      <c r="H221" s="1307"/>
      <c r="I221" s="1307"/>
      <c r="J221" s="1307"/>
      <c r="K221" s="1307"/>
      <c r="L221" s="1307"/>
      <c r="M221" s="1307"/>
      <c r="N221" s="1308"/>
      <c r="O221" s="416"/>
      <c r="P221" s="15"/>
      <c r="Q221" s="15"/>
      <c r="R221" s="15"/>
      <c r="S221" s="15"/>
      <c r="T221" s="15"/>
      <c r="U221" s="285" t="str">
        <f>U220</f>
        <v/>
      </c>
      <c r="V221" s="285">
        <v>0</v>
      </c>
      <c r="W221" s="92" t="b">
        <f>IF($L$6=EUconst_NotRelevant,TRUE,IF(V221&gt;0,(V221&lt;&gt;U221),IF(U221="",TRUE,FALSE)))</f>
        <v>1</v>
      </c>
    </row>
    <row r="222" spans="1:28" ht="12.75" customHeight="1" thickBot="1" x14ac:dyDescent="0.25">
      <c r="A222" s="17"/>
      <c r="B222" s="11"/>
      <c r="C222" s="54"/>
      <c r="D222" s="55"/>
      <c r="E222" s="56"/>
      <c r="F222" s="54"/>
      <c r="G222" s="57"/>
      <c r="H222" s="57"/>
      <c r="I222" s="57"/>
      <c r="J222" s="57"/>
      <c r="K222" s="57"/>
      <c r="L222" s="57"/>
      <c r="M222" s="57"/>
      <c r="N222" s="57"/>
      <c r="O222" s="416"/>
      <c r="P222" s="15"/>
      <c r="Q222" s="72"/>
      <c r="R222" s="72"/>
      <c r="S222" s="75"/>
      <c r="T222" s="72"/>
      <c r="U222" s="72"/>
      <c r="V222" s="72"/>
      <c r="W222" s="72"/>
    </row>
    <row r="223" spans="1:28" ht="13.5" thickBot="1" x14ac:dyDescent="0.25">
      <c r="A223" s="72"/>
      <c r="B223" s="416"/>
      <c r="C223" s="416"/>
      <c r="D223" s="410"/>
      <c r="E223" s="410"/>
      <c r="F223" s="410"/>
      <c r="G223" s="410"/>
      <c r="H223" s="410"/>
      <c r="I223" s="410"/>
      <c r="J223" s="410"/>
      <c r="K223" s="416"/>
      <c r="L223" s="416"/>
      <c r="M223" s="416"/>
      <c r="N223" s="416"/>
      <c r="O223" s="416"/>
      <c r="P223" s="72"/>
      <c r="Q223" s="72"/>
      <c r="R223" s="72"/>
      <c r="S223" s="72"/>
      <c r="T223" s="72"/>
      <c r="U223" s="72"/>
      <c r="V223" s="72"/>
      <c r="W223" s="72"/>
      <c r="X223" s="416"/>
      <c r="Y223" s="416"/>
      <c r="Z223" s="416"/>
      <c r="AA223" s="416"/>
      <c r="AB223" s="416"/>
    </row>
    <row r="224" spans="1:28" ht="15.75" thickBot="1" x14ac:dyDescent="0.25">
      <c r="A224" s="72"/>
      <c r="B224" s="416"/>
      <c r="C224" s="267" t="str">
        <f>INDEX($D$50:$D$55,Q224)</f>
        <v/>
      </c>
      <c r="D224" s="1179" t="str">
        <f>CONCATENATE(Euconst_SourceStream," ", Q224,":")</f>
        <v>Tok izvora 3:</v>
      </c>
      <c r="E224" s="1179"/>
      <c r="F224" s="1179"/>
      <c r="G224" s="1193"/>
      <c r="H224" s="1200" t="str">
        <f>IF(INDEX($E$50:$E$55,Q224)="","",INDEX($E$50:$E$55,Q224))</f>
        <v/>
      </c>
      <c r="I224" s="1200"/>
      <c r="J224" s="1200"/>
      <c r="K224" s="1200"/>
      <c r="L224" s="1201"/>
      <c r="M224" s="1229" t="str">
        <f>IF(S224=TRUE,IF(U224="",T224,U224),"")</f>
        <v/>
      </c>
      <c r="N224" s="1230"/>
      <c r="O224" s="416"/>
      <c r="P224" s="72"/>
      <c r="Q224" s="33">
        <f>Q152+1</f>
        <v>3</v>
      </c>
      <c r="R224" s="37"/>
      <c r="S224" s="40" t="b">
        <f>IF(INDEX('C_Opis postrojenja'!$M:$M,MATCH(Q226,'C_Opis postrojenja'!$Q:$Q,0))="",FALSE,TRUE)</f>
        <v>0</v>
      </c>
      <c r="T224" s="92" t="str">
        <f>IF(S224=TRUE,INDEX('C_Opis postrojenja'!$M:$M,MATCH(Q226,'C_Opis postrojenja'!$Q:$Q,0)),"")</f>
        <v/>
      </c>
      <c r="U224" s="40" t="str">
        <f>IF(S224=TRUE,IF(ISBLANK(INDEX('C_Opis postrojenja'!$N:$N,MATCH(Q226,'C_Opis postrojenja'!$Q:$Q,0))),"",INDEX('C_Opis postrojenja'!$N:$N,MATCH(Q226,'C_Opis postrojenja'!$Q:$Q,0))),"")</f>
        <v/>
      </c>
      <c r="V224" s="285" t="str">
        <f>IF(ISNUMBER(INDEX(CNTR_ListPFCmethods,Q224)),INDEX(CNTR_ListPFCmethods,Q224),"")</f>
        <v/>
      </c>
      <c r="W224" s="72"/>
      <c r="X224" s="416"/>
      <c r="Y224" s="416"/>
      <c r="Z224" s="416"/>
      <c r="AA224" s="416"/>
      <c r="AB224" s="416"/>
    </row>
    <row r="225" spans="1:28" ht="5.0999999999999996" customHeight="1" x14ac:dyDescent="0.2">
      <c r="A225" s="72"/>
      <c r="C225" s="13"/>
      <c r="D225" s="257"/>
      <c r="E225" s="257"/>
      <c r="F225" s="257"/>
      <c r="G225" s="257"/>
      <c r="H225" s="276"/>
      <c r="I225" s="276"/>
      <c r="J225" s="276"/>
      <c r="K225" s="276"/>
      <c r="L225" s="276"/>
      <c r="M225" s="277"/>
      <c r="N225" s="277"/>
      <c r="P225" s="72"/>
      <c r="Q225" s="12"/>
      <c r="R225" s="23"/>
      <c r="S225" s="23"/>
      <c r="T225" s="23"/>
      <c r="U225" s="23"/>
      <c r="V225" s="72"/>
      <c r="W225" s="72"/>
      <c r="X225" s="416"/>
      <c r="Y225" s="416"/>
      <c r="Z225" s="416"/>
      <c r="AA225" s="416"/>
      <c r="AB225" s="416"/>
    </row>
    <row r="226" spans="1:28" s="24" customFormat="1" ht="12.75" customHeight="1" x14ac:dyDescent="0.2">
      <c r="A226" s="72"/>
      <c r="B226" s="8"/>
      <c r="C226" s="8"/>
      <c r="D226" s="13"/>
      <c r="E226" s="1066" t="str">
        <f>Translations!$B$437</f>
        <v>Vrsta toka izvora:</v>
      </c>
      <c r="F226" s="1066"/>
      <c r="G226" s="1022"/>
      <c r="H226" s="1218" t="str">
        <f>IF(INDEX($H$50:$H$55,Q224)="","",INDEX($H$50:$H$55,Q224))</f>
        <v/>
      </c>
      <c r="I226" s="1219"/>
      <c r="J226" s="1219"/>
      <c r="K226" s="1219"/>
      <c r="L226" s="1220"/>
      <c r="O226" s="7"/>
      <c r="P226" s="17"/>
      <c r="Q226" s="39" t="str">
        <f>EUconst_CNTR_SourceCategory&amp;C224</f>
        <v>SourceCategory_</v>
      </c>
      <c r="R226" s="23"/>
      <c r="S226" s="23"/>
      <c r="T226" s="23"/>
      <c r="U226" s="23"/>
      <c r="V226" s="23"/>
      <c r="W226" s="23"/>
    </row>
    <row r="227" spans="1:28" s="24" customFormat="1" outlineLevel="1" x14ac:dyDescent="0.2">
      <c r="A227" s="29"/>
      <c r="B227" s="8"/>
      <c r="C227" s="8"/>
      <c r="D227" s="11"/>
      <c r="E227" s="1066" t="str">
        <f>Translations!$B$438</f>
        <v>Primijenjiva metoda prema Uredbi:</v>
      </c>
      <c r="F227" s="1066"/>
      <c r="G227" s="1022"/>
      <c r="H227" s="1188" t="str">
        <f>IF(H226="","",INDEX(EUwideConstants!$F$265:$F$325,MATCH(H226,EUConst_TierActivityListNames,0)))</f>
        <v/>
      </c>
      <c r="I227" s="1188"/>
      <c r="J227" s="1188"/>
      <c r="K227" s="1188"/>
      <c r="L227" s="1188"/>
      <c r="M227" s="2"/>
      <c r="N227" s="2"/>
      <c r="O227" s="7"/>
      <c r="P227" s="17"/>
      <c r="Q227" s="12"/>
      <c r="R227" s="23"/>
      <c r="S227" s="23"/>
      <c r="T227" s="23"/>
      <c r="U227" s="23"/>
      <c r="V227" s="23"/>
      <c r="W227" s="23"/>
    </row>
    <row r="228" spans="1:28" s="24" customFormat="1" ht="25.5" customHeight="1" outlineLevel="1" x14ac:dyDescent="0.2">
      <c r="A228" s="29"/>
      <c r="D228" s="38"/>
      <c r="E228" s="1066" t="str">
        <f>Translations!$B$439</f>
        <v>Parametar na koji se odnosi nesigurnost:</v>
      </c>
      <c r="F228" s="1066"/>
      <c r="G228" s="1022"/>
      <c r="H228" s="1313" t="str">
        <f>IF(H226="","",INDEX(EUwideConstants!$E$265:$E$325,MATCH(H226,EUConst_TierActivityListNames,0)))</f>
        <v/>
      </c>
      <c r="I228" s="1314"/>
      <c r="J228" s="1314"/>
      <c r="K228" s="1314"/>
      <c r="L228" s="1315"/>
      <c r="P228" s="17"/>
      <c r="Q228" s="12"/>
      <c r="R228" s="23"/>
      <c r="S228" s="23"/>
      <c r="T228" s="23"/>
      <c r="U228" s="23"/>
      <c r="V228" s="23"/>
      <c r="W228" s="23"/>
    </row>
    <row r="229" spans="1:28" s="24" customFormat="1" ht="5.0999999999999996" customHeight="1" outlineLevel="1" x14ac:dyDescent="0.2">
      <c r="A229" s="29"/>
      <c r="D229" s="38"/>
      <c r="E229" s="129"/>
      <c r="F229" s="129"/>
      <c r="G229" s="129"/>
      <c r="H229" s="134"/>
      <c r="I229" s="134"/>
      <c r="J229" s="134"/>
      <c r="K229" s="134"/>
      <c r="L229" s="134"/>
      <c r="P229" s="17"/>
      <c r="Q229" s="12"/>
      <c r="R229" s="23"/>
      <c r="S229" s="23"/>
      <c r="T229" s="23"/>
      <c r="U229" s="23"/>
      <c r="V229" s="23"/>
      <c r="W229" s="23"/>
    </row>
    <row r="230" spans="1:28" s="11" customFormat="1" ht="15" outlineLevel="1" x14ac:dyDescent="0.2">
      <c r="A230" s="15"/>
      <c r="C230" s="13"/>
      <c r="D230" s="1179" t="str">
        <f>Translations!$B$446</f>
        <v>Automatske upute o primjenjivim razinama točnosti:</v>
      </c>
      <c r="E230" s="1179"/>
      <c r="F230" s="1179"/>
      <c r="G230" s="1179"/>
      <c r="H230" s="1179"/>
      <c r="I230" s="1179"/>
      <c r="J230" s="1179"/>
      <c r="K230" s="1179"/>
      <c r="L230" s="1179"/>
      <c r="M230" s="1179"/>
      <c r="N230" s="1179"/>
      <c r="O230" s="416"/>
      <c r="P230" s="15"/>
      <c r="Q230" s="15"/>
      <c r="R230" s="15"/>
      <c r="S230" s="15"/>
      <c r="T230" s="15"/>
      <c r="U230" s="15"/>
      <c r="V230" s="15"/>
      <c r="W230" s="15"/>
    </row>
    <row r="231" spans="1:28" s="11" customFormat="1" ht="5.0999999999999996" customHeight="1" outlineLevel="1" x14ac:dyDescent="0.2">
      <c r="A231" s="15"/>
      <c r="C231" s="13"/>
      <c r="D231" s="257"/>
      <c r="E231" s="257"/>
      <c r="F231" s="257"/>
      <c r="G231" s="257"/>
      <c r="H231" s="257"/>
      <c r="I231" s="257"/>
      <c r="J231" s="257"/>
      <c r="K231" s="257"/>
      <c r="L231" s="257"/>
      <c r="M231" s="257"/>
      <c r="N231" s="257"/>
      <c r="O231" s="416"/>
      <c r="P231" s="15"/>
      <c r="Q231" s="15"/>
      <c r="R231" s="15"/>
      <c r="S231" s="15"/>
      <c r="T231" s="15"/>
      <c r="U231" s="15"/>
      <c r="V231" s="15"/>
      <c r="W231" s="15"/>
    </row>
    <row r="232" spans="1:28" s="11" customFormat="1" ht="51" customHeight="1" outlineLevel="1" x14ac:dyDescent="0.2">
      <c r="A232" s="15"/>
      <c r="C232" s="13"/>
      <c r="E232" s="1223" t="str">
        <f>IF(H224="","",INDEX(EUconst_SmallEmiSouStreamMsg,MATCH(Q232,EUconst_SmallEmiSouStream,0)))</f>
        <v/>
      </c>
      <c r="F232" s="1224"/>
      <c r="G232" s="1224"/>
      <c r="H232" s="1224"/>
      <c r="I232" s="1224"/>
      <c r="J232" s="1224"/>
      <c r="K232" s="1224"/>
      <c r="L232" s="1224"/>
      <c r="M232" s="1224"/>
      <c r="N232" s="1225"/>
      <c r="O232" s="416"/>
      <c r="P232" s="15"/>
      <c r="Q232" s="275" t="str">
        <f>IF(ISBLANK(CNTR_SmallEmitter),IF(CNTR_SmallEmitter=TRUE,EUconst_CNTR_SmallEmitter,EUconst_CNTR_NoSmallEmitter),EUconst_CNTR_NoSmallEmitter) &amp; IF((CNTR_Category)="","C",CNTR_Category) &amp; "_" &amp; IF(M224="",1,MATCH(M224,SourceCategory,0))</f>
        <v>NoSmallEmitter_C_1</v>
      </c>
      <c r="R232" s="15"/>
      <c r="S232" s="15"/>
      <c r="T232" s="15"/>
      <c r="U232" s="15"/>
      <c r="V232" s="15"/>
      <c r="W232" s="15"/>
    </row>
    <row r="233" spans="1:28" ht="5.0999999999999996" customHeight="1" outlineLevel="1" x14ac:dyDescent="0.2">
      <c r="A233" s="72"/>
      <c r="B233" s="416"/>
      <c r="C233" s="416"/>
      <c r="D233" s="410"/>
      <c r="E233" s="410"/>
      <c r="F233" s="410"/>
      <c r="G233" s="410"/>
      <c r="H233" s="410"/>
      <c r="I233" s="410"/>
      <c r="J233" s="410"/>
      <c r="K233" s="416"/>
      <c r="L233" s="416"/>
      <c r="M233" s="416"/>
      <c r="N233" s="416"/>
      <c r="O233" s="416"/>
      <c r="P233" s="72"/>
      <c r="Q233" s="72"/>
      <c r="R233" s="72"/>
      <c r="S233" s="72"/>
      <c r="T233" s="72"/>
      <c r="U233" s="72"/>
      <c r="V233" s="72"/>
      <c r="W233" s="72"/>
      <c r="X233" s="416"/>
      <c r="Y233" s="416"/>
      <c r="Z233" s="416"/>
      <c r="AA233" s="416"/>
      <c r="AB233" s="416"/>
    </row>
    <row r="234" spans="1:28" ht="15" customHeight="1" outlineLevel="1" x14ac:dyDescent="0.2">
      <c r="A234" s="72"/>
      <c r="B234" s="416"/>
      <c r="C234" s="278"/>
      <c r="D234" s="1179" t="str">
        <f>Translations!$B$652</f>
        <v>Podaci o djelatnostima</v>
      </c>
      <c r="E234" s="1179"/>
      <c r="F234" s="1179"/>
      <c r="G234" s="1179"/>
      <c r="H234" s="1179"/>
      <c r="I234" s="1179"/>
      <c r="J234" s="1179"/>
      <c r="K234" s="1179"/>
      <c r="L234" s="1179"/>
      <c r="M234" s="1179"/>
      <c r="N234" s="1179"/>
      <c r="O234" s="416"/>
      <c r="P234" s="72"/>
      <c r="Q234" s="72"/>
      <c r="R234" s="72"/>
      <c r="S234" s="72"/>
      <c r="T234" s="72"/>
      <c r="U234" s="72"/>
      <c r="V234" s="72"/>
      <c r="W234" s="72"/>
      <c r="X234" s="416"/>
      <c r="Y234" s="416"/>
      <c r="Z234" s="416"/>
      <c r="AA234" s="416"/>
      <c r="AB234" s="416"/>
    </row>
    <row r="235" spans="1:28" ht="5.0999999999999996" customHeight="1" outlineLevel="1" x14ac:dyDescent="0.2">
      <c r="A235" s="72"/>
      <c r="B235" s="416"/>
      <c r="C235" s="278"/>
      <c r="D235" s="257"/>
      <c r="E235" s="257"/>
      <c r="F235" s="257"/>
      <c r="G235" s="257"/>
      <c r="H235" s="257"/>
      <c r="I235" s="257"/>
      <c r="J235" s="257"/>
      <c r="K235" s="257"/>
      <c r="L235" s="257"/>
      <c r="M235" s="257"/>
      <c r="N235" s="257"/>
      <c r="O235" s="416"/>
      <c r="P235" s="72"/>
      <c r="Q235" s="72"/>
      <c r="R235" s="72"/>
      <c r="S235" s="72"/>
      <c r="T235" s="72"/>
      <c r="U235" s="72"/>
      <c r="V235" s="72"/>
      <c r="W235" s="72"/>
      <c r="X235" s="416"/>
      <c r="Y235" s="416"/>
      <c r="Z235" s="416"/>
      <c r="AA235" s="416"/>
      <c r="AB235" s="416"/>
    </row>
    <row r="236" spans="1:28" outlineLevel="1" x14ac:dyDescent="0.2">
      <c r="A236" s="72"/>
      <c r="B236" s="416"/>
      <c r="C236" s="336"/>
      <c r="D236" s="336" t="str">
        <f>Translations!$B$653</f>
        <v>Primarna proizvodnja aluminija:</v>
      </c>
      <c r="E236" s="410"/>
      <c r="F236" s="410"/>
      <c r="G236" s="410"/>
      <c r="H236" s="410"/>
      <c r="I236" s="410"/>
      <c r="J236" s="410"/>
      <c r="K236" s="416"/>
      <c r="L236" s="416"/>
      <c r="M236" s="416"/>
      <c r="N236" s="416"/>
      <c r="O236" s="416"/>
      <c r="P236" s="72"/>
      <c r="Q236" s="72"/>
      <c r="R236" s="72"/>
      <c r="S236" s="72"/>
      <c r="T236" s="72"/>
      <c r="U236" s="72" t="s">
        <v>1507</v>
      </c>
      <c r="V236" s="72" t="s">
        <v>1504</v>
      </c>
      <c r="W236" s="72" t="s">
        <v>280</v>
      </c>
      <c r="X236" s="416"/>
      <c r="Y236" s="416"/>
      <c r="Z236" s="416"/>
      <c r="AA236" s="416"/>
      <c r="AB236" s="416"/>
    </row>
    <row r="237" spans="1:28" outlineLevel="1" x14ac:dyDescent="0.2">
      <c r="A237" s="72"/>
      <c r="B237" s="416"/>
      <c r="C237" s="416"/>
      <c r="D237" s="13" t="s">
        <v>1018</v>
      </c>
      <c r="E237" s="14" t="str">
        <f>Translations!$B$477</f>
        <v>Zahtijevana razina točnosti za podatak o djelatnosti:</v>
      </c>
      <c r="F237" s="11"/>
      <c r="G237" s="11"/>
      <c r="H237" s="268" t="str">
        <f>IF(H226="","",IF(CNTR_Category="A",INDEX(EUwideConstants!$G:$G,MATCH(Q237,EUwideConstants!$S:$S,0)),INDEX(EUwideConstants!$P:$P,MATCH(Q237,EUwideConstants!$S:$S,0))))</f>
        <v/>
      </c>
      <c r="I237" s="1299" t="str">
        <f>IF(H237="","",IF(S237=0,EUconst_NA,IF(ISERROR(S237),"",EUconst_MsgTierActivityLevel &amp; " " &amp;S237)))</f>
        <v/>
      </c>
      <c r="J237" s="1053"/>
      <c r="K237" s="1053"/>
      <c r="L237" s="1053"/>
      <c r="M237" s="1053"/>
      <c r="N237" s="1032"/>
      <c r="O237" s="416"/>
      <c r="P237" s="72"/>
      <c r="Q237" s="92" t="str">
        <f>EUconst_CNTR_ActivityData&amp;H226</f>
        <v>ActivityData_</v>
      </c>
      <c r="R237" s="29"/>
      <c r="S237" s="32" t="str">
        <f>IF(H237="","",IF(H237=EUconst_NA,"",INDEX(EUwideConstants!$H:$O,MATCH(Q237,EUwideConstants!$S:$S,0),MATCH(H237,CNTR_TierList,0))))</f>
        <v/>
      </c>
      <c r="T237" s="72"/>
      <c r="U237" s="285" t="str">
        <f>V224</f>
        <v/>
      </c>
      <c r="V237" s="285">
        <v>0</v>
      </c>
      <c r="W237" s="92" t="b">
        <f>IF($L$6=EUconst_NotRelevant,TRUE,IF(V237&gt;0,(V237&lt;&gt;U237),IF(U237="",TRUE,FALSE)))</f>
        <v>1</v>
      </c>
      <c r="X237" s="416"/>
      <c r="Y237" s="416"/>
      <c r="Z237" s="416"/>
      <c r="AA237" s="416"/>
      <c r="AB237" s="416"/>
    </row>
    <row r="238" spans="1:28" outlineLevel="1" x14ac:dyDescent="0.2">
      <c r="A238" s="72"/>
      <c r="B238" s="416"/>
      <c r="C238" s="416"/>
      <c r="D238" s="13" t="s">
        <v>552</v>
      </c>
      <c r="E238" s="14" t="str">
        <f>Translations!$B$478</f>
        <v>Korištena razina točnosti za podatak o djelatnosti:</v>
      </c>
      <c r="F238" s="11"/>
      <c r="G238" s="11"/>
      <c r="H238" s="197"/>
      <c r="I238" s="1299" t="str">
        <f>IF(OR(ISBLANK(H238),H238=EUconst_NoTier),"",IF(S238=0,EUconst_NA,IF(ISERROR(S238),"",EUconst_MsgTierActivityLevel &amp; " " &amp;S238)))</f>
        <v/>
      </c>
      <c r="J238" s="1053"/>
      <c r="K238" s="1053"/>
      <c r="L238" s="1053"/>
      <c r="M238" s="1053"/>
      <c r="N238" s="1032"/>
      <c r="O238" s="416"/>
      <c r="P238" s="72"/>
      <c r="Q238" s="92" t="str">
        <f>EUconst_CNTR_ActivityData&amp;H226</f>
        <v>ActivityData_</v>
      </c>
      <c r="R238" s="29"/>
      <c r="S238" s="32" t="str">
        <f>IF(ISBLANK(H238),"",IF(H238=EUconst_NA,"",INDEX(EUwideConstants!$H:$O,MATCH(Q238,EUwideConstants!$S:$S,0),MATCH(H238,CNTR_TierList,0))))</f>
        <v/>
      </c>
      <c r="T238" s="72"/>
      <c r="U238" s="285" t="str">
        <f>U237</f>
        <v/>
      </c>
      <c r="V238" s="285">
        <v>0</v>
      </c>
      <c r="W238" s="92" t="b">
        <f>IF($L$6=EUconst_NotRelevant,TRUE,IF(V238&gt;0,(V238&lt;&gt;U238),IF(U238="",TRUE,FALSE)))</f>
        <v>1</v>
      </c>
      <c r="X238" s="416"/>
      <c r="Y238" s="416"/>
      <c r="Z238" s="416"/>
      <c r="AA238" s="416"/>
      <c r="AB238" s="416"/>
    </row>
    <row r="239" spans="1:28" outlineLevel="1" x14ac:dyDescent="0.2">
      <c r="A239" s="72"/>
      <c r="B239" s="416"/>
      <c r="C239" s="416"/>
      <c r="D239" s="13" t="s">
        <v>1020</v>
      </c>
      <c r="E239" s="14" t="str">
        <f>Translations!$B$479</f>
        <v>Postignuta nesigurnost:</v>
      </c>
      <c r="F239" s="11"/>
      <c r="G239" s="11"/>
      <c r="H239" s="269"/>
      <c r="I239" s="14" t="str">
        <f>Translations!$B$480</f>
        <v>Komentar:</v>
      </c>
      <c r="J239" s="1312"/>
      <c r="K239" s="1280"/>
      <c r="L239" s="1280"/>
      <c r="M239" s="1280"/>
      <c r="N239" s="1281"/>
      <c r="O239" s="416"/>
      <c r="P239" s="72"/>
      <c r="Q239" s="72"/>
      <c r="R239" s="72"/>
      <c r="S239" s="72"/>
      <c r="T239" s="72"/>
      <c r="U239" s="285" t="str">
        <f>U238</f>
        <v/>
      </c>
      <c r="V239" s="285">
        <v>0</v>
      </c>
      <c r="W239" s="92" t="b">
        <f>IF($L$6=EUconst_NotRelevant,TRUE,IF(V239&gt;0,(V239&lt;&gt;U239),IF(U239="",TRUE,FALSE)))</f>
        <v>1</v>
      </c>
      <c r="X239" s="416"/>
      <c r="Y239" s="416"/>
      <c r="Z239" s="416"/>
      <c r="AA239" s="416"/>
      <c r="AB239" s="416"/>
    </row>
    <row r="240" spans="1:28" ht="5.0999999999999996" customHeight="1" outlineLevel="1" x14ac:dyDescent="0.2">
      <c r="A240" s="72"/>
      <c r="B240" s="416"/>
      <c r="C240" s="416"/>
      <c r="D240" s="416"/>
      <c r="E240" s="410"/>
      <c r="F240" s="410"/>
      <c r="G240" s="410"/>
      <c r="H240" s="410"/>
      <c r="I240" s="410"/>
      <c r="J240" s="410"/>
      <c r="K240" s="410"/>
      <c r="L240" s="416"/>
      <c r="M240" s="416"/>
      <c r="N240" s="416"/>
      <c r="O240" s="416"/>
      <c r="P240" s="72"/>
      <c r="Q240" s="72"/>
      <c r="R240" s="72"/>
      <c r="S240" s="72"/>
      <c r="T240" s="72"/>
      <c r="U240" s="72"/>
      <c r="V240" s="72"/>
      <c r="W240" s="72"/>
      <c r="X240" s="416"/>
      <c r="Y240" s="416"/>
      <c r="Z240" s="416"/>
      <c r="AA240" s="416"/>
      <c r="AB240" s="416"/>
    </row>
    <row r="241" spans="1:28" outlineLevel="1" x14ac:dyDescent="0.2">
      <c r="A241" s="72"/>
      <c r="B241" s="416"/>
      <c r="C241" s="416"/>
      <c r="D241" s="336" t="str">
        <f>Translations!$B$654</f>
        <v>Metoda A: broj anodnog učinka ćelija po danu</v>
      </c>
      <c r="E241" s="410"/>
      <c r="F241" s="410"/>
      <c r="G241" s="410"/>
      <c r="H241" s="410"/>
      <c r="I241" s="410"/>
      <c r="J241" s="410"/>
      <c r="K241" s="410"/>
      <c r="L241" s="416"/>
      <c r="M241" s="416"/>
      <c r="N241" s="416"/>
      <c r="O241" s="416"/>
      <c r="P241" s="72"/>
      <c r="Q241" s="72"/>
      <c r="R241" s="72"/>
      <c r="S241" s="72"/>
      <c r="T241" s="72"/>
      <c r="U241" s="72"/>
      <c r="V241" s="72"/>
      <c r="W241" s="72"/>
      <c r="X241" s="416"/>
      <c r="Y241" s="416"/>
      <c r="Z241" s="416"/>
      <c r="AA241" s="416"/>
      <c r="AB241" s="416"/>
    </row>
    <row r="242" spans="1:28" outlineLevel="1" x14ac:dyDescent="0.2">
      <c r="A242" s="72"/>
      <c r="B242" s="416"/>
      <c r="C242" s="416"/>
      <c r="D242" s="13" t="s">
        <v>1021</v>
      </c>
      <c r="E242" s="14" t="str">
        <f>Translations!$B$477</f>
        <v>Zahtijevana razina točnosti za podatak o djelatnosti:</v>
      </c>
      <c r="F242" s="11"/>
      <c r="G242" s="11"/>
      <c r="H242" s="268" t="str">
        <f>IF(W242,"",H237)</f>
        <v/>
      </c>
      <c r="I242" s="1299" t="str">
        <f>IF(W242,"",I237)</f>
        <v/>
      </c>
      <c r="J242" s="1053"/>
      <c r="K242" s="1053"/>
      <c r="L242" s="1053"/>
      <c r="M242" s="1053"/>
      <c r="N242" s="1032"/>
      <c r="O242" s="416"/>
      <c r="P242" s="72"/>
      <c r="Q242" s="72"/>
      <c r="R242" s="29"/>
      <c r="S242" s="23"/>
      <c r="T242" s="72"/>
      <c r="U242" s="285" t="str">
        <f>U239</f>
        <v/>
      </c>
      <c r="V242" s="285">
        <v>1</v>
      </c>
      <c r="W242" s="92" t="b">
        <f>IF($L$6=EUconst_NotRelevant,TRUE,IF(V242&gt;0,(V242&lt;&gt;U242),IF(U242="",TRUE,FALSE)))</f>
        <v>1</v>
      </c>
      <c r="X242" s="416"/>
      <c r="Y242" s="416"/>
      <c r="Z242" s="416"/>
      <c r="AA242" s="416"/>
      <c r="AB242" s="416"/>
    </row>
    <row r="243" spans="1:28" outlineLevel="1" x14ac:dyDescent="0.2">
      <c r="A243" s="72"/>
      <c r="B243" s="416"/>
      <c r="C243" s="416"/>
      <c r="D243" s="13" t="s">
        <v>1017</v>
      </c>
      <c r="E243" s="14" t="str">
        <f>Translations!$B$478</f>
        <v>Korištena razina točnosti za podatak o djelatnosti:</v>
      </c>
      <c r="F243" s="11"/>
      <c r="G243" s="11"/>
      <c r="H243" s="197"/>
      <c r="I243" s="1299" t="str">
        <f>IF(OR(ISBLANK(H243),H243=EUconst_NoTier),"",IF(S243=0,EUconst_NA,IF(ISERROR(S243),"",EUconst_MsgTierActivityLevel &amp; " " &amp;S243)))</f>
        <v/>
      </c>
      <c r="J243" s="1053"/>
      <c r="K243" s="1053"/>
      <c r="L243" s="1053"/>
      <c r="M243" s="1053"/>
      <c r="N243" s="1032"/>
      <c r="O243" s="416"/>
      <c r="P243" s="72"/>
      <c r="Q243" s="92" t="str">
        <f>EUconst_CNTR_ActivityData&amp;H226</f>
        <v>ActivityData_</v>
      </c>
      <c r="R243" s="29"/>
      <c r="S243" s="32" t="str">
        <f>IF(ISBLANK(H243),"",IF(H243=EUconst_NA,"",INDEX(EUwideConstants!$H:$O,MATCH(Q243,EUwideConstants!$S:$S,0),MATCH(H243,CNTR_TierList,0))))</f>
        <v/>
      </c>
      <c r="T243" s="72"/>
      <c r="U243" s="285" t="str">
        <f>U242</f>
        <v/>
      </c>
      <c r="V243" s="285">
        <v>1</v>
      </c>
      <c r="W243" s="92" t="b">
        <f>IF($L$6=EUconst_NotRelevant,TRUE,IF(V243&gt;0,(V243&lt;&gt;U243),IF(U243="",TRUE,FALSE)))</f>
        <v>1</v>
      </c>
      <c r="X243" s="416"/>
      <c r="Y243" s="416"/>
      <c r="Z243" s="416"/>
      <c r="AA243" s="416"/>
      <c r="AB243" s="416"/>
    </row>
    <row r="244" spans="1:28" outlineLevel="1" x14ac:dyDescent="0.2">
      <c r="A244" s="72"/>
      <c r="B244" s="416"/>
      <c r="C244" s="416"/>
      <c r="D244" s="13" t="s">
        <v>1347</v>
      </c>
      <c r="E244" s="14" t="str">
        <f>Translations!$B$479</f>
        <v>Postignuta nesigurnost:</v>
      </c>
      <c r="F244" s="11"/>
      <c r="G244" s="11"/>
      <c r="H244" s="269"/>
      <c r="I244" s="14" t="str">
        <f>Translations!$B$480</f>
        <v>Komentar:</v>
      </c>
      <c r="J244" s="1312"/>
      <c r="K244" s="1280"/>
      <c r="L244" s="1280"/>
      <c r="M244" s="1280"/>
      <c r="N244" s="1281"/>
      <c r="O244" s="416"/>
      <c r="P244" s="72"/>
      <c r="Q244" s="72"/>
      <c r="R244" s="72"/>
      <c r="S244" s="72"/>
      <c r="T244" s="72"/>
      <c r="U244" s="285" t="str">
        <f>U243</f>
        <v/>
      </c>
      <c r="V244" s="285">
        <v>1</v>
      </c>
      <c r="W244" s="92" t="b">
        <f>IF($L$6=EUconst_NotRelevant,TRUE,IF(V244&gt;0,(V244&lt;&gt;U244),IF(U244="",TRUE,FALSE)))</f>
        <v>1</v>
      </c>
      <c r="X244" s="416"/>
      <c r="Y244" s="416"/>
      <c r="Z244" s="416"/>
      <c r="AA244" s="416"/>
      <c r="AB244" s="416"/>
    </row>
    <row r="245" spans="1:28" ht="5.0999999999999996" customHeight="1" outlineLevel="1" x14ac:dyDescent="0.2">
      <c r="A245" s="72"/>
      <c r="B245" s="416"/>
      <c r="C245" s="416"/>
      <c r="D245" s="416"/>
      <c r="E245" s="410"/>
      <c r="F245" s="410"/>
      <c r="G245" s="410"/>
      <c r="H245" s="410"/>
      <c r="I245" s="410"/>
      <c r="J245" s="410"/>
      <c r="K245" s="410"/>
      <c r="L245" s="416"/>
      <c r="M245" s="416"/>
      <c r="N245" s="416"/>
      <c r="O245" s="416"/>
      <c r="P245" s="72"/>
      <c r="Q245" s="72"/>
      <c r="R245" s="72"/>
      <c r="S245" s="72"/>
      <c r="T245" s="72"/>
      <c r="U245" s="72"/>
      <c r="V245" s="72"/>
      <c r="W245" s="72"/>
      <c r="X245" s="416"/>
      <c r="Y245" s="416"/>
      <c r="Z245" s="416"/>
      <c r="AA245" s="416"/>
      <c r="AB245" s="416"/>
    </row>
    <row r="246" spans="1:28" outlineLevel="1" x14ac:dyDescent="0.2">
      <c r="A246" s="72"/>
      <c r="B246" s="416"/>
      <c r="C246" s="416"/>
      <c r="D246" s="336" t="str">
        <f>Translations!$B$655</f>
        <v xml:space="preserve">Metoda A: prosjek anodnog učinka minute po pojavi </v>
      </c>
      <c r="E246" s="410"/>
      <c r="F246" s="410"/>
      <c r="G246" s="410"/>
      <c r="H246" s="410"/>
      <c r="I246" s="410"/>
      <c r="J246" s="410"/>
      <c r="K246" s="410"/>
      <c r="L246" s="416"/>
      <c r="M246" s="416"/>
      <c r="N246" s="416"/>
      <c r="O246" s="416"/>
      <c r="P246" s="72"/>
      <c r="Q246" s="72"/>
      <c r="R246" s="72"/>
      <c r="S246" s="72"/>
      <c r="T246" s="72"/>
      <c r="U246" s="72"/>
      <c r="V246" s="72"/>
      <c r="W246" s="72"/>
      <c r="X246" s="416"/>
      <c r="Y246" s="416"/>
      <c r="Z246" s="416"/>
      <c r="AA246" s="416"/>
      <c r="AB246" s="416"/>
    </row>
    <row r="247" spans="1:28" outlineLevel="1" x14ac:dyDescent="0.2">
      <c r="A247" s="72"/>
      <c r="B247" s="416"/>
      <c r="C247" s="416"/>
      <c r="D247" s="13" t="s">
        <v>1349</v>
      </c>
      <c r="E247" s="14" t="str">
        <f>Translations!$B$477</f>
        <v>Zahtijevana razina točnosti za podatak o djelatnosti:</v>
      </c>
      <c r="F247" s="11"/>
      <c r="G247" s="11"/>
      <c r="H247" s="268" t="str">
        <f>IF(W247,"",H237)</f>
        <v/>
      </c>
      <c r="I247" s="1299" t="str">
        <f>IF(W247,"",I237)</f>
        <v/>
      </c>
      <c r="J247" s="1053"/>
      <c r="K247" s="1053"/>
      <c r="L247" s="1053"/>
      <c r="M247" s="1053"/>
      <c r="N247" s="1032"/>
      <c r="O247" s="416"/>
      <c r="P247" s="72"/>
      <c r="Q247" s="72"/>
      <c r="R247" s="29"/>
      <c r="S247" s="23"/>
      <c r="T247" s="72"/>
      <c r="U247" s="285" t="str">
        <f>U244</f>
        <v/>
      </c>
      <c r="V247" s="285">
        <v>1</v>
      </c>
      <c r="W247" s="92" t="b">
        <f>IF($L$6=EUconst_NotRelevant,TRUE,IF(V247&gt;0,(V247&lt;&gt;U247),IF(U247="",TRUE,FALSE)))</f>
        <v>1</v>
      </c>
      <c r="X247" s="416"/>
      <c r="Y247" s="416"/>
      <c r="Z247" s="416"/>
      <c r="AA247" s="416"/>
      <c r="AB247" s="416"/>
    </row>
    <row r="248" spans="1:28" outlineLevel="1" x14ac:dyDescent="0.2">
      <c r="A248" s="72"/>
      <c r="B248" s="416"/>
      <c r="C248" s="416"/>
      <c r="D248" s="13" t="s">
        <v>1350</v>
      </c>
      <c r="E248" s="14" t="str">
        <f>Translations!$B$478</f>
        <v>Korištena razina točnosti za podatak o djelatnosti:</v>
      </c>
      <c r="F248" s="11"/>
      <c r="G248" s="11"/>
      <c r="H248" s="197"/>
      <c r="I248" s="1299" t="str">
        <f>IF(OR(ISBLANK(H248),H248=EUconst_NoTier),"",IF(S248=0,EUconst_NA,IF(ISERROR(S248),"",EUconst_MsgTierActivityLevel &amp; " " &amp;S248)))</f>
        <v/>
      </c>
      <c r="J248" s="1053"/>
      <c r="K248" s="1053"/>
      <c r="L248" s="1053"/>
      <c r="M248" s="1053"/>
      <c r="N248" s="1032"/>
      <c r="O248" s="416"/>
      <c r="P248" s="72"/>
      <c r="Q248" s="92" t="str">
        <f>EUconst_CNTR_ActivityData&amp;H226</f>
        <v>ActivityData_</v>
      </c>
      <c r="R248" s="29"/>
      <c r="S248" s="32" t="str">
        <f>IF(ISBLANK(H248),"",IF(H248=EUconst_NA,"",INDEX(EUwideConstants!$H:$O,MATCH(Q248,EUwideConstants!$S:$S,0),MATCH(H248,CNTR_TierList,0))))</f>
        <v/>
      </c>
      <c r="T248" s="72"/>
      <c r="U248" s="285" t="str">
        <f>U247</f>
        <v/>
      </c>
      <c r="V248" s="285">
        <v>1</v>
      </c>
      <c r="W248" s="92" t="b">
        <f>IF($L$6=EUconst_NotRelevant,TRUE,IF(V248&gt;0,(V248&lt;&gt;U248),IF(U248="",TRUE,FALSE)))</f>
        <v>1</v>
      </c>
      <c r="X248" s="416"/>
      <c r="Y248" s="416"/>
      <c r="Z248" s="416"/>
      <c r="AA248" s="416"/>
      <c r="AB248" s="416"/>
    </row>
    <row r="249" spans="1:28" outlineLevel="1" x14ac:dyDescent="0.2">
      <c r="A249" s="72"/>
      <c r="B249" s="416"/>
      <c r="C249" s="416"/>
      <c r="D249" s="13" t="s">
        <v>1514</v>
      </c>
      <c r="E249" s="14" t="str">
        <f>Translations!$B$479</f>
        <v>Postignuta nesigurnost:</v>
      </c>
      <c r="F249" s="11"/>
      <c r="G249" s="11"/>
      <c r="H249" s="269"/>
      <c r="I249" s="14" t="str">
        <f>Translations!$B$480</f>
        <v>Komentar:</v>
      </c>
      <c r="J249" s="1312"/>
      <c r="K249" s="1280"/>
      <c r="L249" s="1280"/>
      <c r="M249" s="1280"/>
      <c r="N249" s="1281"/>
      <c r="O249" s="416"/>
      <c r="P249" s="72"/>
      <c r="Q249" s="72"/>
      <c r="R249" s="72"/>
      <c r="S249" s="72"/>
      <c r="T249" s="72"/>
      <c r="U249" s="285" t="str">
        <f>U248</f>
        <v/>
      </c>
      <c r="V249" s="285">
        <v>1</v>
      </c>
      <c r="W249" s="92" t="b">
        <f>IF($L$6=EUconst_NotRelevant,TRUE,IF(V249&gt;0,(V249&lt;&gt;U249),IF(U249="",TRUE,FALSE)))</f>
        <v>1</v>
      </c>
      <c r="X249" s="416"/>
      <c r="Y249" s="416"/>
      <c r="Z249" s="416"/>
      <c r="AA249" s="416"/>
      <c r="AB249" s="416"/>
    </row>
    <row r="250" spans="1:28" ht="5.0999999999999996" customHeight="1" outlineLevel="1" x14ac:dyDescent="0.2">
      <c r="A250" s="72"/>
      <c r="B250" s="416"/>
      <c r="C250" s="416"/>
      <c r="D250" s="416"/>
      <c r="E250" s="410"/>
      <c r="F250" s="410"/>
      <c r="G250" s="410"/>
      <c r="H250" s="410"/>
      <c r="I250" s="410"/>
      <c r="J250" s="410"/>
      <c r="K250" s="410"/>
      <c r="L250" s="416"/>
      <c r="M250" s="416"/>
      <c r="N250" s="416"/>
      <c r="O250" s="416"/>
      <c r="P250" s="72"/>
      <c r="Q250" s="72"/>
      <c r="R250" s="72"/>
      <c r="S250" s="72"/>
      <c r="T250" s="72"/>
      <c r="U250" s="72"/>
      <c r="V250" s="72"/>
      <c r="W250" s="72"/>
      <c r="X250" s="416"/>
      <c r="Y250" s="416"/>
      <c r="Z250" s="416"/>
      <c r="AA250" s="416"/>
      <c r="AB250" s="416"/>
    </row>
    <row r="251" spans="1:28" outlineLevel="1" x14ac:dyDescent="0.2">
      <c r="A251" s="72"/>
      <c r="B251" s="416"/>
      <c r="C251" s="416"/>
      <c r="D251" s="336" t="str">
        <f>Translations!$B$656</f>
        <v>Metoda B: anodni učinak prednapona po ćeliji</v>
      </c>
      <c r="E251" s="410"/>
      <c r="F251" s="410"/>
      <c r="G251" s="410"/>
      <c r="H251" s="410"/>
      <c r="I251" s="410"/>
      <c r="J251" s="410"/>
      <c r="K251" s="410"/>
      <c r="L251" s="416"/>
      <c r="M251" s="416"/>
      <c r="N251" s="416"/>
      <c r="O251" s="416"/>
      <c r="P251" s="72"/>
      <c r="Q251" s="72"/>
      <c r="R251" s="72"/>
      <c r="S251" s="72"/>
      <c r="T251" s="72"/>
      <c r="U251" s="72"/>
      <c r="V251" s="72"/>
      <c r="W251" s="72"/>
      <c r="X251" s="416"/>
      <c r="Y251" s="416"/>
      <c r="Z251" s="416"/>
      <c r="AA251" s="416"/>
      <c r="AB251" s="416"/>
    </row>
    <row r="252" spans="1:28" outlineLevel="1" x14ac:dyDescent="0.2">
      <c r="A252" s="72"/>
      <c r="B252" s="416"/>
      <c r="C252" s="416"/>
      <c r="D252" s="13" t="s">
        <v>350</v>
      </c>
      <c r="E252" s="14" t="str">
        <f>Translations!$B$477</f>
        <v>Zahtijevana razina točnosti za podatak o djelatnosti:</v>
      </c>
      <c r="F252" s="11"/>
      <c r="G252" s="11"/>
      <c r="H252" s="268" t="str">
        <f>IF(W252,"",H237)</f>
        <v/>
      </c>
      <c r="I252" s="1299" t="str">
        <f>IF(W252,"",I237)</f>
        <v/>
      </c>
      <c r="J252" s="1053"/>
      <c r="K252" s="1053"/>
      <c r="L252" s="1053"/>
      <c r="M252" s="1053"/>
      <c r="N252" s="1032"/>
      <c r="O252" s="416"/>
      <c r="P252" s="72"/>
      <c r="Q252" s="72"/>
      <c r="R252" s="29"/>
      <c r="S252" s="23"/>
      <c r="T252" s="72"/>
      <c r="U252" s="285" t="str">
        <f>U249</f>
        <v/>
      </c>
      <c r="V252" s="285">
        <v>2</v>
      </c>
      <c r="W252" s="92" t="b">
        <f>IF($L$6=EUconst_NotRelevant,TRUE,IF(V252&gt;0,(V252&lt;&gt;U252),IF(U252="",TRUE,FALSE)))</f>
        <v>1</v>
      </c>
      <c r="X252" s="416"/>
      <c r="Y252" s="416"/>
      <c r="Z252" s="416"/>
      <c r="AA252" s="416"/>
      <c r="AB252" s="416"/>
    </row>
    <row r="253" spans="1:28" outlineLevel="1" x14ac:dyDescent="0.2">
      <c r="A253" s="72"/>
      <c r="B253" s="416"/>
      <c r="C253" s="416"/>
      <c r="D253" s="13" t="s">
        <v>352</v>
      </c>
      <c r="E253" s="14" t="str">
        <f>Translations!$B$478</f>
        <v>Korištena razina točnosti za podatak o djelatnosti:</v>
      </c>
      <c r="F253" s="11"/>
      <c r="G253" s="11"/>
      <c r="H253" s="197"/>
      <c r="I253" s="1299" t="str">
        <f>IF(OR(ISBLANK(H253),H253=EUconst_NoTier),"",IF(S253=0,EUconst_NA,IF(ISERROR(S253),"",EUconst_MsgTierActivityLevel &amp; " " &amp;S253)))</f>
        <v/>
      </c>
      <c r="J253" s="1053"/>
      <c r="K253" s="1053"/>
      <c r="L253" s="1053"/>
      <c r="M253" s="1053"/>
      <c r="N253" s="1032"/>
      <c r="O253" s="416"/>
      <c r="P253" s="72"/>
      <c r="Q253" s="92" t="str">
        <f>EUconst_CNTR_ActivityData&amp;H226</f>
        <v>ActivityData_</v>
      </c>
      <c r="R253" s="29"/>
      <c r="S253" s="32" t="str">
        <f>IF(ISBLANK(H253),"",IF(H253=EUconst_NA,"",INDEX(EUwideConstants!$H:$O,MATCH(Q253,EUwideConstants!$S:$S,0),MATCH(H253,CNTR_TierList,0))))</f>
        <v/>
      </c>
      <c r="T253" s="72"/>
      <c r="U253" s="285" t="str">
        <f>U252</f>
        <v/>
      </c>
      <c r="V253" s="285">
        <v>2</v>
      </c>
      <c r="W253" s="92" t="b">
        <f>IF($L$6=EUconst_NotRelevant,TRUE,IF(V253&gt;0,(V253&lt;&gt;U253),IF(U253="",TRUE,FALSE)))</f>
        <v>1</v>
      </c>
      <c r="X253" s="416"/>
      <c r="Y253" s="416"/>
      <c r="Z253" s="416"/>
      <c r="AA253" s="416"/>
      <c r="AB253" s="416"/>
    </row>
    <row r="254" spans="1:28" outlineLevel="1" x14ac:dyDescent="0.2">
      <c r="A254" s="72"/>
      <c r="B254" s="416"/>
      <c r="C254" s="416"/>
      <c r="D254" s="13" t="s">
        <v>353</v>
      </c>
      <c r="E254" s="14" t="str">
        <f>Translations!$B$479</f>
        <v>Postignuta nesigurnost:</v>
      </c>
      <c r="F254" s="11"/>
      <c r="G254" s="11"/>
      <c r="H254" s="269"/>
      <c r="I254" s="14" t="str">
        <f>Translations!$B$480</f>
        <v>Komentar:</v>
      </c>
      <c r="J254" s="1312"/>
      <c r="K254" s="1280"/>
      <c r="L254" s="1280"/>
      <c r="M254" s="1280"/>
      <c r="N254" s="1281"/>
      <c r="O254" s="416"/>
      <c r="P254" s="72"/>
      <c r="Q254" s="72"/>
      <c r="R254" s="72"/>
      <c r="S254" s="72"/>
      <c r="T254" s="72"/>
      <c r="U254" s="285" t="str">
        <f>U253</f>
        <v/>
      </c>
      <c r="V254" s="285">
        <v>2</v>
      </c>
      <c r="W254" s="92" t="b">
        <f>IF($L$6=EUconst_NotRelevant,TRUE,IF(V254&gt;0,(V254&lt;&gt;U254),IF(U254="",TRUE,FALSE)))</f>
        <v>1</v>
      </c>
      <c r="X254" s="416"/>
      <c r="Y254" s="416"/>
      <c r="Z254" s="416"/>
      <c r="AA254" s="416"/>
      <c r="AB254" s="416"/>
    </row>
    <row r="255" spans="1:28" ht="5.0999999999999996" customHeight="1" outlineLevel="1" x14ac:dyDescent="0.2">
      <c r="A255" s="72"/>
      <c r="B255" s="416"/>
      <c r="C255" s="416"/>
      <c r="D255" s="416"/>
      <c r="E255" s="410"/>
      <c r="F255" s="410"/>
      <c r="G255" s="410"/>
      <c r="H255" s="410"/>
      <c r="I255" s="410"/>
      <c r="J255" s="410"/>
      <c r="K255" s="410"/>
      <c r="L255" s="416"/>
      <c r="M255" s="416"/>
      <c r="N255" s="416"/>
      <c r="O255" s="416"/>
      <c r="P255" s="72"/>
      <c r="Q255" s="72"/>
      <c r="R255" s="72"/>
      <c r="S255" s="72"/>
      <c r="T255" s="72"/>
      <c r="U255" s="72"/>
      <c r="V255" s="72"/>
      <c r="W255" s="72"/>
      <c r="X255" s="416"/>
      <c r="Y255" s="416"/>
      <c r="Z255" s="416"/>
      <c r="AA255" s="416"/>
      <c r="AB255" s="416"/>
    </row>
    <row r="256" spans="1:28" outlineLevel="1" x14ac:dyDescent="0.2">
      <c r="A256" s="72"/>
      <c r="B256" s="416"/>
      <c r="C256" s="416"/>
      <c r="D256" s="336" t="str">
        <f>Translations!$B$657</f>
        <v>Metoda B: Trenutna učinkovitost</v>
      </c>
      <c r="E256" s="410"/>
      <c r="F256" s="410"/>
      <c r="G256" s="410"/>
      <c r="H256" s="410"/>
      <c r="I256" s="410"/>
      <c r="J256" s="410"/>
      <c r="K256" s="410"/>
      <c r="L256" s="416"/>
      <c r="M256" s="416"/>
      <c r="N256" s="416"/>
      <c r="O256" s="416"/>
      <c r="P256" s="72"/>
      <c r="Q256" s="72"/>
      <c r="R256" s="72"/>
      <c r="S256" s="72"/>
      <c r="T256" s="72"/>
      <c r="U256" s="72"/>
      <c r="V256" s="72"/>
      <c r="W256" s="72"/>
      <c r="X256" s="416"/>
      <c r="Y256" s="416"/>
      <c r="Z256" s="416"/>
      <c r="AA256" s="416"/>
      <c r="AB256" s="416"/>
    </row>
    <row r="257" spans="1:28" ht="12.75" customHeight="1" outlineLevel="1" x14ac:dyDescent="0.2">
      <c r="A257" s="72"/>
      <c r="B257" s="416"/>
      <c r="C257" s="416"/>
      <c r="D257" s="13" t="s">
        <v>354</v>
      </c>
      <c r="E257" s="14" t="str">
        <f>Translations!$B$477</f>
        <v>Zahtijevana razina točnosti za podatak o djelatnosti:</v>
      </c>
      <c r="F257" s="11"/>
      <c r="G257" s="11"/>
      <c r="H257" s="268" t="str">
        <f>IF(W257,"",H237)</f>
        <v/>
      </c>
      <c r="I257" s="1299" t="str">
        <f>IF(W257,"",I237)</f>
        <v/>
      </c>
      <c r="J257" s="1053"/>
      <c r="K257" s="1053"/>
      <c r="L257" s="1053"/>
      <c r="M257" s="1053"/>
      <c r="N257" s="1032"/>
      <c r="O257" s="416"/>
      <c r="P257" s="72"/>
      <c r="Q257" s="72"/>
      <c r="R257" s="29"/>
      <c r="S257" s="23"/>
      <c r="T257" s="72"/>
      <c r="U257" s="285" t="str">
        <f>U254</f>
        <v/>
      </c>
      <c r="V257" s="285">
        <v>2</v>
      </c>
      <c r="W257" s="92" t="b">
        <f>IF($L$6=EUconst_NotRelevant,TRUE,IF(V257&gt;0,(V257&lt;&gt;U257),IF(U257="",TRUE,FALSE)))</f>
        <v>1</v>
      </c>
      <c r="X257" s="416"/>
      <c r="Y257" s="416"/>
      <c r="Z257" s="416"/>
      <c r="AA257" s="416"/>
      <c r="AB257" s="416"/>
    </row>
    <row r="258" spans="1:28" outlineLevel="1" x14ac:dyDescent="0.2">
      <c r="A258" s="72"/>
      <c r="B258" s="416"/>
      <c r="C258" s="416"/>
      <c r="D258" s="13" t="s">
        <v>553</v>
      </c>
      <c r="E258" s="14" t="str">
        <f>Translations!$B$478</f>
        <v>Korištena razina točnosti za podatak o djelatnosti:</v>
      </c>
      <c r="F258" s="11"/>
      <c r="G258" s="11"/>
      <c r="H258" s="197"/>
      <c r="I258" s="1299" t="str">
        <f>IF(OR(ISBLANK(H258),H258=EUconst_NoTier),"",IF(S258=0,EUconst_NA,IF(ISERROR(S258),"",EUconst_MsgTierActivityLevel &amp; " " &amp;S258)))</f>
        <v/>
      </c>
      <c r="J258" s="1053"/>
      <c r="K258" s="1053"/>
      <c r="L258" s="1053"/>
      <c r="M258" s="1053"/>
      <c r="N258" s="1032"/>
      <c r="O258" s="416"/>
      <c r="P258" s="72"/>
      <c r="Q258" s="92" t="str">
        <f>EUconst_CNTR_ActivityData&amp;H226</f>
        <v>ActivityData_</v>
      </c>
      <c r="R258" s="29"/>
      <c r="S258" s="32" t="str">
        <f>IF(ISBLANK(H258),"",IF(H258=EUconst_NA,"",INDEX(EUwideConstants!$H:$O,MATCH(Q258,EUwideConstants!$S:$S,0),MATCH(H258,CNTR_TierList,0))))</f>
        <v/>
      </c>
      <c r="T258" s="72"/>
      <c r="U258" s="285" t="str">
        <f>U257</f>
        <v/>
      </c>
      <c r="V258" s="285">
        <v>2</v>
      </c>
      <c r="W258" s="92" t="b">
        <f>IF($L$6=EUconst_NotRelevant,TRUE,IF(V258&gt;0,(V258&lt;&gt;U258),IF(U258="",TRUE,FALSE)))</f>
        <v>1</v>
      </c>
      <c r="X258" s="416"/>
      <c r="Y258" s="416"/>
      <c r="Z258" s="416"/>
      <c r="AA258" s="416"/>
      <c r="AB258" s="416"/>
    </row>
    <row r="259" spans="1:28" outlineLevel="1" x14ac:dyDescent="0.2">
      <c r="A259" s="72"/>
      <c r="B259" s="416"/>
      <c r="C259" s="416"/>
      <c r="D259" s="13" t="s">
        <v>548</v>
      </c>
      <c r="E259" s="14" t="str">
        <f>Translations!$B$479</f>
        <v>Postignuta nesigurnost:</v>
      </c>
      <c r="F259" s="11"/>
      <c r="G259" s="11"/>
      <c r="H259" s="269"/>
      <c r="I259" s="14" t="str">
        <f>Translations!$B$480</f>
        <v>Komentar:</v>
      </c>
      <c r="J259" s="1312"/>
      <c r="K259" s="1280"/>
      <c r="L259" s="1280"/>
      <c r="M259" s="1280"/>
      <c r="N259" s="1281"/>
      <c r="O259" s="416"/>
      <c r="P259" s="72"/>
      <c r="Q259" s="72"/>
      <c r="R259" s="72"/>
      <c r="S259" s="72"/>
      <c r="T259" s="72"/>
      <c r="U259" s="285" t="str">
        <f>U258</f>
        <v/>
      </c>
      <c r="V259" s="285">
        <v>2</v>
      </c>
      <c r="W259" s="92" t="b">
        <f>IF($L$6=EUconst_NotRelevant,TRUE,IF(V259&gt;0,(V259&lt;&gt;U259),IF(U259="",TRUE,FALSE)))</f>
        <v>1</v>
      </c>
      <c r="X259" s="416"/>
      <c r="Y259" s="416"/>
      <c r="Z259" s="416"/>
      <c r="AA259" s="416"/>
      <c r="AB259" s="416"/>
    </row>
    <row r="260" spans="1:28" outlineLevel="1" x14ac:dyDescent="0.2">
      <c r="A260" s="72"/>
      <c r="B260" s="416"/>
      <c r="C260" s="416"/>
      <c r="D260" s="416"/>
      <c r="E260" s="410"/>
      <c r="F260" s="410"/>
      <c r="G260" s="410"/>
      <c r="H260" s="410"/>
      <c r="I260" s="410"/>
      <c r="J260" s="410"/>
      <c r="K260" s="410"/>
      <c r="L260" s="416"/>
      <c r="M260" s="416"/>
      <c r="N260" s="416"/>
      <c r="O260" s="416"/>
      <c r="P260" s="72"/>
      <c r="Q260" s="72"/>
      <c r="R260" s="72"/>
      <c r="S260" s="72"/>
      <c r="T260" s="72"/>
      <c r="U260" s="72"/>
      <c r="V260" s="72"/>
      <c r="W260" s="72"/>
      <c r="X260" s="416"/>
      <c r="Y260" s="416"/>
      <c r="Z260" s="416"/>
      <c r="AA260" s="416"/>
      <c r="AB260" s="416"/>
    </row>
    <row r="261" spans="1:28" ht="15" customHeight="1" outlineLevel="1" x14ac:dyDescent="0.2">
      <c r="A261" s="72"/>
      <c r="B261" s="416"/>
      <c r="C261" s="416"/>
      <c r="D261" s="1179" t="str">
        <f>Translations!$B$658</f>
        <v>Faktori proračuna</v>
      </c>
      <c r="E261" s="1179"/>
      <c r="F261" s="1179"/>
      <c r="G261" s="1179"/>
      <c r="H261" s="1179"/>
      <c r="I261" s="1179"/>
      <c r="J261" s="1179"/>
      <c r="K261" s="1179"/>
      <c r="L261" s="1179"/>
      <c r="M261" s="1179"/>
      <c r="N261" s="1179"/>
      <c r="O261" s="416"/>
      <c r="P261" s="72"/>
      <c r="Q261" s="72"/>
      <c r="R261" s="72"/>
      <c r="S261" s="72"/>
      <c r="T261" s="72"/>
      <c r="U261" s="72"/>
      <c r="V261" s="72"/>
      <c r="W261" s="72"/>
      <c r="X261" s="416"/>
      <c r="Y261" s="416"/>
      <c r="Z261" s="416"/>
      <c r="AA261" s="416"/>
      <c r="AB261" s="416"/>
    </row>
    <row r="262" spans="1:28" ht="15" outlineLevel="1" x14ac:dyDescent="0.2">
      <c r="A262" s="72"/>
      <c r="B262" s="416"/>
      <c r="C262" s="416"/>
      <c r="D262" s="306" t="s">
        <v>839</v>
      </c>
      <c r="E262" s="336" t="str">
        <f>Translations!$B$659</f>
        <v>Primjenjene razine točnosti</v>
      </c>
      <c r="F262" s="257"/>
      <c r="G262" s="257"/>
      <c r="H262" s="410"/>
      <c r="I262" s="410"/>
      <c r="J262" s="410"/>
      <c r="K262" s="410"/>
      <c r="L262" s="416"/>
      <c r="M262" s="416"/>
      <c r="N262" s="416"/>
      <c r="O262" s="416"/>
      <c r="P262" s="72"/>
      <c r="Q262" s="72"/>
      <c r="R262" s="72"/>
      <c r="S262" s="72"/>
      <c r="T262" s="72"/>
      <c r="U262" s="72"/>
      <c r="V262" s="72"/>
      <c r="W262" s="72"/>
      <c r="X262" s="416"/>
      <c r="Y262" s="416"/>
      <c r="Z262" s="416"/>
      <c r="AA262" s="416"/>
      <c r="AB262" s="416"/>
    </row>
    <row r="263" spans="1:28" ht="5.0999999999999996" customHeight="1" outlineLevel="1" x14ac:dyDescent="0.2">
      <c r="A263" s="72"/>
      <c r="B263" s="416"/>
      <c r="C263" s="416"/>
      <c r="D263" s="416"/>
      <c r="E263" s="410"/>
      <c r="F263" s="410"/>
      <c r="G263" s="410"/>
      <c r="H263" s="410"/>
      <c r="I263" s="410"/>
      <c r="J263" s="410"/>
      <c r="K263" s="410"/>
      <c r="L263" s="416"/>
      <c r="M263" s="416"/>
      <c r="N263" s="416"/>
      <c r="O263" s="416"/>
      <c r="P263" s="72"/>
      <c r="Q263" s="72"/>
      <c r="R263" s="72"/>
      <c r="S263" s="72"/>
      <c r="T263" s="72"/>
      <c r="U263" s="72"/>
      <c r="V263" s="72"/>
      <c r="W263" s="72"/>
      <c r="X263" s="416"/>
      <c r="Y263" s="416"/>
      <c r="Z263" s="416"/>
      <c r="AA263" s="416"/>
      <c r="AB263" s="416"/>
    </row>
    <row r="264" spans="1:28" outlineLevel="1" x14ac:dyDescent="0.2">
      <c r="A264" s="72"/>
      <c r="B264" s="416"/>
      <c r="C264" s="416"/>
      <c r="D264" s="416"/>
      <c r="E264" s="279" t="str">
        <f>Translations!$B$516</f>
        <v>Faktor proračuna:</v>
      </c>
      <c r="F264" s="280"/>
      <c r="G264" s="281"/>
      <c r="H264" s="50" t="str">
        <f>Translations!$B$517</f>
        <v>Zahtijevana razina točnosti:</v>
      </c>
      <c r="I264" s="50" t="str">
        <f>Translations!$B$518</f>
        <v>Korištena razina točnosti:</v>
      </c>
      <c r="J264" s="1300" t="str">
        <f>Translations!$B$519</f>
        <v>Puni tekst za korištenu razinu točnosti</v>
      </c>
      <c r="K264" s="1301"/>
      <c r="L264" s="1301"/>
      <c r="M264" s="1301"/>
      <c r="N264" s="1302"/>
      <c r="O264" s="416"/>
      <c r="P264" s="72"/>
      <c r="Q264" s="72"/>
      <c r="R264" s="72"/>
      <c r="S264" s="15" t="s">
        <v>1036</v>
      </c>
      <c r="T264" s="72"/>
      <c r="U264" s="72"/>
      <c r="V264" s="72"/>
      <c r="W264" s="72"/>
      <c r="X264" s="416"/>
      <c r="Y264" s="416"/>
      <c r="Z264" s="416"/>
      <c r="AA264" s="416"/>
      <c r="AB264" s="416"/>
    </row>
    <row r="265" spans="1:28" outlineLevel="1" x14ac:dyDescent="0.2">
      <c r="A265" s="72"/>
      <c r="B265" s="416"/>
      <c r="C265" s="416"/>
      <c r="D265" s="46" t="s">
        <v>1028</v>
      </c>
      <c r="E265" s="282" t="str">
        <f>Translations!$B$660</f>
        <v>SEF (CF4) Nagibni emisijski faktor</v>
      </c>
      <c r="F265" s="283"/>
      <c r="G265" s="284"/>
      <c r="H265" s="268" t="str">
        <f>IF(H226="","",IF(W265=FALSE,IF(CNTR_Category="A",INDEX(EUwideConstants!$G:$G,MATCH(Q265,EUwideConstants!$S:$S,0)),INDEX(EUwideConstants!$P:$P,MATCH(Q265,EUwideConstants!$S:$S,0))),""))</f>
        <v/>
      </c>
      <c r="I265" s="197"/>
      <c r="J265" s="1299" t="str">
        <f>IF(OR(ISBLANK(I265),I265=EUconst_NoTier),"",IF(S265=0,EUconst_NotApplicable,IF(ISERROR(S265),"",S265)))</f>
        <v/>
      </c>
      <c r="K265" s="1053"/>
      <c r="L265" s="1053"/>
      <c r="M265" s="1053"/>
      <c r="N265" s="1032"/>
      <c r="O265" s="416"/>
      <c r="P265" s="72"/>
      <c r="Q265" s="92" t="str">
        <f>EUconst_CNTR_EF&amp;H226</f>
        <v>EF_</v>
      </c>
      <c r="R265" s="72"/>
      <c r="S265" s="31" t="str">
        <f>IF(ISBLANK(I265),"",IF(I265=EUconst_NA,"",INDEX(EUwideConstants!$H:$O,MATCH(Q265,EUwideConstants!$S:$S,0),MATCH(I265,CNTR_TierList,0))))</f>
        <v/>
      </c>
      <c r="T265" s="72"/>
      <c r="U265" s="285" t="str">
        <f>U259</f>
        <v/>
      </c>
      <c r="V265" s="285">
        <v>1</v>
      </c>
      <c r="W265" s="92" t="b">
        <f>IF($L$6=EUconst_NotRelevant,TRUE,IF(V265&gt;0,(V265&lt;&gt;U265),IF(U265="",TRUE,FALSE)))</f>
        <v>1</v>
      </c>
      <c r="X265" s="416"/>
      <c r="Y265" s="416"/>
      <c r="Z265" s="416"/>
      <c r="AA265" s="416"/>
      <c r="AB265" s="416"/>
    </row>
    <row r="266" spans="1:28" outlineLevel="1" x14ac:dyDescent="0.2">
      <c r="A266" s="72"/>
      <c r="B266" s="416"/>
      <c r="C266" s="416"/>
      <c r="D266" s="46" t="s">
        <v>1029</v>
      </c>
      <c r="E266" s="282" t="str">
        <f>Translations!$B$661</f>
        <v>OVC (koeficijent prednapona)</v>
      </c>
      <c r="F266" s="283"/>
      <c r="G266" s="284"/>
      <c r="H266" s="268" t="str">
        <f>IF(H227="","",IF(W266=FALSE,IF(CNTR_Category="A",INDEX(EUwideConstants!$G:$G,MATCH(Q266,EUwideConstants!$S:$S,0)),INDEX(EUwideConstants!$P:$P,MATCH(Q266,EUwideConstants!$S:$S,0))),""))</f>
        <v/>
      </c>
      <c r="I266" s="197"/>
      <c r="J266" s="1299" t="str">
        <f>IF(OR(ISBLANK(I266),I266=EUconst_NoTier),"",IF(S266=0,EUconst_NotApplicable,IF(ISERROR(S266),"",S266)))</f>
        <v/>
      </c>
      <c r="K266" s="1053"/>
      <c r="L266" s="1053"/>
      <c r="M266" s="1053"/>
      <c r="N266" s="1032"/>
      <c r="O266" s="416"/>
      <c r="P266" s="72"/>
      <c r="Q266" s="92" t="str">
        <f>EUconst_CNTR_EF&amp;H226</f>
        <v>EF_</v>
      </c>
      <c r="R266" s="72"/>
      <c r="S266" s="31" t="str">
        <f>IF(ISBLANK(I266),"",IF(I266=EUconst_NA,"",INDEX(EUwideConstants!$H:$O,MATCH(Q266,EUwideConstants!$S:$S,0),MATCH(I266,CNTR_TierList,0))))</f>
        <v/>
      </c>
      <c r="T266" s="72"/>
      <c r="U266" s="285" t="str">
        <f>U265</f>
        <v/>
      </c>
      <c r="V266" s="285">
        <v>2</v>
      </c>
      <c r="W266" s="92" t="b">
        <f>IF($L$6=EUconst_NotRelevant,TRUE,IF(V266&gt;0,(V266&lt;&gt;U266),IF(U266="",TRUE,FALSE)))</f>
        <v>1</v>
      </c>
      <c r="X266" s="416"/>
      <c r="Y266" s="416"/>
      <c r="Z266" s="416"/>
      <c r="AA266" s="416"/>
      <c r="AB266" s="416"/>
    </row>
    <row r="267" spans="1:28" outlineLevel="1" x14ac:dyDescent="0.2">
      <c r="A267" s="72"/>
      <c r="B267" s="416"/>
      <c r="C267" s="416"/>
      <c r="D267" s="46" t="s">
        <v>1466</v>
      </c>
      <c r="E267" s="282" t="str">
        <f>Translations!$B$662</f>
        <v>F(C2F6) Maseni udio C2F6</v>
      </c>
      <c r="F267" s="283"/>
      <c r="G267" s="284"/>
      <c r="H267" s="268" t="str">
        <f>IF(H228="","",IF(W267=FALSE,IF(CNTR_Category="A",INDEX(EUwideConstants!$G:$G,MATCH(Q267,EUwideConstants!$S:$S,0)),INDEX(EUwideConstants!$P:$P,MATCH(Q267,EUwideConstants!$S:$S,0))),""))</f>
        <v/>
      </c>
      <c r="I267" s="197"/>
      <c r="J267" s="1299" t="str">
        <f>IF(OR(ISBLANK(I267),I267=EUconst_NoTier),"",IF(S267=0,EUconst_NotApplicable,IF(ISERROR(S267),"",S267)))</f>
        <v/>
      </c>
      <c r="K267" s="1053"/>
      <c r="L267" s="1053"/>
      <c r="M267" s="1053"/>
      <c r="N267" s="1032"/>
      <c r="O267" s="416"/>
      <c r="P267" s="72"/>
      <c r="Q267" s="92" t="str">
        <f>EUconst_CNTR_EF&amp;H226</f>
        <v>EF_</v>
      </c>
      <c r="R267" s="72"/>
      <c r="S267" s="31" t="str">
        <f>IF(ISBLANK(I267),"",IF(I267=EUconst_NA,"",INDEX(EUwideConstants!$H:$O,MATCH(Q267,EUwideConstants!$S:$S,0),MATCH(I267,CNTR_TierList,0))))</f>
        <v/>
      </c>
      <c r="T267" s="72"/>
      <c r="U267" s="285" t="str">
        <f>U266</f>
        <v/>
      </c>
      <c r="V267" s="285">
        <v>0</v>
      </c>
      <c r="W267" s="92" t="b">
        <f>IF($L$6=EUconst_NotRelevant,TRUE,IF(V267&gt;0,(V267&lt;&gt;U267),IF(U267="",TRUE,FALSE)))</f>
        <v>1</v>
      </c>
      <c r="X267" s="416"/>
      <c r="Y267" s="416"/>
      <c r="Z267" s="416"/>
      <c r="AA267" s="416"/>
      <c r="AB267" s="416"/>
    </row>
    <row r="268" spans="1:28" outlineLevel="1" x14ac:dyDescent="0.2">
      <c r="A268" s="72"/>
      <c r="B268" s="416"/>
      <c r="C268" s="416"/>
      <c r="D268" s="416"/>
      <c r="E268" s="410"/>
      <c r="F268" s="410"/>
      <c r="G268" s="410"/>
      <c r="H268" s="410"/>
      <c r="I268" s="410"/>
      <c r="J268" s="410"/>
      <c r="K268" s="410"/>
      <c r="L268" s="416"/>
      <c r="M268" s="416"/>
      <c r="N268" s="416"/>
      <c r="O268" s="416"/>
      <c r="P268" s="72"/>
      <c r="Q268" s="72"/>
      <c r="R268" s="72"/>
      <c r="S268" s="72"/>
      <c r="T268" s="72"/>
      <c r="U268" s="72"/>
      <c r="V268" s="72"/>
      <c r="W268" s="72"/>
      <c r="X268" s="416"/>
      <c r="Y268" s="416"/>
      <c r="Z268" s="416"/>
      <c r="AA268" s="416"/>
      <c r="AB268" s="416"/>
    </row>
    <row r="269" spans="1:28" ht="15" outlineLevel="1" x14ac:dyDescent="0.2">
      <c r="A269" s="72"/>
      <c r="B269" s="416"/>
      <c r="C269" s="416"/>
      <c r="D269" s="306" t="s">
        <v>844</v>
      </c>
      <c r="E269" s="336" t="str">
        <f>Translations!$B$663</f>
        <v>Detalji o razini točnosti</v>
      </c>
      <c r="F269" s="257"/>
      <c r="G269" s="257"/>
      <c r="H269" s="410"/>
      <c r="I269" s="410"/>
      <c r="J269" s="410"/>
      <c r="K269" s="410"/>
      <c r="L269" s="416"/>
      <c r="M269" s="416"/>
      <c r="N269" s="416"/>
      <c r="O269" s="416"/>
      <c r="P269" s="72"/>
      <c r="Q269" s="72"/>
      <c r="R269" s="72"/>
      <c r="S269" s="72"/>
      <c r="T269" s="72"/>
      <c r="U269" s="72"/>
      <c r="V269" s="72"/>
      <c r="W269" s="72"/>
      <c r="X269" s="416"/>
      <c r="Y269" s="416"/>
      <c r="Z269" s="416"/>
      <c r="AA269" s="416"/>
      <c r="AB269" s="416"/>
    </row>
    <row r="270" spans="1:28" ht="5.0999999999999996" customHeight="1" outlineLevel="1" x14ac:dyDescent="0.2">
      <c r="A270" s="72"/>
      <c r="B270" s="416"/>
      <c r="C270" s="416"/>
      <c r="D270" s="416"/>
      <c r="E270" s="410"/>
      <c r="F270" s="410"/>
      <c r="G270" s="410"/>
      <c r="H270" s="410"/>
      <c r="I270" s="410"/>
      <c r="J270" s="410"/>
      <c r="K270" s="410"/>
      <c r="L270" s="416"/>
      <c r="M270" s="416"/>
      <c r="N270" s="416"/>
      <c r="O270" s="416"/>
      <c r="P270" s="72"/>
      <c r="Q270" s="72"/>
      <c r="R270" s="72"/>
      <c r="S270" s="72"/>
      <c r="T270" s="72"/>
      <c r="U270" s="72"/>
      <c r="V270" s="72"/>
      <c r="W270" s="72"/>
      <c r="X270" s="416"/>
      <c r="Y270" s="416"/>
      <c r="Z270" s="416"/>
      <c r="AA270" s="416"/>
      <c r="AB270" s="416"/>
    </row>
    <row r="271" spans="1:28" ht="38.25" outlineLevel="1" x14ac:dyDescent="0.2">
      <c r="A271" s="72"/>
      <c r="B271" s="416"/>
      <c r="C271" s="416"/>
      <c r="D271" s="416"/>
      <c r="E271" s="279" t="str">
        <f>Translations!$B$516</f>
        <v>Faktor proračuna:</v>
      </c>
      <c r="F271" s="280"/>
      <c r="G271" s="281"/>
      <c r="H271" s="50" t="str">
        <f>I264</f>
        <v>Korištena razina točnosti:</v>
      </c>
      <c r="I271" s="51" t="str">
        <f>Translations!$B$664</f>
        <v>zadana ili najnovija vrijednost</v>
      </c>
      <c r="J271" s="51" t="str">
        <f>Translations!$B$536</f>
        <v>Jedinica</v>
      </c>
      <c r="K271" s="51" t="str">
        <f>Translations!$B$537</f>
        <v>Oznaka izvora</v>
      </c>
      <c r="L271" s="51" t="str">
        <f>Translations!$B$538</f>
        <v>Oznaka analize</v>
      </c>
      <c r="M271" s="51" t="str">
        <f>Translations!$B$665</f>
        <v>datum najnovije analize</v>
      </c>
      <c r="N271" s="51" t="str">
        <f>Translations!$B$540</f>
        <v>Učestalost analiza</v>
      </c>
      <c r="O271" s="416"/>
      <c r="P271" s="72"/>
      <c r="Q271" s="72"/>
      <c r="R271" s="72"/>
      <c r="S271" s="52" t="s">
        <v>383</v>
      </c>
      <c r="T271" s="72"/>
      <c r="U271" s="72"/>
      <c r="V271" s="72"/>
      <c r="W271" s="72"/>
      <c r="X271" s="416"/>
      <c r="Y271" s="416"/>
      <c r="Z271" s="416"/>
      <c r="AA271" s="416"/>
      <c r="AB271" s="416"/>
    </row>
    <row r="272" spans="1:28" outlineLevel="1" x14ac:dyDescent="0.2">
      <c r="A272" s="72"/>
      <c r="B272" s="416"/>
      <c r="C272" s="416"/>
      <c r="D272" s="46" t="s">
        <v>1028</v>
      </c>
      <c r="E272" s="282" t="str">
        <f>E265</f>
        <v>SEF (CF4) Nagibni emisijski faktor</v>
      </c>
      <c r="F272" s="283"/>
      <c r="G272" s="284"/>
      <c r="H272" s="268" t="str">
        <f>IF(OR(ISBLANK(I265),I265=EUconst_NA),"",I265)</f>
        <v/>
      </c>
      <c r="I272" s="197"/>
      <c r="J272" s="197"/>
      <c r="K272" s="270"/>
      <c r="L272" s="271"/>
      <c r="M272" s="271"/>
      <c r="N272" s="272"/>
      <c r="O272" s="416"/>
      <c r="P272" s="72"/>
      <c r="Q272" s="92" t="str">
        <f>Q265</f>
        <v>EF_</v>
      </c>
      <c r="R272" s="72"/>
      <c r="S272" s="63" t="str">
        <f>IF(H272="","",IF(I265=EUconst_NA,"",INDEX(EUwideConstants!$AL:$AP,MATCH(Q265,EUwideConstants!$S:$S,0),MATCH(I265,CNTR_TierList,0))))</f>
        <v/>
      </c>
      <c r="T272" s="72"/>
      <c r="U272" s="285" t="str">
        <f>U267</f>
        <v/>
      </c>
      <c r="V272" s="285">
        <v>1</v>
      </c>
      <c r="W272" s="92" t="b">
        <f>IF($L$6=EUconst_NotRelevant,TRUE,IF(V272&gt;0,(V272&lt;&gt;U272),IF(U272="",TRUE,FALSE)))</f>
        <v>1</v>
      </c>
      <c r="X272" s="416"/>
      <c r="Y272" s="416"/>
      <c r="Z272" s="416"/>
      <c r="AA272" s="416"/>
      <c r="AB272" s="416"/>
    </row>
    <row r="273" spans="1:28" outlineLevel="1" x14ac:dyDescent="0.2">
      <c r="A273" s="72"/>
      <c r="B273" s="416"/>
      <c r="C273" s="416"/>
      <c r="D273" s="46" t="s">
        <v>1029</v>
      </c>
      <c r="E273" s="282" t="str">
        <f>E266</f>
        <v>OVC (koeficijent prednapona)</v>
      </c>
      <c r="F273" s="283"/>
      <c r="G273" s="284"/>
      <c r="H273" s="268" t="str">
        <f>IF(OR(ISBLANK(I266),I266=EUconst_NA),"",I266)</f>
        <v/>
      </c>
      <c r="I273" s="197"/>
      <c r="J273" s="197"/>
      <c r="K273" s="270"/>
      <c r="L273" s="271"/>
      <c r="M273" s="271"/>
      <c r="N273" s="272"/>
      <c r="O273" s="416"/>
      <c r="P273" s="72"/>
      <c r="Q273" s="92" t="str">
        <f>Q266</f>
        <v>EF_</v>
      </c>
      <c r="R273" s="72"/>
      <c r="S273" s="63" t="str">
        <f>IF(H273="","",IF(I266=EUconst_NA,"",INDEX(EUwideConstants!$AL:$AP,MATCH(Q266,EUwideConstants!$S:$S,0),MATCH(I266,CNTR_TierList,0))))</f>
        <v/>
      </c>
      <c r="T273" s="72"/>
      <c r="U273" s="285" t="str">
        <f>U272</f>
        <v/>
      </c>
      <c r="V273" s="285">
        <v>2</v>
      </c>
      <c r="W273" s="92" t="b">
        <f>IF($L$6=EUconst_NotRelevant,TRUE,IF(V273&gt;0,(V273&lt;&gt;U273),IF(U273="",TRUE,FALSE)))</f>
        <v>1</v>
      </c>
      <c r="X273" s="416"/>
      <c r="Y273" s="416"/>
      <c r="Z273" s="416"/>
      <c r="AA273" s="416"/>
      <c r="AB273" s="416"/>
    </row>
    <row r="274" spans="1:28" outlineLevel="1" x14ac:dyDescent="0.2">
      <c r="A274" s="72"/>
      <c r="B274" s="416"/>
      <c r="C274" s="416"/>
      <c r="D274" s="46" t="s">
        <v>1466</v>
      </c>
      <c r="E274" s="282" t="str">
        <f>E267</f>
        <v>F(C2F6) Maseni udio C2F6</v>
      </c>
      <c r="F274" s="283"/>
      <c r="G274" s="284"/>
      <c r="H274" s="268" t="str">
        <f>IF(OR(ISBLANK(I267),I267=EUconst_NA),"",I267)</f>
        <v/>
      </c>
      <c r="I274" s="197"/>
      <c r="J274" s="197"/>
      <c r="K274" s="270"/>
      <c r="L274" s="271"/>
      <c r="M274" s="271"/>
      <c r="N274" s="272"/>
      <c r="O274" s="416"/>
      <c r="P274" s="72"/>
      <c r="Q274" s="92" t="str">
        <f>Q267</f>
        <v>EF_</v>
      </c>
      <c r="R274" s="72"/>
      <c r="S274" s="63" t="str">
        <f>IF(H274="","",IF(I267=EUconst_NA,"",INDEX(EUwideConstants!$AL:$AP,MATCH(Q267,EUwideConstants!$S:$S,0),MATCH(I267,CNTR_TierList,0))))</f>
        <v/>
      </c>
      <c r="T274" s="72"/>
      <c r="U274" s="285" t="str">
        <f>U273</f>
        <v/>
      </c>
      <c r="V274" s="285">
        <v>0</v>
      </c>
      <c r="W274" s="92" t="b">
        <f>IF($L$6=EUconst_NotRelevant,TRUE,IF(V274&gt;0,(V274&lt;&gt;U274),IF(U274="",TRUE,FALSE)))</f>
        <v>1</v>
      </c>
      <c r="X274" s="416"/>
      <c r="Y274" s="416"/>
      <c r="Z274" s="416"/>
      <c r="AA274" s="416"/>
      <c r="AB274" s="416"/>
    </row>
    <row r="275" spans="1:28" outlineLevel="1" x14ac:dyDescent="0.2">
      <c r="A275" s="72"/>
      <c r="B275" s="416"/>
      <c r="C275" s="416"/>
      <c r="D275" s="416"/>
      <c r="E275" s="410"/>
      <c r="F275" s="410"/>
      <c r="G275" s="410"/>
      <c r="H275" s="410"/>
      <c r="I275" s="410"/>
      <c r="J275" s="410"/>
      <c r="K275" s="410"/>
      <c r="L275" s="416"/>
      <c r="M275" s="416"/>
      <c r="N275" s="416"/>
      <c r="O275" s="416"/>
      <c r="P275" s="72"/>
      <c r="Q275" s="72"/>
      <c r="R275" s="72"/>
      <c r="S275" s="72"/>
      <c r="T275" s="72"/>
      <c r="U275" s="72"/>
      <c r="V275" s="72"/>
      <c r="W275" s="72"/>
      <c r="X275" s="416"/>
      <c r="Y275" s="416"/>
      <c r="Z275" s="416"/>
      <c r="AA275" s="416"/>
      <c r="AB275" s="416"/>
    </row>
    <row r="276" spans="1:28" ht="15" customHeight="1" outlineLevel="1" x14ac:dyDescent="0.2">
      <c r="A276" s="72"/>
      <c r="B276" s="416"/>
      <c r="C276" s="416"/>
      <c r="D276" s="1179" t="str">
        <f>Translations!$B$666</f>
        <v>Učinkovitost prikupljanja podataka o fugitivnim emisijama</v>
      </c>
      <c r="E276" s="1179"/>
      <c r="F276" s="1179"/>
      <c r="G276" s="1179"/>
      <c r="H276" s="1179"/>
      <c r="I276" s="1179"/>
      <c r="J276" s="1179"/>
      <c r="K276" s="1179"/>
      <c r="L276" s="1179"/>
      <c r="M276" s="1179"/>
      <c r="N276" s="1179"/>
      <c r="O276" s="416"/>
      <c r="P276" s="72"/>
      <c r="Q276" s="72"/>
      <c r="R276" s="72"/>
      <c r="S276" s="72"/>
      <c r="T276" s="72"/>
      <c r="U276" s="72"/>
      <c r="V276" s="72"/>
      <c r="W276" s="72"/>
      <c r="X276" s="416"/>
      <c r="Y276" s="416"/>
      <c r="Z276" s="416"/>
      <c r="AA276" s="416"/>
      <c r="AB276" s="416"/>
    </row>
    <row r="277" spans="1:28" ht="15" outlineLevel="1" x14ac:dyDescent="0.2">
      <c r="A277" s="72"/>
      <c r="B277" s="416"/>
      <c r="C277" s="416"/>
      <c r="D277" s="306" t="s">
        <v>849</v>
      </c>
      <c r="E277" s="336" t="str">
        <f>Translations!$B$667</f>
        <v>Određivanje učinkovitosti prikupljanja podataka</v>
      </c>
      <c r="F277" s="257"/>
      <c r="G277" s="257"/>
      <c r="H277" s="410"/>
      <c r="I277" s="410"/>
      <c r="J277" s="410"/>
      <c r="K277" s="410"/>
      <c r="L277" s="416"/>
      <c r="M277" s="416"/>
      <c r="N277" s="416"/>
      <c r="O277" s="416"/>
      <c r="P277" s="72"/>
      <c r="Q277" s="72"/>
      <c r="R277" s="72"/>
      <c r="S277" s="72"/>
      <c r="T277" s="72"/>
      <c r="U277" s="72"/>
      <c r="V277" s="72"/>
      <c r="W277" s="72"/>
      <c r="X277" s="416"/>
      <c r="Y277" s="416"/>
      <c r="Z277" s="416"/>
      <c r="AA277" s="416"/>
      <c r="AB277" s="416"/>
    </row>
    <row r="278" spans="1:28" ht="5.0999999999999996" customHeight="1" outlineLevel="1" x14ac:dyDescent="0.2">
      <c r="A278" s="72"/>
      <c r="B278" s="416"/>
      <c r="C278" s="416"/>
      <c r="D278" s="416"/>
      <c r="E278" s="410"/>
      <c r="F278" s="410"/>
      <c r="G278" s="410"/>
      <c r="H278" s="410"/>
      <c r="I278" s="410"/>
      <c r="J278" s="410"/>
      <c r="K278" s="410"/>
      <c r="L278" s="416"/>
      <c r="M278" s="416"/>
      <c r="N278" s="416"/>
      <c r="O278" s="416"/>
      <c r="P278" s="72"/>
      <c r="Q278" s="72"/>
      <c r="R278" s="72"/>
      <c r="S278" s="72"/>
      <c r="T278" s="72"/>
      <c r="U278" s="72"/>
      <c r="V278" s="72"/>
      <c r="W278" s="72"/>
      <c r="X278" s="416"/>
      <c r="Y278" s="416"/>
      <c r="Z278" s="416"/>
      <c r="AA278" s="416"/>
      <c r="AB278" s="416"/>
    </row>
    <row r="279" spans="1:28" ht="38.25" outlineLevel="1" x14ac:dyDescent="0.2">
      <c r="A279" s="72"/>
      <c r="B279" s="416"/>
      <c r="C279" s="416"/>
      <c r="D279" s="416"/>
      <c r="E279" s="279"/>
      <c r="F279" s="280"/>
      <c r="G279" s="281"/>
      <c r="H279" s="50"/>
      <c r="I279" s="51" t="str">
        <f>Translations!$B$664</f>
        <v>zadana ili najnovija vrijednost</v>
      </c>
      <c r="J279" s="51" t="str">
        <f>Translations!$B$536</f>
        <v>Jedinica</v>
      </c>
      <c r="K279" s="51" t="str">
        <f>Translations!$B$537</f>
        <v>Oznaka izvora</v>
      </c>
      <c r="L279" s="51" t="str">
        <f>Translations!$B$538</f>
        <v>Oznaka analize</v>
      </c>
      <c r="M279" s="51" t="str">
        <f>Translations!$B$665</f>
        <v>datum najnovije analize</v>
      </c>
      <c r="N279" s="51" t="str">
        <f>Translations!$B$540</f>
        <v>Učestalost analiza</v>
      </c>
      <c r="O279" s="416"/>
      <c r="P279" s="72"/>
      <c r="Q279" s="72"/>
      <c r="R279" s="72"/>
      <c r="S279" s="72"/>
      <c r="T279" s="72"/>
      <c r="U279" s="72"/>
      <c r="V279" s="72"/>
      <c r="W279" s="72"/>
      <c r="X279" s="416"/>
      <c r="Y279" s="416"/>
      <c r="Z279" s="416"/>
      <c r="AA279" s="416"/>
      <c r="AB279" s="416"/>
    </row>
    <row r="280" spans="1:28" outlineLevel="1" x14ac:dyDescent="0.2">
      <c r="A280" s="72"/>
      <c r="B280" s="416"/>
      <c r="C280" s="416"/>
      <c r="D280" s="416"/>
      <c r="E280" s="282" t="str">
        <f>Translations!$B$668</f>
        <v xml:space="preserve">Učinkovitost prikupljanja  </v>
      </c>
      <c r="F280" s="283"/>
      <c r="G280" s="284"/>
      <c r="H280" s="50"/>
      <c r="I280" s="197"/>
      <c r="J280" s="197"/>
      <c r="K280" s="270"/>
      <c r="L280" s="271"/>
      <c r="M280" s="271"/>
      <c r="N280" s="272"/>
      <c r="O280" s="416"/>
      <c r="P280" s="72"/>
      <c r="Q280" s="72"/>
      <c r="R280" s="72"/>
      <c r="S280" s="72"/>
      <c r="T280" s="72"/>
      <c r="U280" s="285" t="str">
        <f>U274</f>
        <v/>
      </c>
      <c r="V280" s="285">
        <v>0</v>
      </c>
      <c r="W280" s="92" t="b">
        <f>IF($L$6=EUconst_NotRelevant,TRUE,IF(V280&gt;0,(V280&lt;&gt;U280),IF(U280="",TRUE,FALSE)))</f>
        <v>1</v>
      </c>
      <c r="X280" s="416"/>
      <c r="Y280" s="416"/>
      <c r="Z280" s="416"/>
      <c r="AA280" s="416"/>
      <c r="AB280" s="416"/>
    </row>
    <row r="281" spans="1:28" outlineLevel="1" x14ac:dyDescent="0.2">
      <c r="A281" s="72"/>
      <c r="B281" s="416"/>
      <c r="C281" s="416"/>
      <c r="D281" s="410"/>
      <c r="E281" s="410"/>
      <c r="F281" s="410"/>
      <c r="G281" s="410"/>
      <c r="H281" s="410"/>
      <c r="I281" s="410"/>
      <c r="J281" s="410"/>
      <c r="K281" s="416"/>
      <c r="L281" s="416"/>
      <c r="M281" s="416"/>
      <c r="N281" s="416"/>
      <c r="O281" s="416"/>
      <c r="P281" s="72"/>
      <c r="Q281" s="72"/>
      <c r="R281" s="72"/>
      <c r="S281" s="72"/>
      <c r="T281" s="72"/>
      <c r="U281" s="15"/>
      <c r="V281" s="15"/>
      <c r="W281" s="15"/>
      <c r="X281" s="416"/>
      <c r="Y281" s="416"/>
      <c r="Z281" s="416"/>
      <c r="AA281" s="416"/>
      <c r="AB281" s="416"/>
    </row>
    <row r="282" spans="1:28" ht="15" outlineLevel="1" x14ac:dyDescent="0.2">
      <c r="A282" s="72"/>
      <c r="B282" s="416"/>
      <c r="C282" s="416"/>
      <c r="D282" s="1179" t="str">
        <f>Translations!$B$44</f>
        <v>Komentari</v>
      </c>
      <c r="E282" s="1179"/>
      <c r="F282" s="1179"/>
      <c r="G282" s="1179"/>
      <c r="H282" s="1179"/>
      <c r="I282" s="1179"/>
      <c r="J282" s="1179"/>
      <c r="K282" s="1179"/>
      <c r="L282" s="1179"/>
      <c r="M282" s="1179"/>
      <c r="N282" s="1179"/>
      <c r="O282" s="416"/>
      <c r="P282" s="72"/>
      <c r="Q282" s="72"/>
      <c r="R282" s="72"/>
      <c r="S282" s="72"/>
      <c r="T282" s="72"/>
      <c r="U282" s="15"/>
      <c r="V282" s="15"/>
      <c r="W282" s="15"/>
      <c r="X282" s="416"/>
      <c r="Y282" s="416"/>
      <c r="Z282" s="416"/>
      <c r="AA282" s="416"/>
      <c r="AB282" s="416"/>
    </row>
    <row r="283" spans="1:28" s="11" customFormat="1" ht="12.75" customHeight="1" outlineLevel="1" x14ac:dyDescent="0.2">
      <c r="A283" s="15"/>
      <c r="D283" s="13" t="s">
        <v>851</v>
      </c>
      <c r="E283" s="1066" t="str">
        <f>Translations!$B$546</f>
        <v>Komentari:</v>
      </c>
      <c r="F283" s="1066"/>
      <c r="G283" s="1066"/>
      <c r="H283" s="1066"/>
      <c r="I283" s="1066"/>
      <c r="J283" s="1066"/>
      <c r="K283" s="1066"/>
      <c r="L283" s="1066"/>
      <c r="M283" s="1066"/>
      <c r="N283" s="1066"/>
      <c r="O283" s="416"/>
      <c r="P283" s="15"/>
      <c r="Q283" s="15"/>
      <c r="R283" s="15"/>
      <c r="S283" s="15"/>
      <c r="T283" s="15"/>
      <c r="U283" s="15"/>
      <c r="V283" s="15"/>
      <c r="W283" s="15"/>
    </row>
    <row r="284" spans="1:28" s="11" customFormat="1" ht="5.0999999999999996" customHeight="1" outlineLevel="1" x14ac:dyDescent="0.2">
      <c r="A284" s="15"/>
      <c r="D284" s="13"/>
      <c r="E284" s="273"/>
      <c r="O284" s="416"/>
      <c r="P284" s="15"/>
      <c r="Q284" s="15"/>
      <c r="R284" s="15"/>
      <c r="S284" s="15"/>
      <c r="T284" s="15"/>
      <c r="U284" s="15"/>
      <c r="V284" s="15"/>
      <c r="W284" s="15"/>
    </row>
    <row r="285" spans="1:28" s="11" customFormat="1" ht="12.75" customHeight="1" outlineLevel="1" x14ac:dyDescent="0.2">
      <c r="A285" s="15"/>
      <c r="D285" s="13"/>
      <c r="E285" s="1309"/>
      <c r="F285" s="1310"/>
      <c r="G285" s="1310"/>
      <c r="H285" s="1310"/>
      <c r="I285" s="1310"/>
      <c r="J285" s="1310"/>
      <c r="K285" s="1310"/>
      <c r="L285" s="1310"/>
      <c r="M285" s="1310"/>
      <c r="N285" s="1311"/>
      <c r="O285" s="416"/>
      <c r="P285" s="15"/>
      <c r="Q285" s="15"/>
      <c r="R285" s="15"/>
      <c r="S285" s="15"/>
      <c r="T285" s="15"/>
      <c r="U285" s="285" t="str">
        <f>U280</f>
        <v/>
      </c>
      <c r="V285" s="285">
        <v>0</v>
      </c>
      <c r="W285" s="92" t="b">
        <f>IF($L$6=EUconst_NotRelevant,TRUE,IF(V285&gt;0,(V285&lt;&gt;U285),IF(U285="",TRUE,FALSE)))</f>
        <v>1</v>
      </c>
    </row>
    <row r="286" spans="1:28" s="11" customFormat="1" ht="12.75" customHeight="1" outlineLevel="1" x14ac:dyDescent="0.2">
      <c r="A286" s="15"/>
      <c r="D286" s="13"/>
      <c r="E286" s="1303"/>
      <c r="F286" s="1304"/>
      <c r="G286" s="1304"/>
      <c r="H286" s="1304"/>
      <c r="I286" s="1304"/>
      <c r="J286" s="1304"/>
      <c r="K286" s="1304"/>
      <c r="L286" s="1304"/>
      <c r="M286" s="1304"/>
      <c r="N286" s="1305"/>
      <c r="O286" s="416"/>
      <c r="P286" s="15"/>
      <c r="Q286" s="15"/>
      <c r="R286" s="15"/>
      <c r="S286" s="15"/>
      <c r="T286" s="15"/>
      <c r="U286" s="285" t="str">
        <f>U285</f>
        <v/>
      </c>
      <c r="V286" s="285">
        <v>0</v>
      </c>
      <c r="W286" s="92" t="b">
        <f>IF($L$6=EUconst_NotRelevant,TRUE,IF(V286&gt;0,(V286&lt;&gt;U286),IF(U286="",TRUE,FALSE)))</f>
        <v>1</v>
      </c>
    </row>
    <row r="287" spans="1:28" s="11" customFormat="1" ht="12.75" customHeight="1" outlineLevel="1" x14ac:dyDescent="0.2">
      <c r="A287" s="15"/>
      <c r="D287" s="13"/>
      <c r="E287" s="1306"/>
      <c r="F287" s="1307"/>
      <c r="G287" s="1307"/>
      <c r="H287" s="1307"/>
      <c r="I287" s="1307"/>
      <c r="J287" s="1307"/>
      <c r="K287" s="1307"/>
      <c r="L287" s="1307"/>
      <c r="M287" s="1307"/>
      <c r="N287" s="1308"/>
      <c r="O287" s="416"/>
      <c r="P287" s="15"/>
      <c r="Q287" s="15"/>
      <c r="R287" s="15"/>
      <c r="S287" s="15"/>
      <c r="T287" s="15"/>
      <c r="U287" s="285" t="str">
        <f>U286</f>
        <v/>
      </c>
      <c r="V287" s="285">
        <v>0</v>
      </c>
      <c r="W287" s="92" t="b">
        <f>IF($L$6=EUconst_NotRelevant,TRUE,IF(V287&gt;0,(V287&lt;&gt;U287),IF(U287="",TRUE,FALSE)))</f>
        <v>1</v>
      </c>
    </row>
    <row r="288" spans="1:28" s="11" customFormat="1" outlineLevel="1" x14ac:dyDescent="0.2">
      <c r="A288" s="15"/>
      <c r="D288" s="13"/>
      <c r="O288" s="416"/>
      <c r="P288" s="15"/>
      <c r="Q288" s="15"/>
      <c r="R288" s="15"/>
      <c r="S288" s="15"/>
      <c r="T288" s="15"/>
      <c r="U288" s="15"/>
      <c r="V288" s="15"/>
      <c r="W288" s="15"/>
    </row>
    <row r="289" spans="1:28" s="11" customFormat="1" ht="12.75" customHeight="1" outlineLevel="1" x14ac:dyDescent="0.2">
      <c r="A289" s="15"/>
      <c r="D289" s="13" t="s">
        <v>852</v>
      </c>
      <c r="E289" s="1066" t="str">
        <f>Translations!$B$548</f>
        <v xml:space="preserve">Obrazloženje ako zahtijevane razine točnosti nisu primjenjene:
</v>
      </c>
      <c r="F289" s="1066"/>
      <c r="G289" s="1066"/>
      <c r="H289" s="1066"/>
      <c r="I289" s="1066"/>
      <c r="J289" s="1066"/>
      <c r="K289" s="1066"/>
      <c r="L289" s="1066"/>
      <c r="M289" s="1066"/>
      <c r="N289" s="1066"/>
      <c r="O289" s="416"/>
      <c r="P289" s="15"/>
      <c r="Q289" s="15"/>
      <c r="R289" s="15"/>
      <c r="S289" s="15"/>
      <c r="T289" s="15"/>
      <c r="U289" s="15"/>
      <c r="V289" s="15"/>
      <c r="W289" s="15"/>
    </row>
    <row r="290" spans="1:28" ht="5.0999999999999996" customHeight="1" outlineLevel="1" x14ac:dyDescent="0.2">
      <c r="A290" s="72"/>
      <c r="E290" s="67"/>
      <c r="F290" s="67"/>
      <c r="G290" s="67"/>
      <c r="H290" s="67"/>
      <c r="I290" s="67"/>
      <c r="J290" s="67"/>
      <c r="K290" s="67"/>
      <c r="L290" s="67"/>
      <c r="M290" s="67"/>
      <c r="N290" s="113"/>
      <c r="O290" s="416"/>
      <c r="P290" s="114"/>
      <c r="Q290" s="72"/>
      <c r="R290" s="72"/>
      <c r="S290" s="72"/>
      <c r="T290" s="72"/>
      <c r="U290" s="72"/>
      <c r="V290" s="72"/>
      <c r="W290" s="72"/>
    </row>
    <row r="291" spans="1:28" s="11" customFormat="1" ht="12.75" customHeight="1" outlineLevel="1" x14ac:dyDescent="0.2">
      <c r="A291" s="15"/>
      <c r="D291" s="13"/>
      <c r="E291" s="1309"/>
      <c r="F291" s="1310"/>
      <c r="G291" s="1310"/>
      <c r="H291" s="1310"/>
      <c r="I291" s="1310"/>
      <c r="J291" s="1310"/>
      <c r="K291" s="1310"/>
      <c r="L291" s="1310"/>
      <c r="M291" s="1310"/>
      <c r="N291" s="1311"/>
      <c r="O291" s="416"/>
      <c r="P291" s="15"/>
      <c r="Q291" s="15"/>
      <c r="R291" s="15"/>
      <c r="S291" s="15"/>
      <c r="T291" s="15"/>
      <c r="U291" s="285" t="str">
        <f>U287</f>
        <v/>
      </c>
      <c r="V291" s="285">
        <v>0</v>
      </c>
      <c r="W291" s="92" t="b">
        <f>IF($L$6=EUconst_NotRelevant,TRUE,IF(V291&gt;0,(V291&lt;&gt;U291),IF(U291="",TRUE,FALSE)))</f>
        <v>1</v>
      </c>
    </row>
    <row r="292" spans="1:28" s="11" customFormat="1" ht="12.75" customHeight="1" outlineLevel="1" x14ac:dyDescent="0.2">
      <c r="A292" s="15"/>
      <c r="D292" s="13"/>
      <c r="E292" s="1303"/>
      <c r="F292" s="1304"/>
      <c r="G292" s="1304"/>
      <c r="H292" s="1304"/>
      <c r="I292" s="1304"/>
      <c r="J292" s="1304"/>
      <c r="K292" s="1304"/>
      <c r="L292" s="1304"/>
      <c r="M292" s="1304"/>
      <c r="N292" s="1305"/>
      <c r="O292" s="416"/>
      <c r="P292" s="15"/>
      <c r="Q292" s="15"/>
      <c r="R292" s="15"/>
      <c r="S292" s="15"/>
      <c r="T292" s="15"/>
      <c r="U292" s="285" t="str">
        <f>U291</f>
        <v/>
      </c>
      <c r="V292" s="285">
        <v>0</v>
      </c>
      <c r="W292" s="92" t="b">
        <f>IF($L$6=EUconst_NotRelevant,TRUE,IF(V292&gt;0,(V292&lt;&gt;U292),IF(U292="",TRUE,FALSE)))</f>
        <v>1</v>
      </c>
    </row>
    <row r="293" spans="1:28" s="11" customFormat="1" ht="12.75" customHeight="1" outlineLevel="1" x14ac:dyDescent="0.2">
      <c r="A293" s="15"/>
      <c r="D293" s="13"/>
      <c r="E293" s="1306"/>
      <c r="F293" s="1307"/>
      <c r="G293" s="1307"/>
      <c r="H293" s="1307"/>
      <c r="I293" s="1307"/>
      <c r="J293" s="1307"/>
      <c r="K293" s="1307"/>
      <c r="L293" s="1307"/>
      <c r="M293" s="1307"/>
      <c r="N293" s="1308"/>
      <c r="O293" s="416"/>
      <c r="P293" s="15"/>
      <c r="Q293" s="15"/>
      <c r="R293" s="15"/>
      <c r="S293" s="15"/>
      <c r="T293" s="15"/>
      <c r="U293" s="285" t="str">
        <f>U292</f>
        <v/>
      </c>
      <c r="V293" s="285">
        <v>0</v>
      </c>
      <c r="W293" s="92" t="b">
        <f>IF($L$6=EUconst_NotRelevant,TRUE,IF(V293&gt;0,(V293&lt;&gt;U293),IF(U293="",TRUE,FALSE)))</f>
        <v>1</v>
      </c>
    </row>
    <row r="294" spans="1:28" ht="12.75" customHeight="1" thickBot="1" x14ac:dyDescent="0.25">
      <c r="A294" s="17"/>
      <c r="B294" s="11"/>
      <c r="C294" s="54"/>
      <c r="D294" s="55"/>
      <c r="E294" s="56"/>
      <c r="F294" s="54"/>
      <c r="G294" s="57"/>
      <c r="H294" s="57"/>
      <c r="I294" s="57"/>
      <c r="J294" s="57"/>
      <c r="K294" s="57"/>
      <c r="L294" s="57"/>
      <c r="M294" s="57"/>
      <c r="N294" s="57"/>
      <c r="O294" s="416"/>
      <c r="P294" s="15"/>
      <c r="Q294" s="72"/>
      <c r="R294" s="72"/>
      <c r="S294" s="75"/>
      <c r="T294" s="72"/>
      <c r="U294" s="72"/>
      <c r="V294" s="72"/>
      <c r="W294" s="72"/>
    </row>
    <row r="295" spans="1:28" ht="13.5" thickBot="1" x14ac:dyDescent="0.25">
      <c r="A295" s="72"/>
      <c r="B295" s="416"/>
      <c r="C295" s="416"/>
      <c r="D295" s="410"/>
      <c r="E295" s="410"/>
      <c r="F295" s="410"/>
      <c r="G295" s="410"/>
      <c r="H295" s="410"/>
      <c r="I295" s="410"/>
      <c r="J295" s="410"/>
      <c r="K295" s="416"/>
      <c r="L295" s="416"/>
      <c r="M295" s="416"/>
      <c r="N295" s="416"/>
      <c r="O295" s="416"/>
      <c r="P295" s="72"/>
      <c r="Q295" s="72"/>
      <c r="R295" s="72"/>
      <c r="S295" s="72"/>
      <c r="T295" s="72"/>
      <c r="U295" s="72"/>
      <c r="V295" s="72"/>
      <c r="W295" s="72"/>
      <c r="X295" s="416"/>
      <c r="Y295" s="416"/>
      <c r="Z295" s="416"/>
      <c r="AA295" s="416"/>
      <c r="AB295" s="416"/>
    </row>
    <row r="296" spans="1:28" ht="15.75" thickBot="1" x14ac:dyDescent="0.25">
      <c r="A296" s="72"/>
      <c r="B296" s="416"/>
      <c r="C296" s="267" t="str">
        <f>INDEX($D$50:$D$55,Q296)</f>
        <v/>
      </c>
      <c r="D296" s="1179" t="str">
        <f>CONCATENATE(Euconst_SourceStream," ", Q296,":")</f>
        <v>Tok izvora 4:</v>
      </c>
      <c r="E296" s="1179"/>
      <c r="F296" s="1179"/>
      <c r="G296" s="1193"/>
      <c r="H296" s="1200" t="str">
        <f>IF(INDEX($E$50:$E$55,Q296)="","",INDEX($E$50:$E$55,Q296))</f>
        <v/>
      </c>
      <c r="I296" s="1200"/>
      <c r="J296" s="1200"/>
      <c r="K296" s="1200"/>
      <c r="L296" s="1201"/>
      <c r="M296" s="1229" t="str">
        <f>IF(S296=TRUE,IF(U296="",T296,U296),"")</f>
        <v/>
      </c>
      <c r="N296" s="1230"/>
      <c r="O296" s="416"/>
      <c r="P296" s="72"/>
      <c r="Q296" s="33">
        <f>Q224+1</f>
        <v>4</v>
      </c>
      <c r="R296" s="37"/>
      <c r="S296" s="40" t="b">
        <f>IF(INDEX('C_Opis postrojenja'!$M:$M,MATCH(Q298,'C_Opis postrojenja'!$Q:$Q,0))="",FALSE,TRUE)</f>
        <v>0</v>
      </c>
      <c r="T296" s="92" t="str">
        <f>IF(S296=TRUE,INDEX('C_Opis postrojenja'!$M:$M,MATCH(Q298,'C_Opis postrojenja'!$Q:$Q,0)),"")</f>
        <v/>
      </c>
      <c r="U296" s="40" t="str">
        <f>IF(S296=TRUE,IF(ISBLANK(INDEX('C_Opis postrojenja'!$N:$N,MATCH(Q298,'C_Opis postrojenja'!$Q:$Q,0))),"",INDEX('C_Opis postrojenja'!$N:$N,MATCH(Q298,'C_Opis postrojenja'!$Q:$Q,0))),"")</f>
        <v/>
      </c>
      <c r="V296" s="285" t="str">
        <f>IF(ISNUMBER(INDEX(CNTR_ListPFCmethods,Q296)),INDEX(CNTR_ListPFCmethods,Q296),"")</f>
        <v/>
      </c>
      <c r="W296" s="72"/>
      <c r="X296" s="416"/>
      <c r="Y296" s="416"/>
      <c r="Z296" s="416"/>
      <c r="AA296" s="416"/>
      <c r="AB296" s="416"/>
    </row>
    <row r="297" spans="1:28" ht="5.0999999999999996" customHeight="1" x14ac:dyDescent="0.2">
      <c r="A297" s="72"/>
      <c r="C297" s="13"/>
      <c r="D297" s="257"/>
      <c r="E297" s="257"/>
      <c r="F297" s="257"/>
      <c r="G297" s="257"/>
      <c r="H297" s="276"/>
      <c r="I297" s="276"/>
      <c r="J297" s="276"/>
      <c r="K297" s="276"/>
      <c r="L297" s="276"/>
      <c r="M297" s="277"/>
      <c r="N297" s="277"/>
      <c r="P297" s="72"/>
      <c r="Q297" s="12"/>
      <c r="R297" s="23"/>
      <c r="S297" s="23"/>
      <c r="T297" s="23"/>
      <c r="U297" s="23"/>
      <c r="V297" s="72"/>
      <c r="W297" s="72"/>
      <c r="X297" s="416"/>
      <c r="Y297" s="416"/>
      <c r="Z297" s="416"/>
      <c r="AA297" s="416"/>
      <c r="AB297" s="416"/>
    </row>
    <row r="298" spans="1:28" s="24" customFormat="1" ht="12.75" customHeight="1" x14ac:dyDescent="0.2">
      <c r="A298" s="72"/>
      <c r="B298" s="8"/>
      <c r="C298" s="8"/>
      <c r="D298" s="13"/>
      <c r="E298" s="1066" t="str">
        <f>Translations!$B$437</f>
        <v>Vrsta toka izvora:</v>
      </c>
      <c r="F298" s="1066"/>
      <c r="G298" s="1022"/>
      <c r="H298" s="1218" t="str">
        <f>IF(INDEX($H$50:$H$55,Q296)="","",INDEX($H$50:$H$55,Q296))</f>
        <v/>
      </c>
      <c r="I298" s="1219"/>
      <c r="J298" s="1219"/>
      <c r="K298" s="1219"/>
      <c r="L298" s="1220"/>
      <c r="O298" s="7"/>
      <c r="P298" s="17"/>
      <c r="Q298" s="39" t="str">
        <f>EUconst_CNTR_SourceCategory&amp;C296</f>
        <v>SourceCategory_</v>
      </c>
      <c r="R298" s="23"/>
      <c r="S298" s="23"/>
      <c r="T298" s="23"/>
      <c r="U298" s="23"/>
      <c r="V298" s="23"/>
      <c r="W298" s="23"/>
    </row>
    <row r="299" spans="1:28" s="24" customFormat="1" outlineLevel="1" x14ac:dyDescent="0.2">
      <c r="A299" s="29"/>
      <c r="B299" s="8"/>
      <c r="C299" s="8"/>
      <c r="D299" s="11"/>
      <c r="E299" s="1066" t="str">
        <f>Translations!$B$438</f>
        <v>Primijenjiva metoda prema Uredbi:</v>
      </c>
      <c r="F299" s="1066"/>
      <c r="G299" s="1022"/>
      <c r="H299" s="1188" t="str">
        <f>IF(H298="","",INDEX(EUwideConstants!$F$265:$F$325,MATCH(H298,EUConst_TierActivityListNames,0)))</f>
        <v/>
      </c>
      <c r="I299" s="1188"/>
      <c r="J299" s="1188"/>
      <c r="K299" s="1188"/>
      <c r="L299" s="1188"/>
      <c r="M299" s="2"/>
      <c r="N299" s="2"/>
      <c r="O299" s="7"/>
      <c r="P299" s="17"/>
      <c r="Q299" s="12"/>
      <c r="R299" s="23"/>
      <c r="S299" s="23"/>
      <c r="T299" s="23"/>
      <c r="U299" s="23"/>
      <c r="V299" s="23"/>
      <c r="W299" s="23"/>
    </row>
    <row r="300" spans="1:28" s="24" customFormat="1" ht="25.5" customHeight="1" outlineLevel="1" x14ac:dyDescent="0.2">
      <c r="A300" s="29"/>
      <c r="D300" s="38"/>
      <c r="E300" s="1066" t="str">
        <f>Translations!$B$439</f>
        <v>Parametar na koji se odnosi nesigurnost:</v>
      </c>
      <c r="F300" s="1066"/>
      <c r="G300" s="1022"/>
      <c r="H300" s="1313" t="str">
        <f>IF(H298="","",INDEX(EUwideConstants!$E$265:$E$325,MATCH(H298,EUConst_TierActivityListNames,0)))</f>
        <v/>
      </c>
      <c r="I300" s="1314"/>
      <c r="J300" s="1314"/>
      <c r="K300" s="1314"/>
      <c r="L300" s="1315"/>
      <c r="P300" s="17"/>
      <c r="Q300" s="12"/>
      <c r="R300" s="23"/>
      <c r="S300" s="23"/>
      <c r="T300" s="23"/>
      <c r="U300" s="23"/>
      <c r="V300" s="23"/>
      <c r="W300" s="23"/>
    </row>
    <row r="301" spans="1:28" s="24" customFormat="1" ht="5.0999999999999996" customHeight="1" outlineLevel="1" x14ac:dyDescent="0.2">
      <c r="A301" s="29"/>
      <c r="D301" s="38"/>
      <c r="E301" s="129"/>
      <c r="F301" s="129"/>
      <c r="G301" s="129"/>
      <c r="H301" s="134"/>
      <c r="I301" s="134"/>
      <c r="J301" s="134"/>
      <c r="K301" s="134"/>
      <c r="L301" s="134"/>
      <c r="P301" s="17"/>
      <c r="Q301" s="12"/>
      <c r="R301" s="23"/>
      <c r="S301" s="23"/>
      <c r="T301" s="23"/>
      <c r="U301" s="23"/>
      <c r="V301" s="23"/>
      <c r="W301" s="23"/>
    </row>
    <row r="302" spans="1:28" s="11" customFormat="1" ht="15" outlineLevel="1" x14ac:dyDescent="0.2">
      <c r="A302" s="15"/>
      <c r="C302" s="13"/>
      <c r="D302" s="1179" t="str">
        <f>Translations!$B$446</f>
        <v>Automatske upute o primjenjivim razinama točnosti:</v>
      </c>
      <c r="E302" s="1179"/>
      <c r="F302" s="1179"/>
      <c r="G302" s="1179"/>
      <c r="H302" s="1179"/>
      <c r="I302" s="1179"/>
      <c r="J302" s="1179"/>
      <c r="K302" s="1179"/>
      <c r="L302" s="1179"/>
      <c r="M302" s="1179"/>
      <c r="N302" s="1179"/>
      <c r="O302" s="416"/>
      <c r="P302" s="15"/>
      <c r="Q302" s="15"/>
      <c r="R302" s="15"/>
      <c r="S302" s="15"/>
      <c r="T302" s="15"/>
      <c r="U302" s="15"/>
      <c r="V302" s="15"/>
      <c r="W302" s="15"/>
    </row>
    <row r="303" spans="1:28" s="11" customFormat="1" ht="5.0999999999999996" customHeight="1" outlineLevel="1" x14ac:dyDescent="0.2">
      <c r="A303" s="15"/>
      <c r="C303" s="13"/>
      <c r="D303" s="257"/>
      <c r="E303" s="257"/>
      <c r="F303" s="257"/>
      <c r="G303" s="257"/>
      <c r="H303" s="257"/>
      <c r="I303" s="257"/>
      <c r="J303" s="257"/>
      <c r="K303" s="257"/>
      <c r="L303" s="257"/>
      <c r="M303" s="257"/>
      <c r="N303" s="257"/>
      <c r="O303" s="416"/>
      <c r="P303" s="15"/>
      <c r="Q303" s="15"/>
      <c r="R303" s="15"/>
      <c r="S303" s="15"/>
      <c r="T303" s="15"/>
      <c r="U303" s="15"/>
      <c r="V303" s="15"/>
      <c r="W303" s="15"/>
    </row>
    <row r="304" spans="1:28" s="11" customFormat="1" ht="51" customHeight="1" outlineLevel="1" x14ac:dyDescent="0.2">
      <c r="A304" s="15"/>
      <c r="C304" s="13"/>
      <c r="E304" s="1223" t="str">
        <f>IF(H296="","",INDEX(EUconst_SmallEmiSouStreamMsg,MATCH(Q304,EUconst_SmallEmiSouStream,0)))</f>
        <v/>
      </c>
      <c r="F304" s="1224"/>
      <c r="G304" s="1224"/>
      <c r="H304" s="1224"/>
      <c r="I304" s="1224"/>
      <c r="J304" s="1224"/>
      <c r="K304" s="1224"/>
      <c r="L304" s="1224"/>
      <c r="M304" s="1224"/>
      <c r="N304" s="1225"/>
      <c r="O304" s="416"/>
      <c r="P304" s="15"/>
      <c r="Q304" s="275" t="str">
        <f>IF(ISBLANK(CNTR_SmallEmitter),IF(CNTR_SmallEmitter=TRUE,EUconst_CNTR_SmallEmitter,EUconst_CNTR_NoSmallEmitter),EUconst_CNTR_NoSmallEmitter) &amp; IF((CNTR_Category)="","C",CNTR_Category) &amp; "_" &amp; IF(M296="",1,MATCH(M296,SourceCategory,0))</f>
        <v>NoSmallEmitter_C_1</v>
      </c>
      <c r="R304" s="15"/>
      <c r="S304" s="15"/>
      <c r="T304" s="15"/>
      <c r="U304" s="15"/>
      <c r="V304" s="15"/>
      <c r="W304" s="15"/>
    </row>
    <row r="305" spans="1:28" ht="5.0999999999999996" customHeight="1" outlineLevel="1" x14ac:dyDescent="0.2">
      <c r="A305" s="72"/>
      <c r="B305" s="416"/>
      <c r="C305" s="416"/>
      <c r="D305" s="410"/>
      <c r="E305" s="410"/>
      <c r="F305" s="410"/>
      <c r="G305" s="410"/>
      <c r="H305" s="410"/>
      <c r="I305" s="410"/>
      <c r="J305" s="410"/>
      <c r="K305" s="416"/>
      <c r="L305" s="416"/>
      <c r="M305" s="416"/>
      <c r="N305" s="416"/>
      <c r="O305" s="416"/>
      <c r="P305" s="72"/>
      <c r="Q305" s="72"/>
      <c r="R305" s="72"/>
      <c r="S305" s="72"/>
      <c r="T305" s="72"/>
      <c r="U305" s="72"/>
      <c r="V305" s="72"/>
      <c r="W305" s="72"/>
      <c r="X305" s="416"/>
      <c r="Y305" s="416"/>
      <c r="Z305" s="416"/>
      <c r="AA305" s="416"/>
      <c r="AB305" s="416"/>
    </row>
    <row r="306" spans="1:28" ht="15" customHeight="1" outlineLevel="1" x14ac:dyDescent="0.2">
      <c r="A306" s="72"/>
      <c r="B306" s="416"/>
      <c r="C306" s="278"/>
      <c r="D306" s="1179" t="str">
        <f>Translations!$B$652</f>
        <v>Podaci o djelatnostima</v>
      </c>
      <c r="E306" s="1179"/>
      <c r="F306" s="1179"/>
      <c r="G306" s="1179"/>
      <c r="H306" s="1179"/>
      <c r="I306" s="1179"/>
      <c r="J306" s="1179"/>
      <c r="K306" s="1179"/>
      <c r="L306" s="1179"/>
      <c r="M306" s="1179"/>
      <c r="N306" s="1179"/>
      <c r="O306" s="416"/>
      <c r="P306" s="72"/>
      <c r="Q306" s="72"/>
      <c r="R306" s="72"/>
      <c r="S306" s="72"/>
      <c r="T306" s="72"/>
      <c r="U306" s="72"/>
      <c r="V306" s="72"/>
      <c r="W306" s="72"/>
      <c r="X306" s="416"/>
      <c r="Y306" s="416"/>
      <c r="Z306" s="416"/>
      <c r="AA306" s="416"/>
      <c r="AB306" s="416"/>
    </row>
    <row r="307" spans="1:28" ht="5.0999999999999996" customHeight="1" outlineLevel="1" x14ac:dyDescent="0.2">
      <c r="A307" s="72"/>
      <c r="B307" s="416"/>
      <c r="C307" s="278"/>
      <c r="D307" s="257"/>
      <c r="E307" s="257"/>
      <c r="F307" s="257"/>
      <c r="G307" s="257"/>
      <c r="H307" s="257"/>
      <c r="I307" s="257"/>
      <c r="J307" s="257"/>
      <c r="K307" s="257"/>
      <c r="L307" s="257"/>
      <c r="M307" s="257"/>
      <c r="N307" s="257"/>
      <c r="O307" s="416"/>
      <c r="P307" s="72"/>
      <c r="Q307" s="72"/>
      <c r="R307" s="72"/>
      <c r="S307" s="72"/>
      <c r="T307" s="72"/>
      <c r="U307" s="72"/>
      <c r="V307" s="72"/>
      <c r="W307" s="72"/>
      <c r="X307" s="416"/>
      <c r="Y307" s="416"/>
      <c r="Z307" s="416"/>
      <c r="AA307" s="416"/>
      <c r="AB307" s="416"/>
    </row>
    <row r="308" spans="1:28" outlineLevel="1" x14ac:dyDescent="0.2">
      <c r="A308" s="72"/>
      <c r="B308" s="416"/>
      <c r="C308" s="336"/>
      <c r="D308" s="336" t="str">
        <f>Translations!$B$653</f>
        <v>Primarna proizvodnja aluminija:</v>
      </c>
      <c r="E308" s="410"/>
      <c r="F308" s="410"/>
      <c r="G308" s="410"/>
      <c r="H308" s="410"/>
      <c r="I308" s="410"/>
      <c r="J308" s="410"/>
      <c r="K308" s="416"/>
      <c r="L308" s="416"/>
      <c r="M308" s="416"/>
      <c r="N308" s="416"/>
      <c r="O308" s="416"/>
      <c r="P308" s="72"/>
      <c r="Q308" s="72"/>
      <c r="R308" s="72"/>
      <c r="S308" s="72"/>
      <c r="T308" s="72"/>
      <c r="U308" s="72" t="s">
        <v>1507</v>
      </c>
      <c r="V308" s="72" t="s">
        <v>1504</v>
      </c>
      <c r="W308" s="72" t="s">
        <v>280</v>
      </c>
      <c r="X308" s="416"/>
      <c r="Y308" s="416"/>
      <c r="Z308" s="416"/>
      <c r="AA308" s="416"/>
      <c r="AB308" s="416"/>
    </row>
    <row r="309" spans="1:28" outlineLevel="1" x14ac:dyDescent="0.2">
      <c r="A309" s="72"/>
      <c r="B309" s="416"/>
      <c r="C309" s="416"/>
      <c r="D309" s="13" t="s">
        <v>1018</v>
      </c>
      <c r="E309" s="14" t="str">
        <f>Translations!$B$477</f>
        <v>Zahtijevana razina točnosti za podatak o djelatnosti:</v>
      </c>
      <c r="F309" s="11"/>
      <c r="G309" s="11"/>
      <c r="H309" s="268" t="str">
        <f>IF(H298="","",IF(CNTR_Category="A",INDEX(EUwideConstants!$G:$G,MATCH(Q309,EUwideConstants!$S:$S,0)),INDEX(EUwideConstants!$P:$P,MATCH(Q309,EUwideConstants!$S:$S,0))))</f>
        <v/>
      </c>
      <c r="I309" s="1299" t="str">
        <f>IF(H309="","",IF(S309=0,EUconst_NA,IF(ISERROR(S309),"",EUconst_MsgTierActivityLevel &amp; " " &amp;S309)))</f>
        <v/>
      </c>
      <c r="J309" s="1053"/>
      <c r="K309" s="1053"/>
      <c r="L309" s="1053"/>
      <c r="M309" s="1053"/>
      <c r="N309" s="1032"/>
      <c r="O309" s="416"/>
      <c r="P309" s="72"/>
      <c r="Q309" s="92" t="str">
        <f>EUconst_CNTR_ActivityData&amp;H298</f>
        <v>ActivityData_</v>
      </c>
      <c r="R309" s="29"/>
      <c r="S309" s="32" t="str">
        <f>IF(H309="","",IF(H309=EUconst_NA,"",INDEX(EUwideConstants!$H:$O,MATCH(Q309,EUwideConstants!$S:$S,0),MATCH(H309,CNTR_TierList,0))))</f>
        <v/>
      </c>
      <c r="T309" s="72"/>
      <c r="U309" s="285" t="str">
        <f>V296</f>
        <v/>
      </c>
      <c r="V309" s="285">
        <v>0</v>
      </c>
      <c r="W309" s="92" t="b">
        <f>IF($L$6=EUconst_NotRelevant,TRUE,IF(V309&gt;0,(V309&lt;&gt;U309),IF(U309="",TRUE,FALSE)))</f>
        <v>1</v>
      </c>
      <c r="X309" s="416"/>
      <c r="Y309" s="416"/>
      <c r="Z309" s="416"/>
      <c r="AA309" s="416"/>
      <c r="AB309" s="416"/>
    </row>
    <row r="310" spans="1:28" outlineLevel="1" x14ac:dyDescent="0.2">
      <c r="A310" s="72"/>
      <c r="B310" s="416"/>
      <c r="C310" s="416"/>
      <c r="D310" s="13" t="s">
        <v>552</v>
      </c>
      <c r="E310" s="14" t="str">
        <f>Translations!$B$478</f>
        <v>Korištena razina točnosti za podatak o djelatnosti:</v>
      </c>
      <c r="F310" s="11"/>
      <c r="G310" s="11"/>
      <c r="H310" s="197"/>
      <c r="I310" s="1299" t="str">
        <f>IF(OR(ISBLANK(H310),H310=EUconst_NoTier),"",IF(S310=0,EUconst_NA,IF(ISERROR(S310),"",EUconst_MsgTierActivityLevel &amp; " " &amp;S310)))</f>
        <v/>
      </c>
      <c r="J310" s="1053"/>
      <c r="K310" s="1053"/>
      <c r="L310" s="1053"/>
      <c r="M310" s="1053"/>
      <c r="N310" s="1032"/>
      <c r="O310" s="416"/>
      <c r="P310" s="72"/>
      <c r="Q310" s="92" t="str">
        <f>EUconst_CNTR_ActivityData&amp;H298</f>
        <v>ActivityData_</v>
      </c>
      <c r="R310" s="29"/>
      <c r="S310" s="32" t="str">
        <f>IF(ISBLANK(H310),"",IF(H310=EUconst_NA,"",INDEX(EUwideConstants!$H:$O,MATCH(Q310,EUwideConstants!$S:$S,0),MATCH(H310,CNTR_TierList,0))))</f>
        <v/>
      </c>
      <c r="T310" s="72"/>
      <c r="U310" s="285" t="str">
        <f>U309</f>
        <v/>
      </c>
      <c r="V310" s="285">
        <v>0</v>
      </c>
      <c r="W310" s="92" t="b">
        <f>IF($L$6=EUconst_NotRelevant,TRUE,IF(V310&gt;0,(V310&lt;&gt;U310),IF(U310="",TRUE,FALSE)))</f>
        <v>1</v>
      </c>
      <c r="X310" s="416"/>
      <c r="Y310" s="416"/>
      <c r="Z310" s="416"/>
      <c r="AA310" s="416"/>
      <c r="AB310" s="416"/>
    </row>
    <row r="311" spans="1:28" outlineLevel="1" x14ac:dyDescent="0.2">
      <c r="A311" s="72"/>
      <c r="B311" s="416"/>
      <c r="C311" s="416"/>
      <c r="D311" s="13" t="s">
        <v>1020</v>
      </c>
      <c r="E311" s="14" t="str">
        <f>Translations!$B$479</f>
        <v>Postignuta nesigurnost:</v>
      </c>
      <c r="F311" s="11"/>
      <c r="G311" s="11"/>
      <c r="H311" s="269"/>
      <c r="I311" s="14" t="str">
        <f>Translations!$B$480</f>
        <v>Komentar:</v>
      </c>
      <c r="J311" s="1312"/>
      <c r="K311" s="1280"/>
      <c r="L311" s="1280"/>
      <c r="M311" s="1280"/>
      <c r="N311" s="1281"/>
      <c r="O311" s="416"/>
      <c r="P311" s="72"/>
      <c r="Q311" s="72"/>
      <c r="R311" s="72"/>
      <c r="S311" s="72"/>
      <c r="T311" s="72"/>
      <c r="U311" s="285" t="str">
        <f>U310</f>
        <v/>
      </c>
      <c r="V311" s="285">
        <v>0</v>
      </c>
      <c r="W311" s="92" t="b">
        <f>IF($L$6=EUconst_NotRelevant,TRUE,IF(V311&gt;0,(V311&lt;&gt;U311),IF(U311="",TRUE,FALSE)))</f>
        <v>1</v>
      </c>
      <c r="X311" s="416"/>
      <c r="Y311" s="416"/>
      <c r="Z311" s="416"/>
      <c r="AA311" s="416"/>
      <c r="AB311" s="416"/>
    </row>
    <row r="312" spans="1:28" ht="5.0999999999999996" customHeight="1" outlineLevel="1" x14ac:dyDescent="0.2">
      <c r="A312" s="72"/>
      <c r="B312" s="416"/>
      <c r="C312" s="416"/>
      <c r="D312" s="416"/>
      <c r="E312" s="410"/>
      <c r="F312" s="410"/>
      <c r="G312" s="410"/>
      <c r="H312" s="410"/>
      <c r="I312" s="410"/>
      <c r="J312" s="410"/>
      <c r="K312" s="410"/>
      <c r="L312" s="416"/>
      <c r="M312" s="416"/>
      <c r="N312" s="416"/>
      <c r="O312" s="416"/>
      <c r="P312" s="72"/>
      <c r="Q312" s="72"/>
      <c r="R312" s="72"/>
      <c r="S312" s="72"/>
      <c r="T312" s="72"/>
      <c r="U312" s="72"/>
      <c r="V312" s="72"/>
      <c r="W312" s="72"/>
      <c r="X312" s="416"/>
      <c r="Y312" s="416"/>
      <c r="Z312" s="416"/>
      <c r="AA312" s="416"/>
      <c r="AB312" s="416"/>
    </row>
    <row r="313" spans="1:28" outlineLevel="1" x14ac:dyDescent="0.2">
      <c r="A313" s="72"/>
      <c r="B313" s="416"/>
      <c r="C313" s="416"/>
      <c r="D313" s="336" t="str">
        <f>Translations!$B$654</f>
        <v>Metoda A: broj anodnog učinka ćelija po danu</v>
      </c>
      <c r="E313" s="410"/>
      <c r="F313" s="410"/>
      <c r="G313" s="410"/>
      <c r="H313" s="410"/>
      <c r="I313" s="410"/>
      <c r="J313" s="410"/>
      <c r="K313" s="410"/>
      <c r="L313" s="416"/>
      <c r="M313" s="416"/>
      <c r="N313" s="416"/>
      <c r="O313" s="416"/>
      <c r="P313" s="72"/>
      <c r="Q313" s="72"/>
      <c r="R313" s="72"/>
      <c r="S313" s="72"/>
      <c r="T313" s="72"/>
      <c r="U313" s="72"/>
      <c r="V313" s="72"/>
      <c r="W313" s="72"/>
      <c r="X313" s="416"/>
      <c r="Y313" s="416"/>
      <c r="Z313" s="416"/>
      <c r="AA313" s="416"/>
      <c r="AB313" s="416"/>
    </row>
    <row r="314" spans="1:28" outlineLevel="1" x14ac:dyDescent="0.2">
      <c r="A314" s="72"/>
      <c r="B314" s="416"/>
      <c r="C314" s="416"/>
      <c r="D314" s="13" t="s">
        <v>1021</v>
      </c>
      <c r="E314" s="14" t="str">
        <f>Translations!$B$477</f>
        <v>Zahtijevana razina točnosti za podatak o djelatnosti:</v>
      </c>
      <c r="F314" s="11"/>
      <c r="G314" s="11"/>
      <c r="H314" s="268" t="str">
        <f>IF(W314,"",H309)</f>
        <v/>
      </c>
      <c r="I314" s="1299" t="str">
        <f>IF(W314,"",I309)</f>
        <v/>
      </c>
      <c r="J314" s="1053"/>
      <c r="K314" s="1053"/>
      <c r="L314" s="1053"/>
      <c r="M314" s="1053"/>
      <c r="N314" s="1032"/>
      <c r="O314" s="416"/>
      <c r="P314" s="72"/>
      <c r="Q314" s="72"/>
      <c r="R314" s="29"/>
      <c r="S314" s="23"/>
      <c r="T314" s="72"/>
      <c r="U314" s="285" t="str">
        <f>U311</f>
        <v/>
      </c>
      <c r="V314" s="285">
        <v>1</v>
      </c>
      <c r="W314" s="92" t="b">
        <f>IF($L$6=EUconst_NotRelevant,TRUE,IF(V314&gt;0,(V314&lt;&gt;U314),IF(U314="",TRUE,FALSE)))</f>
        <v>1</v>
      </c>
      <c r="X314" s="416"/>
      <c r="Y314" s="416"/>
      <c r="Z314" s="416"/>
      <c r="AA314" s="416"/>
      <c r="AB314" s="416"/>
    </row>
    <row r="315" spans="1:28" outlineLevel="1" x14ac:dyDescent="0.2">
      <c r="A315" s="72"/>
      <c r="B315" s="416"/>
      <c r="C315" s="416"/>
      <c r="D315" s="13" t="s">
        <v>1017</v>
      </c>
      <c r="E315" s="14" t="str">
        <f>Translations!$B$478</f>
        <v>Korištena razina točnosti za podatak o djelatnosti:</v>
      </c>
      <c r="F315" s="11"/>
      <c r="G315" s="11"/>
      <c r="H315" s="197"/>
      <c r="I315" s="1299" t="str">
        <f>IF(OR(ISBLANK(H315),H315=EUconst_NoTier),"",IF(S315=0,EUconst_NA,IF(ISERROR(S315),"",EUconst_MsgTierActivityLevel &amp; " " &amp;S315)))</f>
        <v/>
      </c>
      <c r="J315" s="1053"/>
      <c r="K315" s="1053"/>
      <c r="L315" s="1053"/>
      <c r="M315" s="1053"/>
      <c r="N315" s="1032"/>
      <c r="O315" s="416"/>
      <c r="P315" s="72"/>
      <c r="Q315" s="92" t="str">
        <f>EUconst_CNTR_ActivityData&amp;H298</f>
        <v>ActivityData_</v>
      </c>
      <c r="R315" s="29"/>
      <c r="S315" s="32" t="str">
        <f>IF(ISBLANK(H315),"",IF(H315=EUconst_NA,"",INDEX(EUwideConstants!$H:$O,MATCH(Q315,EUwideConstants!$S:$S,0),MATCH(H315,CNTR_TierList,0))))</f>
        <v/>
      </c>
      <c r="T315" s="72"/>
      <c r="U315" s="285" t="str">
        <f>U314</f>
        <v/>
      </c>
      <c r="V315" s="285">
        <v>1</v>
      </c>
      <c r="W315" s="92" t="b">
        <f>IF($L$6=EUconst_NotRelevant,TRUE,IF(V315&gt;0,(V315&lt;&gt;U315),IF(U315="",TRUE,FALSE)))</f>
        <v>1</v>
      </c>
      <c r="X315" s="416"/>
      <c r="Y315" s="416"/>
      <c r="Z315" s="416"/>
      <c r="AA315" s="416"/>
      <c r="AB315" s="416"/>
    </row>
    <row r="316" spans="1:28" outlineLevel="1" x14ac:dyDescent="0.2">
      <c r="A316" s="72"/>
      <c r="B316" s="416"/>
      <c r="C316" s="416"/>
      <c r="D316" s="13" t="s">
        <v>1347</v>
      </c>
      <c r="E316" s="14" t="str">
        <f>Translations!$B$479</f>
        <v>Postignuta nesigurnost:</v>
      </c>
      <c r="F316" s="11"/>
      <c r="G316" s="11"/>
      <c r="H316" s="269"/>
      <c r="I316" s="14" t="str">
        <f>Translations!$B$480</f>
        <v>Komentar:</v>
      </c>
      <c r="J316" s="1312"/>
      <c r="K316" s="1280"/>
      <c r="L316" s="1280"/>
      <c r="M316" s="1280"/>
      <c r="N316" s="1281"/>
      <c r="O316" s="416"/>
      <c r="P316" s="72"/>
      <c r="Q316" s="72"/>
      <c r="R316" s="72"/>
      <c r="S316" s="72"/>
      <c r="T316" s="72"/>
      <c r="U316" s="285" t="str">
        <f>U315</f>
        <v/>
      </c>
      <c r="V316" s="285">
        <v>1</v>
      </c>
      <c r="W316" s="92" t="b">
        <f>IF($L$6=EUconst_NotRelevant,TRUE,IF(V316&gt;0,(V316&lt;&gt;U316),IF(U316="",TRUE,FALSE)))</f>
        <v>1</v>
      </c>
      <c r="X316" s="416"/>
      <c r="Y316" s="416"/>
      <c r="Z316" s="416"/>
      <c r="AA316" s="416"/>
      <c r="AB316" s="416"/>
    </row>
    <row r="317" spans="1:28" ht="5.0999999999999996" customHeight="1" outlineLevel="1" x14ac:dyDescent="0.2">
      <c r="A317" s="72"/>
      <c r="B317" s="416"/>
      <c r="C317" s="416"/>
      <c r="D317" s="416"/>
      <c r="E317" s="410"/>
      <c r="F317" s="410"/>
      <c r="G317" s="410"/>
      <c r="H317" s="410"/>
      <c r="I317" s="410"/>
      <c r="J317" s="410"/>
      <c r="K317" s="410"/>
      <c r="L317" s="416"/>
      <c r="M317" s="416"/>
      <c r="N317" s="416"/>
      <c r="O317" s="416"/>
      <c r="P317" s="72"/>
      <c r="Q317" s="72"/>
      <c r="R317" s="72"/>
      <c r="S317" s="72"/>
      <c r="T317" s="72"/>
      <c r="U317" s="72"/>
      <c r="V317" s="72"/>
      <c r="W317" s="72"/>
      <c r="X317" s="416"/>
      <c r="Y317" s="416"/>
      <c r="Z317" s="416"/>
      <c r="AA317" s="416"/>
      <c r="AB317" s="416"/>
    </row>
    <row r="318" spans="1:28" outlineLevel="1" x14ac:dyDescent="0.2">
      <c r="A318" s="72"/>
      <c r="B318" s="416"/>
      <c r="C318" s="416"/>
      <c r="D318" s="336" t="str">
        <f>Translations!$B$655</f>
        <v xml:space="preserve">Metoda A: prosjek anodnog učinka minute po pojavi </v>
      </c>
      <c r="E318" s="410"/>
      <c r="F318" s="410"/>
      <c r="G318" s="410"/>
      <c r="H318" s="410"/>
      <c r="I318" s="410"/>
      <c r="J318" s="410"/>
      <c r="K318" s="410"/>
      <c r="L318" s="416"/>
      <c r="M318" s="416"/>
      <c r="N318" s="416"/>
      <c r="O318" s="416"/>
      <c r="P318" s="72"/>
      <c r="Q318" s="72"/>
      <c r="R318" s="72"/>
      <c r="S318" s="72"/>
      <c r="T318" s="72"/>
      <c r="U318" s="72"/>
      <c r="V318" s="72"/>
      <c r="W318" s="72"/>
      <c r="X318" s="416"/>
      <c r="Y318" s="416"/>
      <c r="Z318" s="416"/>
      <c r="AA318" s="416"/>
      <c r="AB318" s="416"/>
    </row>
    <row r="319" spans="1:28" outlineLevel="1" x14ac:dyDescent="0.2">
      <c r="A319" s="72"/>
      <c r="B319" s="416"/>
      <c r="C319" s="416"/>
      <c r="D319" s="13" t="s">
        <v>1349</v>
      </c>
      <c r="E319" s="14" t="str">
        <f>Translations!$B$477</f>
        <v>Zahtijevana razina točnosti za podatak o djelatnosti:</v>
      </c>
      <c r="F319" s="11"/>
      <c r="G319" s="11"/>
      <c r="H319" s="268" t="str">
        <f>IF(W319,"",H309)</f>
        <v/>
      </c>
      <c r="I319" s="1299" t="str">
        <f>IF(W319,"",I309)</f>
        <v/>
      </c>
      <c r="J319" s="1053"/>
      <c r="K319" s="1053"/>
      <c r="L319" s="1053"/>
      <c r="M319" s="1053"/>
      <c r="N319" s="1032"/>
      <c r="O319" s="416"/>
      <c r="P319" s="72"/>
      <c r="Q319" s="72"/>
      <c r="R319" s="29"/>
      <c r="S319" s="23"/>
      <c r="T319" s="72"/>
      <c r="U319" s="285" t="str">
        <f>U316</f>
        <v/>
      </c>
      <c r="V319" s="285">
        <v>1</v>
      </c>
      <c r="W319" s="92" t="b">
        <f>IF($L$6=EUconst_NotRelevant,TRUE,IF(V319&gt;0,(V319&lt;&gt;U319),IF(U319="",TRUE,FALSE)))</f>
        <v>1</v>
      </c>
      <c r="X319" s="416"/>
      <c r="Y319" s="416"/>
      <c r="Z319" s="416"/>
      <c r="AA319" s="416"/>
      <c r="AB319" s="416"/>
    </row>
    <row r="320" spans="1:28" outlineLevel="1" x14ac:dyDescent="0.2">
      <c r="A320" s="72"/>
      <c r="B320" s="416"/>
      <c r="C320" s="416"/>
      <c r="D320" s="13" t="s">
        <v>1350</v>
      </c>
      <c r="E320" s="14" t="str">
        <f>Translations!$B$478</f>
        <v>Korištena razina točnosti za podatak o djelatnosti:</v>
      </c>
      <c r="F320" s="11"/>
      <c r="G320" s="11"/>
      <c r="H320" s="197"/>
      <c r="I320" s="1299" t="str">
        <f>IF(OR(ISBLANK(H320),H320=EUconst_NoTier),"",IF(S320=0,EUconst_NA,IF(ISERROR(S320),"",EUconst_MsgTierActivityLevel &amp; " " &amp;S320)))</f>
        <v/>
      </c>
      <c r="J320" s="1053"/>
      <c r="K320" s="1053"/>
      <c r="L320" s="1053"/>
      <c r="M320" s="1053"/>
      <c r="N320" s="1032"/>
      <c r="O320" s="416"/>
      <c r="P320" s="72"/>
      <c r="Q320" s="92" t="str">
        <f>EUconst_CNTR_ActivityData&amp;H298</f>
        <v>ActivityData_</v>
      </c>
      <c r="R320" s="29"/>
      <c r="S320" s="32" t="str">
        <f>IF(ISBLANK(H320),"",IF(H320=EUconst_NA,"",INDEX(EUwideConstants!$H:$O,MATCH(Q320,EUwideConstants!$S:$S,0),MATCH(H320,CNTR_TierList,0))))</f>
        <v/>
      </c>
      <c r="T320" s="72"/>
      <c r="U320" s="285" t="str">
        <f>U319</f>
        <v/>
      </c>
      <c r="V320" s="285">
        <v>1</v>
      </c>
      <c r="W320" s="92" t="b">
        <f>IF($L$6=EUconst_NotRelevant,TRUE,IF(V320&gt;0,(V320&lt;&gt;U320),IF(U320="",TRUE,FALSE)))</f>
        <v>1</v>
      </c>
      <c r="X320" s="416"/>
      <c r="Y320" s="416"/>
      <c r="Z320" s="416"/>
      <c r="AA320" s="416"/>
      <c r="AB320" s="416"/>
    </row>
    <row r="321" spans="1:28" outlineLevel="1" x14ac:dyDescent="0.2">
      <c r="A321" s="72"/>
      <c r="B321" s="416"/>
      <c r="C321" s="416"/>
      <c r="D321" s="13" t="s">
        <v>1514</v>
      </c>
      <c r="E321" s="14" t="str">
        <f>Translations!$B$479</f>
        <v>Postignuta nesigurnost:</v>
      </c>
      <c r="F321" s="11"/>
      <c r="G321" s="11"/>
      <c r="H321" s="269"/>
      <c r="I321" s="14" t="str">
        <f>Translations!$B$480</f>
        <v>Komentar:</v>
      </c>
      <c r="J321" s="1312"/>
      <c r="K321" s="1280"/>
      <c r="L321" s="1280"/>
      <c r="M321" s="1280"/>
      <c r="N321" s="1281"/>
      <c r="O321" s="416"/>
      <c r="P321" s="72"/>
      <c r="Q321" s="72"/>
      <c r="R321" s="72"/>
      <c r="S321" s="72"/>
      <c r="T321" s="72"/>
      <c r="U321" s="285" t="str">
        <f>U320</f>
        <v/>
      </c>
      <c r="V321" s="285">
        <v>1</v>
      </c>
      <c r="W321" s="92" t="b">
        <f>IF($L$6=EUconst_NotRelevant,TRUE,IF(V321&gt;0,(V321&lt;&gt;U321),IF(U321="",TRUE,FALSE)))</f>
        <v>1</v>
      </c>
      <c r="X321" s="416"/>
      <c r="Y321" s="416"/>
      <c r="Z321" s="416"/>
      <c r="AA321" s="416"/>
      <c r="AB321" s="416"/>
    </row>
    <row r="322" spans="1:28" ht="5.0999999999999996" customHeight="1" outlineLevel="1" x14ac:dyDescent="0.2">
      <c r="A322" s="72"/>
      <c r="B322" s="416"/>
      <c r="C322" s="416"/>
      <c r="D322" s="416"/>
      <c r="E322" s="410"/>
      <c r="F322" s="410"/>
      <c r="G322" s="410"/>
      <c r="H322" s="410"/>
      <c r="I322" s="410"/>
      <c r="J322" s="410"/>
      <c r="K322" s="410"/>
      <c r="L322" s="416"/>
      <c r="M322" s="416"/>
      <c r="N322" s="416"/>
      <c r="O322" s="416"/>
      <c r="P322" s="72"/>
      <c r="Q322" s="72"/>
      <c r="R322" s="72"/>
      <c r="S322" s="72"/>
      <c r="T322" s="72"/>
      <c r="U322" s="72"/>
      <c r="V322" s="72"/>
      <c r="W322" s="72"/>
      <c r="X322" s="416"/>
      <c r="Y322" s="416"/>
      <c r="Z322" s="416"/>
      <c r="AA322" s="416"/>
      <c r="AB322" s="416"/>
    </row>
    <row r="323" spans="1:28" outlineLevel="1" x14ac:dyDescent="0.2">
      <c r="A323" s="72"/>
      <c r="B323" s="416"/>
      <c r="C323" s="416"/>
      <c r="D323" s="336" t="str">
        <f>Translations!$B$656</f>
        <v>Metoda B: anodni učinak prednapona po ćeliji</v>
      </c>
      <c r="E323" s="410"/>
      <c r="F323" s="410"/>
      <c r="G323" s="410"/>
      <c r="H323" s="410"/>
      <c r="I323" s="410"/>
      <c r="J323" s="410"/>
      <c r="K323" s="410"/>
      <c r="L323" s="416"/>
      <c r="M323" s="416"/>
      <c r="N323" s="416"/>
      <c r="O323" s="416"/>
      <c r="P323" s="72"/>
      <c r="Q323" s="72"/>
      <c r="R323" s="72"/>
      <c r="S323" s="72"/>
      <c r="T323" s="72"/>
      <c r="U323" s="72"/>
      <c r="V323" s="72"/>
      <c r="W323" s="72"/>
      <c r="X323" s="416"/>
      <c r="Y323" s="416"/>
      <c r="Z323" s="416"/>
      <c r="AA323" s="416"/>
      <c r="AB323" s="416"/>
    </row>
    <row r="324" spans="1:28" outlineLevel="1" x14ac:dyDescent="0.2">
      <c r="A324" s="72"/>
      <c r="B324" s="416"/>
      <c r="C324" s="416"/>
      <c r="D324" s="13" t="s">
        <v>350</v>
      </c>
      <c r="E324" s="14" t="str">
        <f>Translations!$B$477</f>
        <v>Zahtijevana razina točnosti za podatak o djelatnosti:</v>
      </c>
      <c r="F324" s="11"/>
      <c r="G324" s="11"/>
      <c r="H324" s="268" t="str">
        <f>IF(W324,"",H309)</f>
        <v/>
      </c>
      <c r="I324" s="1299" t="str">
        <f>IF(W324,"",I309)</f>
        <v/>
      </c>
      <c r="J324" s="1053"/>
      <c r="K324" s="1053"/>
      <c r="L324" s="1053"/>
      <c r="M324" s="1053"/>
      <c r="N324" s="1032"/>
      <c r="O324" s="416"/>
      <c r="P324" s="72"/>
      <c r="Q324" s="72"/>
      <c r="R324" s="29"/>
      <c r="S324" s="23"/>
      <c r="T324" s="72"/>
      <c r="U324" s="285" t="str">
        <f>U321</f>
        <v/>
      </c>
      <c r="V324" s="285">
        <v>2</v>
      </c>
      <c r="W324" s="92" t="b">
        <f>IF($L$6=EUconst_NotRelevant,TRUE,IF(V324&gt;0,(V324&lt;&gt;U324),IF(U324="",TRUE,FALSE)))</f>
        <v>1</v>
      </c>
      <c r="X324" s="416"/>
      <c r="Y324" s="416"/>
      <c r="Z324" s="416"/>
      <c r="AA324" s="416"/>
      <c r="AB324" s="416"/>
    </row>
    <row r="325" spans="1:28" outlineLevel="1" x14ac:dyDescent="0.2">
      <c r="A325" s="72"/>
      <c r="B325" s="416"/>
      <c r="C325" s="416"/>
      <c r="D325" s="13" t="s">
        <v>352</v>
      </c>
      <c r="E325" s="14" t="str">
        <f>Translations!$B$478</f>
        <v>Korištena razina točnosti za podatak o djelatnosti:</v>
      </c>
      <c r="F325" s="11"/>
      <c r="G325" s="11"/>
      <c r="H325" s="197"/>
      <c r="I325" s="1299" t="str">
        <f>IF(OR(ISBLANK(H325),H325=EUconst_NoTier),"",IF(S325=0,EUconst_NA,IF(ISERROR(S325),"",EUconst_MsgTierActivityLevel &amp; " " &amp;S325)))</f>
        <v/>
      </c>
      <c r="J325" s="1053"/>
      <c r="K325" s="1053"/>
      <c r="L325" s="1053"/>
      <c r="M325" s="1053"/>
      <c r="N325" s="1032"/>
      <c r="O325" s="416"/>
      <c r="P325" s="72"/>
      <c r="Q325" s="92" t="str">
        <f>EUconst_CNTR_ActivityData&amp;H298</f>
        <v>ActivityData_</v>
      </c>
      <c r="R325" s="29"/>
      <c r="S325" s="32" t="str">
        <f>IF(ISBLANK(H325),"",IF(H325=EUconst_NA,"",INDEX(EUwideConstants!$H:$O,MATCH(Q325,EUwideConstants!$S:$S,0),MATCH(H325,CNTR_TierList,0))))</f>
        <v/>
      </c>
      <c r="T325" s="72"/>
      <c r="U325" s="285" t="str">
        <f>U324</f>
        <v/>
      </c>
      <c r="V325" s="285">
        <v>2</v>
      </c>
      <c r="W325" s="92" t="b">
        <f>IF($L$6=EUconst_NotRelevant,TRUE,IF(V325&gt;0,(V325&lt;&gt;U325),IF(U325="",TRUE,FALSE)))</f>
        <v>1</v>
      </c>
      <c r="X325" s="416"/>
      <c r="Y325" s="416"/>
      <c r="Z325" s="416"/>
      <c r="AA325" s="416"/>
      <c r="AB325" s="416"/>
    </row>
    <row r="326" spans="1:28" outlineLevel="1" x14ac:dyDescent="0.2">
      <c r="A326" s="72"/>
      <c r="B326" s="416"/>
      <c r="C326" s="416"/>
      <c r="D326" s="13" t="s">
        <v>353</v>
      </c>
      <c r="E326" s="14" t="str">
        <f>Translations!$B$479</f>
        <v>Postignuta nesigurnost:</v>
      </c>
      <c r="F326" s="11"/>
      <c r="G326" s="11"/>
      <c r="H326" s="269"/>
      <c r="I326" s="14" t="str">
        <f>Translations!$B$480</f>
        <v>Komentar:</v>
      </c>
      <c r="J326" s="1312"/>
      <c r="K326" s="1280"/>
      <c r="L326" s="1280"/>
      <c r="M326" s="1280"/>
      <c r="N326" s="1281"/>
      <c r="O326" s="416"/>
      <c r="P326" s="72"/>
      <c r="Q326" s="72"/>
      <c r="R326" s="72"/>
      <c r="S326" s="72"/>
      <c r="T326" s="72"/>
      <c r="U326" s="285" t="str">
        <f>U325</f>
        <v/>
      </c>
      <c r="V326" s="285">
        <v>2</v>
      </c>
      <c r="W326" s="92" t="b">
        <f>IF($L$6=EUconst_NotRelevant,TRUE,IF(V326&gt;0,(V326&lt;&gt;U326),IF(U326="",TRUE,FALSE)))</f>
        <v>1</v>
      </c>
      <c r="X326" s="416"/>
      <c r="Y326" s="416"/>
      <c r="Z326" s="416"/>
      <c r="AA326" s="416"/>
      <c r="AB326" s="416"/>
    </row>
    <row r="327" spans="1:28" ht="5.0999999999999996" customHeight="1" outlineLevel="1" x14ac:dyDescent="0.2">
      <c r="A327" s="72"/>
      <c r="B327" s="416"/>
      <c r="C327" s="416"/>
      <c r="D327" s="416"/>
      <c r="E327" s="410"/>
      <c r="F327" s="410"/>
      <c r="G327" s="410"/>
      <c r="H327" s="410"/>
      <c r="I327" s="410"/>
      <c r="J327" s="410"/>
      <c r="K327" s="410"/>
      <c r="L327" s="416"/>
      <c r="M327" s="416"/>
      <c r="N327" s="416"/>
      <c r="O327" s="416"/>
      <c r="P327" s="72"/>
      <c r="Q327" s="72"/>
      <c r="R327" s="72"/>
      <c r="S327" s="72"/>
      <c r="T327" s="72"/>
      <c r="U327" s="72"/>
      <c r="V327" s="72"/>
      <c r="W327" s="72"/>
      <c r="X327" s="416"/>
      <c r="Y327" s="416"/>
      <c r="Z327" s="416"/>
      <c r="AA327" s="416"/>
      <c r="AB327" s="416"/>
    </row>
    <row r="328" spans="1:28" outlineLevel="1" x14ac:dyDescent="0.2">
      <c r="A328" s="72"/>
      <c r="B328" s="416"/>
      <c r="C328" s="416"/>
      <c r="D328" s="336" t="str">
        <f>Translations!$B$657</f>
        <v>Metoda B: Trenutna učinkovitost</v>
      </c>
      <c r="E328" s="410"/>
      <c r="F328" s="410"/>
      <c r="G328" s="410"/>
      <c r="H328" s="410"/>
      <c r="I328" s="410"/>
      <c r="J328" s="410"/>
      <c r="K328" s="410"/>
      <c r="L328" s="416"/>
      <c r="M328" s="416"/>
      <c r="N328" s="416"/>
      <c r="O328" s="416"/>
      <c r="P328" s="72"/>
      <c r="Q328" s="72"/>
      <c r="R328" s="72"/>
      <c r="S328" s="72"/>
      <c r="T328" s="72"/>
      <c r="U328" s="72"/>
      <c r="V328" s="72"/>
      <c r="W328" s="72"/>
      <c r="X328" s="416"/>
      <c r="Y328" s="416"/>
      <c r="Z328" s="416"/>
      <c r="AA328" s="416"/>
      <c r="AB328" s="416"/>
    </row>
    <row r="329" spans="1:28" ht="12.75" customHeight="1" outlineLevel="1" x14ac:dyDescent="0.2">
      <c r="A329" s="72"/>
      <c r="B329" s="416"/>
      <c r="C329" s="416"/>
      <c r="D329" s="13" t="s">
        <v>354</v>
      </c>
      <c r="E329" s="14" t="str">
        <f>Translations!$B$477</f>
        <v>Zahtijevana razina točnosti za podatak o djelatnosti:</v>
      </c>
      <c r="F329" s="11"/>
      <c r="G329" s="11"/>
      <c r="H329" s="268" t="str">
        <f>IF(W329,"",H309)</f>
        <v/>
      </c>
      <c r="I329" s="1299" t="str">
        <f>IF(W329,"",I309)</f>
        <v/>
      </c>
      <c r="J329" s="1053"/>
      <c r="K329" s="1053"/>
      <c r="L329" s="1053"/>
      <c r="M329" s="1053"/>
      <c r="N329" s="1032"/>
      <c r="O329" s="416"/>
      <c r="P329" s="72"/>
      <c r="Q329" s="72"/>
      <c r="R329" s="29"/>
      <c r="S329" s="23"/>
      <c r="T329" s="72"/>
      <c r="U329" s="285" t="str">
        <f>U326</f>
        <v/>
      </c>
      <c r="V329" s="285">
        <v>2</v>
      </c>
      <c r="W329" s="92" t="b">
        <f>IF($L$6=EUconst_NotRelevant,TRUE,IF(V329&gt;0,(V329&lt;&gt;U329),IF(U329="",TRUE,FALSE)))</f>
        <v>1</v>
      </c>
      <c r="X329" s="416"/>
      <c r="Y329" s="416"/>
      <c r="Z329" s="416"/>
      <c r="AA329" s="416"/>
      <c r="AB329" s="416"/>
    </row>
    <row r="330" spans="1:28" outlineLevel="1" x14ac:dyDescent="0.2">
      <c r="A330" s="72"/>
      <c r="B330" s="416"/>
      <c r="C330" s="416"/>
      <c r="D330" s="13" t="s">
        <v>553</v>
      </c>
      <c r="E330" s="14" t="str">
        <f>Translations!$B$478</f>
        <v>Korištena razina točnosti za podatak o djelatnosti:</v>
      </c>
      <c r="F330" s="11"/>
      <c r="G330" s="11"/>
      <c r="H330" s="197"/>
      <c r="I330" s="1299" t="str">
        <f>IF(OR(ISBLANK(H330),H330=EUconst_NoTier),"",IF(S330=0,EUconst_NA,IF(ISERROR(S330),"",EUconst_MsgTierActivityLevel &amp; " " &amp;S330)))</f>
        <v/>
      </c>
      <c r="J330" s="1053"/>
      <c r="K330" s="1053"/>
      <c r="L330" s="1053"/>
      <c r="M330" s="1053"/>
      <c r="N330" s="1032"/>
      <c r="O330" s="416"/>
      <c r="P330" s="72"/>
      <c r="Q330" s="92" t="str">
        <f>EUconst_CNTR_ActivityData&amp;H298</f>
        <v>ActivityData_</v>
      </c>
      <c r="R330" s="29"/>
      <c r="S330" s="32" t="str">
        <f>IF(ISBLANK(H330),"",IF(H330=EUconst_NA,"",INDEX(EUwideConstants!$H:$O,MATCH(Q330,EUwideConstants!$S:$S,0),MATCH(H330,CNTR_TierList,0))))</f>
        <v/>
      </c>
      <c r="T330" s="72"/>
      <c r="U330" s="285" t="str">
        <f>U329</f>
        <v/>
      </c>
      <c r="V330" s="285">
        <v>2</v>
      </c>
      <c r="W330" s="92" t="b">
        <f>IF($L$6=EUconst_NotRelevant,TRUE,IF(V330&gt;0,(V330&lt;&gt;U330),IF(U330="",TRUE,FALSE)))</f>
        <v>1</v>
      </c>
      <c r="X330" s="416"/>
      <c r="Y330" s="416"/>
      <c r="Z330" s="416"/>
      <c r="AA330" s="416"/>
      <c r="AB330" s="416"/>
    </row>
    <row r="331" spans="1:28" outlineLevel="1" x14ac:dyDescent="0.2">
      <c r="A331" s="72"/>
      <c r="B331" s="416"/>
      <c r="C331" s="416"/>
      <c r="D331" s="13" t="s">
        <v>548</v>
      </c>
      <c r="E331" s="14" t="str">
        <f>Translations!$B$479</f>
        <v>Postignuta nesigurnost:</v>
      </c>
      <c r="F331" s="11"/>
      <c r="G331" s="11"/>
      <c r="H331" s="269"/>
      <c r="I331" s="14" t="str">
        <f>Translations!$B$480</f>
        <v>Komentar:</v>
      </c>
      <c r="J331" s="1312"/>
      <c r="K331" s="1280"/>
      <c r="L331" s="1280"/>
      <c r="M331" s="1280"/>
      <c r="N331" s="1281"/>
      <c r="O331" s="416"/>
      <c r="P331" s="72"/>
      <c r="Q331" s="72"/>
      <c r="R331" s="72"/>
      <c r="S331" s="72"/>
      <c r="T331" s="72"/>
      <c r="U331" s="285" t="str">
        <f>U330</f>
        <v/>
      </c>
      <c r="V331" s="285">
        <v>2</v>
      </c>
      <c r="W331" s="92" t="b">
        <f>IF($L$6=EUconst_NotRelevant,TRUE,IF(V331&gt;0,(V331&lt;&gt;U331),IF(U331="",TRUE,FALSE)))</f>
        <v>1</v>
      </c>
      <c r="X331" s="416"/>
      <c r="Y331" s="416"/>
      <c r="Z331" s="416"/>
      <c r="AA331" s="416"/>
      <c r="AB331" s="416"/>
    </row>
    <row r="332" spans="1:28" outlineLevel="1" x14ac:dyDescent="0.2">
      <c r="A332" s="72"/>
      <c r="B332" s="416"/>
      <c r="C332" s="416"/>
      <c r="D332" s="416"/>
      <c r="E332" s="410"/>
      <c r="F332" s="410"/>
      <c r="G332" s="410"/>
      <c r="H332" s="410"/>
      <c r="I332" s="410"/>
      <c r="J332" s="410"/>
      <c r="K332" s="410"/>
      <c r="L332" s="416"/>
      <c r="M332" s="416"/>
      <c r="N332" s="416"/>
      <c r="O332" s="416"/>
      <c r="P332" s="72"/>
      <c r="Q332" s="72"/>
      <c r="R332" s="72"/>
      <c r="S332" s="72"/>
      <c r="T332" s="72"/>
      <c r="U332" s="72"/>
      <c r="V332" s="72"/>
      <c r="W332" s="72"/>
      <c r="X332" s="416"/>
      <c r="Y332" s="416"/>
      <c r="Z332" s="416"/>
      <c r="AA332" s="416"/>
      <c r="AB332" s="416"/>
    </row>
    <row r="333" spans="1:28" ht="15" customHeight="1" outlineLevel="1" x14ac:dyDescent="0.2">
      <c r="A333" s="72"/>
      <c r="B333" s="416"/>
      <c r="C333" s="416"/>
      <c r="D333" s="1179" t="str">
        <f>Translations!$B$658</f>
        <v>Faktori proračuna</v>
      </c>
      <c r="E333" s="1179"/>
      <c r="F333" s="1179"/>
      <c r="G333" s="1179"/>
      <c r="H333" s="1179"/>
      <c r="I333" s="1179"/>
      <c r="J333" s="1179"/>
      <c r="K333" s="1179"/>
      <c r="L333" s="1179"/>
      <c r="M333" s="1179"/>
      <c r="N333" s="1179"/>
      <c r="O333" s="416"/>
      <c r="P333" s="72"/>
      <c r="Q333" s="72"/>
      <c r="R333" s="72"/>
      <c r="S333" s="72"/>
      <c r="T333" s="72"/>
      <c r="U333" s="72"/>
      <c r="V333" s="72"/>
      <c r="W333" s="72"/>
      <c r="X333" s="416"/>
      <c r="Y333" s="416"/>
      <c r="Z333" s="416"/>
      <c r="AA333" s="416"/>
      <c r="AB333" s="416"/>
    </row>
    <row r="334" spans="1:28" ht="15" outlineLevel="1" x14ac:dyDescent="0.2">
      <c r="A334" s="72"/>
      <c r="B334" s="416"/>
      <c r="C334" s="416"/>
      <c r="D334" s="306" t="s">
        <v>839</v>
      </c>
      <c r="E334" s="336" t="str">
        <f>Translations!$B$659</f>
        <v>Primjenjene razine točnosti</v>
      </c>
      <c r="F334" s="257"/>
      <c r="G334" s="257"/>
      <c r="H334" s="410"/>
      <c r="I334" s="410"/>
      <c r="J334" s="410"/>
      <c r="K334" s="410"/>
      <c r="L334" s="416"/>
      <c r="M334" s="416"/>
      <c r="N334" s="416"/>
      <c r="O334" s="416"/>
      <c r="P334" s="72"/>
      <c r="Q334" s="72"/>
      <c r="R334" s="72"/>
      <c r="S334" s="72"/>
      <c r="T334" s="72"/>
      <c r="U334" s="72"/>
      <c r="V334" s="72"/>
      <c r="W334" s="72"/>
      <c r="X334" s="416"/>
      <c r="Y334" s="416"/>
      <c r="Z334" s="416"/>
      <c r="AA334" s="416"/>
      <c r="AB334" s="416"/>
    </row>
    <row r="335" spans="1:28" ht="5.0999999999999996" customHeight="1" outlineLevel="1" x14ac:dyDescent="0.2">
      <c r="A335" s="72"/>
      <c r="B335" s="416"/>
      <c r="C335" s="416"/>
      <c r="D335" s="416"/>
      <c r="E335" s="410"/>
      <c r="F335" s="410"/>
      <c r="G335" s="410"/>
      <c r="H335" s="410"/>
      <c r="I335" s="410"/>
      <c r="J335" s="410"/>
      <c r="K335" s="410"/>
      <c r="L335" s="416"/>
      <c r="M335" s="416"/>
      <c r="N335" s="416"/>
      <c r="O335" s="416"/>
      <c r="P335" s="72"/>
      <c r="Q335" s="72"/>
      <c r="R335" s="72"/>
      <c r="S335" s="72"/>
      <c r="T335" s="72"/>
      <c r="U335" s="72"/>
      <c r="V335" s="72"/>
      <c r="W335" s="72"/>
      <c r="X335" s="416"/>
      <c r="Y335" s="416"/>
      <c r="Z335" s="416"/>
      <c r="AA335" s="416"/>
      <c r="AB335" s="416"/>
    </row>
    <row r="336" spans="1:28" outlineLevel="1" x14ac:dyDescent="0.2">
      <c r="A336" s="72"/>
      <c r="B336" s="416"/>
      <c r="C336" s="416"/>
      <c r="D336" s="416"/>
      <c r="E336" s="279" t="str">
        <f>Translations!$B$516</f>
        <v>Faktor proračuna:</v>
      </c>
      <c r="F336" s="280"/>
      <c r="G336" s="281"/>
      <c r="H336" s="50" t="str">
        <f>Translations!$B$517</f>
        <v>Zahtijevana razina točnosti:</v>
      </c>
      <c r="I336" s="50" t="str">
        <f>Translations!$B$518</f>
        <v>Korištena razina točnosti:</v>
      </c>
      <c r="J336" s="1300" t="str">
        <f>Translations!$B$519</f>
        <v>Puni tekst za korištenu razinu točnosti</v>
      </c>
      <c r="K336" s="1301"/>
      <c r="L336" s="1301"/>
      <c r="M336" s="1301"/>
      <c r="N336" s="1302"/>
      <c r="O336" s="416"/>
      <c r="P336" s="72"/>
      <c r="Q336" s="72"/>
      <c r="R336" s="72"/>
      <c r="S336" s="15" t="s">
        <v>1036</v>
      </c>
      <c r="T336" s="72"/>
      <c r="U336" s="72"/>
      <c r="V336" s="72"/>
      <c r="W336" s="72"/>
      <c r="X336" s="416"/>
      <c r="Y336" s="416"/>
      <c r="Z336" s="416"/>
      <c r="AA336" s="416"/>
      <c r="AB336" s="416"/>
    </row>
    <row r="337" spans="1:28" outlineLevel="1" x14ac:dyDescent="0.2">
      <c r="A337" s="72"/>
      <c r="B337" s="416"/>
      <c r="C337" s="416"/>
      <c r="D337" s="46" t="s">
        <v>1028</v>
      </c>
      <c r="E337" s="282" t="str">
        <f>Translations!$B$660</f>
        <v>SEF (CF4) Nagibni emisijski faktor</v>
      </c>
      <c r="F337" s="283"/>
      <c r="G337" s="284"/>
      <c r="H337" s="268" t="str">
        <f>IF(H298="","",IF(W337=FALSE,IF(CNTR_Category="A",INDEX(EUwideConstants!$G:$G,MATCH(Q337,EUwideConstants!$S:$S,0)),INDEX(EUwideConstants!$P:$P,MATCH(Q337,EUwideConstants!$S:$S,0))),""))</f>
        <v/>
      </c>
      <c r="I337" s="197"/>
      <c r="J337" s="1299" t="str">
        <f>IF(OR(ISBLANK(I337),I337=EUconst_NoTier),"",IF(S337=0,EUconst_NotApplicable,IF(ISERROR(S337),"",S337)))</f>
        <v/>
      </c>
      <c r="K337" s="1053"/>
      <c r="L337" s="1053"/>
      <c r="M337" s="1053"/>
      <c r="N337" s="1032"/>
      <c r="O337" s="416"/>
      <c r="P337" s="72"/>
      <c r="Q337" s="92" t="str">
        <f>EUconst_CNTR_EF&amp;H298</f>
        <v>EF_</v>
      </c>
      <c r="R337" s="72"/>
      <c r="S337" s="31" t="str">
        <f>IF(ISBLANK(I337),"",IF(I337=EUconst_NA,"",INDEX(EUwideConstants!$H:$O,MATCH(Q337,EUwideConstants!$S:$S,0),MATCH(I337,CNTR_TierList,0))))</f>
        <v/>
      </c>
      <c r="T337" s="72"/>
      <c r="U337" s="285" t="str">
        <f>U331</f>
        <v/>
      </c>
      <c r="V337" s="285">
        <v>1</v>
      </c>
      <c r="W337" s="92" t="b">
        <f>IF($L$6=EUconst_NotRelevant,TRUE,IF(V337&gt;0,(V337&lt;&gt;U337),IF(U337="",TRUE,FALSE)))</f>
        <v>1</v>
      </c>
      <c r="X337" s="416"/>
      <c r="Y337" s="416"/>
      <c r="Z337" s="416"/>
      <c r="AA337" s="416"/>
      <c r="AB337" s="416"/>
    </row>
    <row r="338" spans="1:28" outlineLevel="1" x14ac:dyDescent="0.2">
      <c r="A338" s="72"/>
      <c r="B338" s="416"/>
      <c r="C338" s="416"/>
      <c r="D338" s="46" t="s">
        <v>1029</v>
      </c>
      <c r="E338" s="282" t="str">
        <f>Translations!$B$661</f>
        <v>OVC (koeficijent prednapona)</v>
      </c>
      <c r="F338" s="283"/>
      <c r="G338" s="284"/>
      <c r="H338" s="268" t="str">
        <f>IF(H299="","",IF(W338=FALSE,IF(CNTR_Category="A",INDEX(EUwideConstants!$G:$G,MATCH(Q338,EUwideConstants!$S:$S,0)),INDEX(EUwideConstants!$P:$P,MATCH(Q338,EUwideConstants!$S:$S,0))),""))</f>
        <v/>
      </c>
      <c r="I338" s="197"/>
      <c r="J338" s="1299" t="str">
        <f>IF(OR(ISBLANK(I338),I338=EUconst_NoTier),"",IF(S338=0,EUconst_NotApplicable,IF(ISERROR(S338),"",S338)))</f>
        <v/>
      </c>
      <c r="K338" s="1053"/>
      <c r="L338" s="1053"/>
      <c r="M338" s="1053"/>
      <c r="N338" s="1032"/>
      <c r="O338" s="416"/>
      <c r="P338" s="72"/>
      <c r="Q338" s="92" t="str">
        <f>EUconst_CNTR_EF&amp;H298</f>
        <v>EF_</v>
      </c>
      <c r="R338" s="72"/>
      <c r="S338" s="31" t="str">
        <f>IF(ISBLANK(I338),"",IF(I338=EUconst_NA,"",INDEX(EUwideConstants!$H:$O,MATCH(Q338,EUwideConstants!$S:$S,0),MATCH(I338,CNTR_TierList,0))))</f>
        <v/>
      </c>
      <c r="T338" s="72"/>
      <c r="U338" s="285" t="str">
        <f>U337</f>
        <v/>
      </c>
      <c r="V338" s="285">
        <v>2</v>
      </c>
      <c r="W338" s="92" t="b">
        <f>IF($L$6=EUconst_NotRelevant,TRUE,IF(V338&gt;0,(V338&lt;&gt;U338),IF(U338="",TRUE,FALSE)))</f>
        <v>1</v>
      </c>
      <c r="X338" s="416"/>
      <c r="Y338" s="416"/>
      <c r="Z338" s="416"/>
      <c r="AA338" s="416"/>
      <c r="AB338" s="416"/>
    </row>
    <row r="339" spans="1:28" outlineLevel="1" x14ac:dyDescent="0.2">
      <c r="A339" s="72"/>
      <c r="B339" s="416"/>
      <c r="C339" s="416"/>
      <c r="D339" s="46" t="s">
        <v>1466</v>
      </c>
      <c r="E339" s="282" t="str">
        <f>Translations!$B$662</f>
        <v>F(C2F6) Maseni udio C2F6</v>
      </c>
      <c r="F339" s="283"/>
      <c r="G339" s="284"/>
      <c r="H339" s="268" t="str">
        <f>IF(H300="","",IF(W339=FALSE,IF(CNTR_Category="A",INDEX(EUwideConstants!$G:$G,MATCH(Q339,EUwideConstants!$S:$S,0)),INDEX(EUwideConstants!$P:$P,MATCH(Q339,EUwideConstants!$S:$S,0))),""))</f>
        <v/>
      </c>
      <c r="I339" s="197"/>
      <c r="J339" s="1299" t="str">
        <f>IF(OR(ISBLANK(I339),I339=EUconst_NoTier),"",IF(S339=0,EUconst_NotApplicable,IF(ISERROR(S339),"",S339)))</f>
        <v/>
      </c>
      <c r="K339" s="1053"/>
      <c r="L339" s="1053"/>
      <c r="M339" s="1053"/>
      <c r="N339" s="1032"/>
      <c r="O339" s="416"/>
      <c r="P339" s="72"/>
      <c r="Q339" s="92" t="str">
        <f>EUconst_CNTR_EF&amp;H298</f>
        <v>EF_</v>
      </c>
      <c r="R339" s="72"/>
      <c r="S339" s="31" t="str">
        <f>IF(ISBLANK(I339),"",IF(I339=EUconst_NA,"",INDEX(EUwideConstants!$H:$O,MATCH(Q339,EUwideConstants!$S:$S,0),MATCH(I339,CNTR_TierList,0))))</f>
        <v/>
      </c>
      <c r="T339" s="72"/>
      <c r="U339" s="285" t="str">
        <f>U338</f>
        <v/>
      </c>
      <c r="V339" s="285">
        <v>0</v>
      </c>
      <c r="W339" s="92" t="b">
        <f>IF($L$6=EUconst_NotRelevant,TRUE,IF(V339&gt;0,(V339&lt;&gt;U339),IF(U339="",TRUE,FALSE)))</f>
        <v>1</v>
      </c>
      <c r="X339" s="416"/>
      <c r="Y339" s="416"/>
      <c r="Z339" s="416"/>
      <c r="AA339" s="416"/>
      <c r="AB339" s="416"/>
    </row>
    <row r="340" spans="1:28" outlineLevel="1" x14ac:dyDescent="0.2">
      <c r="A340" s="72"/>
      <c r="B340" s="416"/>
      <c r="C340" s="416"/>
      <c r="D340" s="416"/>
      <c r="E340" s="410"/>
      <c r="F340" s="410"/>
      <c r="G340" s="410"/>
      <c r="H340" s="410"/>
      <c r="I340" s="410"/>
      <c r="J340" s="410"/>
      <c r="K340" s="410"/>
      <c r="L340" s="416"/>
      <c r="M340" s="416"/>
      <c r="N340" s="416"/>
      <c r="O340" s="416"/>
      <c r="P340" s="72"/>
      <c r="Q340" s="72"/>
      <c r="R340" s="72"/>
      <c r="S340" s="72"/>
      <c r="T340" s="72"/>
      <c r="U340" s="72"/>
      <c r="V340" s="72"/>
      <c r="W340" s="72"/>
      <c r="X340" s="416"/>
      <c r="Y340" s="416"/>
      <c r="Z340" s="416"/>
      <c r="AA340" s="416"/>
      <c r="AB340" s="416"/>
    </row>
    <row r="341" spans="1:28" ht="15" outlineLevel="1" x14ac:dyDescent="0.2">
      <c r="A341" s="72"/>
      <c r="B341" s="416"/>
      <c r="C341" s="416"/>
      <c r="D341" s="306" t="s">
        <v>844</v>
      </c>
      <c r="E341" s="336" t="str">
        <f>Translations!$B$663</f>
        <v>Detalji o razini točnosti</v>
      </c>
      <c r="F341" s="257"/>
      <c r="G341" s="257"/>
      <c r="H341" s="410"/>
      <c r="I341" s="410"/>
      <c r="J341" s="410"/>
      <c r="K341" s="410"/>
      <c r="L341" s="416"/>
      <c r="M341" s="416"/>
      <c r="N341" s="416"/>
      <c r="O341" s="416"/>
      <c r="P341" s="72"/>
      <c r="Q341" s="72"/>
      <c r="R341" s="72"/>
      <c r="S341" s="72"/>
      <c r="T341" s="72"/>
      <c r="U341" s="72"/>
      <c r="V341" s="72"/>
      <c r="W341" s="72"/>
      <c r="X341" s="416"/>
      <c r="Y341" s="416"/>
      <c r="Z341" s="416"/>
      <c r="AA341" s="416"/>
      <c r="AB341" s="416"/>
    </row>
    <row r="342" spans="1:28" ht="5.0999999999999996" customHeight="1" outlineLevel="1" x14ac:dyDescent="0.2">
      <c r="A342" s="72"/>
      <c r="B342" s="416"/>
      <c r="C342" s="416"/>
      <c r="D342" s="416"/>
      <c r="E342" s="410"/>
      <c r="F342" s="410"/>
      <c r="G342" s="410"/>
      <c r="H342" s="410"/>
      <c r="I342" s="410"/>
      <c r="J342" s="410"/>
      <c r="K342" s="410"/>
      <c r="L342" s="416"/>
      <c r="M342" s="416"/>
      <c r="N342" s="416"/>
      <c r="O342" s="416"/>
      <c r="P342" s="72"/>
      <c r="Q342" s="72"/>
      <c r="R342" s="72"/>
      <c r="S342" s="72"/>
      <c r="T342" s="72"/>
      <c r="U342" s="72"/>
      <c r="V342" s="72"/>
      <c r="W342" s="72"/>
      <c r="X342" s="416"/>
      <c r="Y342" s="416"/>
      <c r="Z342" s="416"/>
      <c r="AA342" s="416"/>
      <c r="AB342" s="416"/>
    </row>
    <row r="343" spans="1:28" ht="38.25" outlineLevel="1" x14ac:dyDescent="0.2">
      <c r="A343" s="72"/>
      <c r="B343" s="416"/>
      <c r="C343" s="416"/>
      <c r="D343" s="416"/>
      <c r="E343" s="279" t="str">
        <f>Translations!$B$516</f>
        <v>Faktor proračuna:</v>
      </c>
      <c r="F343" s="280"/>
      <c r="G343" s="281"/>
      <c r="H343" s="50" t="str">
        <f>I336</f>
        <v>Korištena razina točnosti:</v>
      </c>
      <c r="I343" s="51" t="str">
        <f>Translations!$B$664</f>
        <v>zadana ili najnovija vrijednost</v>
      </c>
      <c r="J343" s="51" t="str">
        <f>Translations!$B$536</f>
        <v>Jedinica</v>
      </c>
      <c r="K343" s="51" t="str">
        <f>Translations!$B$537</f>
        <v>Oznaka izvora</v>
      </c>
      <c r="L343" s="51" t="str">
        <f>Translations!$B$538</f>
        <v>Oznaka analize</v>
      </c>
      <c r="M343" s="51" t="str">
        <f>Translations!$B$665</f>
        <v>datum najnovije analize</v>
      </c>
      <c r="N343" s="51" t="str">
        <f>Translations!$B$540</f>
        <v>Učestalost analiza</v>
      </c>
      <c r="O343" s="416"/>
      <c r="P343" s="72"/>
      <c r="Q343" s="72"/>
      <c r="R343" s="72"/>
      <c r="S343" s="52" t="s">
        <v>383</v>
      </c>
      <c r="T343" s="72"/>
      <c r="U343" s="72"/>
      <c r="V343" s="72"/>
      <c r="W343" s="72"/>
      <c r="X343" s="416"/>
      <c r="Y343" s="416"/>
      <c r="Z343" s="416"/>
      <c r="AA343" s="416"/>
      <c r="AB343" s="416"/>
    </row>
    <row r="344" spans="1:28" outlineLevel="1" x14ac:dyDescent="0.2">
      <c r="A344" s="72"/>
      <c r="B344" s="416"/>
      <c r="C344" s="416"/>
      <c r="D344" s="46" t="s">
        <v>1028</v>
      </c>
      <c r="E344" s="282" t="str">
        <f>E337</f>
        <v>SEF (CF4) Nagibni emisijski faktor</v>
      </c>
      <c r="F344" s="283"/>
      <c r="G344" s="284"/>
      <c r="H344" s="268" t="str">
        <f>IF(OR(ISBLANK(I337),I337=EUconst_NA),"",I337)</f>
        <v/>
      </c>
      <c r="I344" s="197"/>
      <c r="J344" s="197"/>
      <c r="K344" s="270"/>
      <c r="L344" s="271"/>
      <c r="M344" s="271"/>
      <c r="N344" s="272"/>
      <c r="O344" s="416"/>
      <c r="P344" s="72"/>
      <c r="Q344" s="92" t="str">
        <f>Q337</f>
        <v>EF_</v>
      </c>
      <c r="R344" s="72"/>
      <c r="S344" s="63" t="str">
        <f>IF(H344="","",IF(I337=EUconst_NA,"",INDEX(EUwideConstants!$AL:$AP,MATCH(Q337,EUwideConstants!$S:$S,0),MATCH(I337,CNTR_TierList,0))))</f>
        <v/>
      </c>
      <c r="T344" s="72"/>
      <c r="U344" s="285" t="str">
        <f>U339</f>
        <v/>
      </c>
      <c r="V344" s="285">
        <v>1</v>
      </c>
      <c r="W344" s="92" t="b">
        <f>IF($L$6=EUconst_NotRelevant,TRUE,IF(V344&gt;0,(V344&lt;&gt;U344),IF(U344="",TRUE,FALSE)))</f>
        <v>1</v>
      </c>
      <c r="X344" s="416"/>
      <c r="Y344" s="416"/>
      <c r="Z344" s="416"/>
      <c r="AA344" s="416"/>
      <c r="AB344" s="416"/>
    </row>
    <row r="345" spans="1:28" outlineLevel="1" x14ac:dyDescent="0.2">
      <c r="A345" s="72"/>
      <c r="B345" s="416"/>
      <c r="C345" s="416"/>
      <c r="D345" s="46" t="s">
        <v>1029</v>
      </c>
      <c r="E345" s="282" t="str">
        <f>E338</f>
        <v>OVC (koeficijent prednapona)</v>
      </c>
      <c r="F345" s="283"/>
      <c r="G345" s="284"/>
      <c r="H345" s="268" t="str">
        <f>IF(OR(ISBLANK(I338),I338=EUconst_NA),"",I338)</f>
        <v/>
      </c>
      <c r="I345" s="197"/>
      <c r="J345" s="197"/>
      <c r="K345" s="270"/>
      <c r="L345" s="271"/>
      <c r="M345" s="271"/>
      <c r="N345" s="272"/>
      <c r="O345" s="416"/>
      <c r="P345" s="72"/>
      <c r="Q345" s="92" t="str">
        <f>Q338</f>
        <v>EF_</v>
      </c>
      <c r="R345" s="72"/>
      <c r="S345" s="63" t="str">
        <f>IF(H345="","",IF(I338=EUconst_NA,"",INDEX(EUwideConstants!$AL:$AP,MATCH(Q338,EUwideConstants!$S:$S,0),MATCH(I338,CNTR_TierList,0))))</f>
        <v/>
      </c>
      <c r="T345" s="72"/>
      <c r="U345" s="285" t="str">
        <f>U344</f>
        <v/>
      </c>
      <c r="V345" s="285">
        <v>2</v>
      </c>
      <c r="W345" s="92" t="b">
        <f>IF($L$6=EUconst_NotRelevant,TRUE,IF(V345&gt;0,(V345&lt;&gt;U345),IF(U345="",TRUE,FALSE)))</f>
        <v>1</v>
      </c>
      <c r="X345" s="416"/>
      <c r="Y345" s="416"/>
      <c r="Z345" s="416"/>
      <c r="AA345" s="416"/>
      <c r="AB345" s="416"/>
    </row>
    <row r="346" spans="1:28" outlineLevel="1" x14ac:dyDescent="0.2">
      <c r="A346" s="72"/>
      <c r="B346" s="416"/>
      <c r="C346" s="416"/>
      <c r="D346" s="46" t="s">
        <v>1466</v>
      </c>
      <c r="E346" s="282" t="str">
        <f>E339</f>
        <v>F(C2F6) Maseni udio C2F6</v>
      </c>
      <c r="F346" s="283"/>
      <c r="G346" s="284"/>
      <c r="H346" s="268" t="str">
        <f>IF(OR(ISBLANK(I339),I339=EUconst_NA),"",I339)</f>
        <v/>
      </c>
      <c r="I346" s="197"/>
      <c r="J346" s="197"/>
      <c r="K346" s="270"/>
      <c r="L346" s="271"/>
      <c r="M346" s="271"/>
      <c r="N346" s="272"/>
      <c r="O346" s="416"/>
      <c r="P346" s="72"/>
      <c r="Q346" s="92" t="str">
        <f>Q339</f>
        <v>EF_</v>
      </c>
      <c r="R346" s="72"/>
      <c r="S346" s="63" t="str">
        <f>IF(H346="","",IF(I339=EUconst_NA,"",INDEX(EUwideConstants!$AL:$AP,MATCH(Q339,EUwideConstants!$S:$S,0),MATCH(I339,CNTR_TierList,0))))</f>
        <v/>
      </c>
      <c r="T346" s="72"/>
      <c r="U346" s="285" t="str">
        <f>U345</f>
        <v/>
      </c>
      <c r="V346" s="285">
        <v>0</v>
      </c>
      <c r="W346" s="92" t="b">
        <f>IF($L$6=EUconst_NotRelevant,TRUE,IF(V346&gt;0,(V346&lt;&gt;U346),IF(U346="",TRUE,FALSE)))</f>
        <v>1</v>
      </c>
      <c r="X346" s="416"/>
      <c r="Y346" s="416"/>
      <c r="Z346" s="416"/>
      <c r="AA346" s="416"/>
      <c r="AB346" s="416"/>
    </row>
    <row r="347" spans="1:28" outlineLevel="1" x14ac:dyDescent="0.2">
      <c r="A347" s="72"/>
      <c r="B347" s="416"/>
      <c r="C347" s="416"/>
      <c r="D347" s="416"/>
      <c r="E347" s="410"/>
      <c r="F347" s="410"/>
      <c r="G347" s="410"/>
      <c r="H347" s="410"/>
      <c r="I347" s="410"/>
      <c r="J347" s="410"/>
      <c r="K347" s="410"/>
      <c r="L347" s="416"/>
      <c r="M347" s="416"/>
      <c r="N347" s="416"/>
      <c r="O347" s="416"/>
      <c r="P347" s="72"/>
      <c r="Q347" s="72"/>
      <c r="R347" s="72"/>
      <c r="S347" s="72"/>
      <c r="T347" s="72"/>
      <c r="U347" s="72"/>
      <c r="V347" s="72"/>
      <c r="W347" s="72"/>
      <c r="X347" s="416"/>
      <c r="Y347" s="416"/>
      <c r="Z347" s="416"/>
      <c r="AA347" s="416"/>
      <c r="AB347" s="416"/>
    </row>
    <row r="348" spans="1:28" ht="15" customHeight="1" outlineLevel="1" x14ac:dyDescent="0.2">
      <c r="A348" s="72"/>
      <c r="B348" s="416"/>
      <c r="C348" s="416"/>
      <c r="D348" s="1179" t="str">
        <f>Translations!$B$666</f>
        <v>Učinkovitost prikupljanja podataka o fugitivnim emisijama</v>
      </c>
      <c r="E348" s="1179"/>
      <c r="F348" s="1179"/>
      <c r="G348" s="1179"/>
      <c r="H348" s="1179"/>
      <c r="I348" s="1179"/>
      <c r="J348" s="1179"/>
      <c r="K348" s="1179"/>
      <c r="L348" s="1179"/>
      <c r="M348" s="1179"/>
      <c r="N348" s="1179"/>
      <c r="O348" s="416"/>
      <c r="P348" s="72"/>
      <c r="Q348" s="72"/>
      <c r="R348" s="72"/>
      <c r="S348" s="72"/>
      <c r="T348" s="72"/>
      <c r="U348" s="72"/>
      <c r="V348" s="72"/>
      <c r="W348" s="72"/>
      <c r="X348" s="416"/>
      <c r="Y348" s="416"/>
      <c r="Z348" s="416"/>
      <c r="AA348" s="416"/>
      <c r="AB348" s="416"/>
    </row>
    <row r="349" spans="1:28" ht="15" outlineLevel="1" x14ac:dyDescent="0.2">
      <c r="A349" s="72"/>
      <c r="B349" s="416"/>
      <c r="C349" s="416"/>
      <c r="D349" s="306" t="s">
        <v>849</v>
      </c>
      <c r="E349" s="336" t="str">
        <f>Translations!$B$667</f>
        <v>Određivanje učinkovitosti prikupljanja podataka</v>
      </c>
      <c r="F349" s="257"/>
      <c r="G349" s="257"/>
      <c r="H349" s="410"/>
      <c r="I349" s="410"/>
      <c r="J349" s="410"/>
      <c r="K349" s="410"/>
      <c r="L349" s="416"/>
      <c r="M349" s="416"/>
      <c r="N349" s="416"/>
      <c r="O349" s="416"/>
      <c r="P349" s="72"/>
      <c r="Q349" s="72"/>
      <c r="R349" s="72"/>
      <c r="S349" s="72"/>
      <c r="T349" s="72"/>
      <c r="U349" s="72"/>
      <c r="V349" s="72"/>
      <c r="W349" s="72"/>
      <c r="X349" s="416"/>
      <c r="Y349" s="416"/>
      <c r="Z349" s="416"/>
      <c r="AA349" s="416"/>
      <c r="AB349" s="416"/>
    </row>
    <row r="350" spans="1:28" ht="5.0999999999999996" customHeight="1" outlineLevel="1" x14ac:dyDescent="0.2">
      <c r="A350" s="72"/>
      <c r="B350" s="416"/>
      <c r="C350" s="416"/>
      <c r="D350" s="416"/>
      <c r="E350" s="410"/>
      <c r="F350" s="410"/>
      <c r="G350" s="410"/>
      <c r="H350" s="410"/>
      <c r="I350" s="410"/>
      <c r="J350" s="410"/>
      <c r="K350" s="410"/>
      <c r="L350" s="416"/>
      <c r="M350" s="416"/>
      <c r="N350" s="416"/>
      <c r="O350" s="416"/>
      <c r="P350" s="72"/>
      <c r="Q350" s="72"/>
      <c r="R350" s="72"/>
      <c r="S350" s="72"/>
      <c r="T350" s="72"/>
      <c r="U350" s="72"/>
      <c r="V350" s="72"/>
      <c r="W350" s="72"/>
      <c r="X350" s="416"/>
      <c r="Y350" s="416"/>
      <c r="Z350" s="416"/>
      <c r="AA350" s="416"/>
      <c r="AB350" s="416"/>
    </row>
    <row r="351" spans="1:28" ht="38.25" outlineLevel="1" x14ac:dyDescent="0.2">
      <c r="A351" s="72"/>
      <c r="B351" s="416"/>
      <c r="C351" s="416"/>
      <c r="D351" s="416"/>
      <c r="E351" s="279"/>
      <c r="F351" s="280"/>
      <c r="G351" s="281"/>
      <c r="H351" s="50"/>
      <c r="I351" s="51" t="str">
        <f>Translations!$B$664</f>
        <v>zadana ili najnovija vrijednost</v>
      </c>
      <c r="J351" s="51" t="str">
        <f>Translations!$B$536</f>
        <v>Jedinica</v>
      </c>
      <c r="K351" s="51" t="str">
        <f>Translations!$B$537</f>
        <v>Oznaka izvora</v>
      </c>
      <c r="L351" s="51" t="str">
        <f>Translations!$B$538</f>
        <v>Oznaka analize</v>
      </c>
      <c r="M351" s="51" t="str">
        <f>Translations!$B$665</f>
        <v>datum najnovije analize</v>
      </c>
      <c r="N351" s="51" t="str">
        <f>Translations!$B$540</f>
        <v>Učestalost analiza</v>
      </c>
      <c r="O351" s="416"/>
      <c r="P351" s="72"/>
      <c r="Q351" s="72"/>
      <c r="R351" s="72"/>
      <c r="S351" s="72"/>
      <c r="T351" s="72"/>
      <c r="U351" s="72"/>
      <c r="V351" s="72"/>
      <c r="W351" s="72"/>
      <c r="X351" s="416"/>
      <c r="Y351" s="416"/>
      <c r="Z351" s="416"/>
      <c r="AA351" s="416"/>
      <c r="AB351" s="416"/>
    </row>
    <row r="352" spans="1:28" outlineLevel="1" x14ac:dyDescent="0.2">
      <c r="A352" s="72"/>
      <c r="B352" s="416"/>
      <c r="C352" s="416"/>
      <c r="D352" s="416"/>
      <c r="E352" s="282" t="str">
        <f>Translations!$B$668</f>
        <v xml:space="preserve">Učinkovitost prikupljanja  </v>
      </c>
      <c r="F352" s="283"/>
      <c r="G352" s="284"/>
      <c r="H352" s="50"/>
      <c r="I352" s="197"/>
      <c r="J352" s="197"/>
      <c r="K352" s="270"/>
      <c r="L352" s="271"/>
      <c r="M352" s="271"/>
      <c r="N352" s="272"/>
      <c r="O352" s="416"/>
      <c r="P352" s="72"/>
      <c r="Q352" s="72"/>
      <c r="R352" s="72"/>
      <c r="S352" s="72"/>
      <c r="T352" s="72"/>
      <c r="U352" s="285" t="str">
        <f>U346</f>
        <v/>
      </c>
      <c r="V352" s="285">
        <v>0</v>
      </c>
      <c r="W352" s="92" t="b">
        <f>IF($L$6=EUconst_NotRelevant,TRUE,IF(V352&gt;0,(V352&lt;&gt;U352),IF(U352="",TRUE,FALSE)))</f>
        <v>1</v>
      </c>
      <c r="X352" s="416"/>
      <c r="Y352" s="416"/>
      <c r="Z352" s="416"/>
      <c r="AA352" s="416"/>
      <c r="AB352" s="416"/>
    </row>
    <row r="353" spans="1:28" outlineLevel="1" x14ac:dyDescent="0.2">
      <c r="A353" s="72"/>
      <c r="B353" s="416"/>
      <c r="C353" s="416"/>
      <c r="D353" s="410"/>
      <c r="E353" s="410"/>
      <c r="F353" s="410"/>
      <c r="G353" s="410"/>
      <c r="H353" s="410"/>
      <c r="I353" s="410"/>
      <c r="J353" s="410"/>
      <c r="K353" s="416"/>
      <c r="L353" s="416"/>
      <c r="M353" s="416"/>
      <c r="N353" s="416"/>
      <c r="O353" s="416"/>
      <c r="P353" s="72"/>
      <c r="Q353" s="72"/>
      <c r="R353" s="72"/>
      <c r="S353" s="72"/>
      <c r="T353" s="72"/>
      <c r="U353" s="15"/>
      <c r="V353" s="15"/>
      <c r="W353" s="15"/>
      <c r="X353" s="416"/>
      <c r="Y353" s="416"/>
      <c r="Z353" s="416"/>
      <c r="AA353" s="416"/>
      <c r="AB353" s="416"/>
    </row>
    <row r="354" spans="1:28" ht="15" outlineLevel="1" x14ac:dyDescent="0.2">
      <c r="A354" s="72"/>
      <c r="B354" s="416"/>
      <c r="C354" s="416"/>
      <c r="D354" s="1179" t="str">
        <f>Translations!$B$44</f>
        <v>Komentari</v>
      </c>
      <c r="E354" s="1179"/>
      <c r="F354" s="1179"/>
      <c r="G354" s="1179"/>
      <c r="H354" s="1179"/>
      <c r="I354" s="1179"/>
      <c r="J354" s="1179"/>
      <c r="K354" s="1179"/>
      <c r="L354" s="1179"/>
      <c r="M354" s="1179"/>
      <c r="N354" s="1179"/>
      <c r="O354" s="416"/>
      <c r="P354" s="72"/>
      <c r="Q354" s="72"/>
      <c r="R354" s="72"/>
      <c r="S354" s="72"/>
      <c r="T354" s="72"/>
      <c r="U354" s="15"/>
      <c r="V354" s="15"/>
      <c r="W354" s="15"/>
      <c r="X354" s="416"/>
      <c r="Y354" s="416"/>
      <c r="Z354" s="416"/>
      <c r="AA354" s="416"/>
      <c r="AB354" s="416"/>
    </row>
    <row r="355" spans="1:28" s="11" customFormat="1" ht="12.75" customHeight="1" outlineLevel="1" x14ac:dyDescent="0.2">
      <c r="A355" s="15"/>
      <c r="D355" s="13" t="s">
        <v>851</v>
      </c>
      <c r="E355" s="1066" t="str">
        <f>Translations!$B$546</f>
        <v>Komentari:</v>
      </c>
      <c r="F355" s="1066"/>
      <c r="G355" s="1066"/>
      <c r="H355" s="1066"/>
      <c r="I355" s="1066"/>
      <c r="J355" s="1066"/>
      <c r="K355" s="1066"/>
      <c r="L355" s="1066"/>
      <c r="M355" s="1066"/>
      <c r="N355" s="1066"/>
      <c r="O355" s="416"/>
      <c r="P355" s="15"/>
      <c r="Q355" s="15"/>
      <c r="R355" s="15"/>
      <c r="S355" s="15"/>
      <c r="T355" s="15"/>
      <c r="U355" s="15"/>
      <c r="V355" s="15"/>
      <c r="W355" s="15"/>
    </row>
    <row r="356" spans="1:28" s="11" customFormat="1" ht="5.0999999999999996" customHeight="1" outlineLevel="1" x14ac:dyDescent="0.2">
      <c r="A356" s="15"/>
      <c r="D356" s="13"/>
      <c r="E356" s="273"/>
      <c r="O356" s="416"/>
      <c r="P356" s="15"/>
      <c r="Q356" s="15"/>
      <c r="R356" s="15"/>
      <c r="S356" s="15"/>
      <c r="T356" s="15"/>
      <c r="U356" s="15"/>
      <c r="V356" s="15"/>
      <c r="W356" s="15"/>
    </row>
    <row r="357" spans="1:28" s="11" customFormat="1" ht="12.75" customHeight="1" outlineLevel="1" x14ac:dyDescent="0.2">
      <c r="A357" s="15"/>
      <c r="D357" s="13"/>
      <c r="E357" s="1309"/>
      <c r="F357" s="1310"/>
      <c r="G357" s="1310"/>
      <c r="H357" s="1310"/>
      <c r="I357" s="1310"/>
      <c r="J357" s="1310"/>
      <c r="K357" s="1310"/>
      <c r="L357" s="1310"/>
      <c r="M357" s="1310"/>
      <c r="N357" s="1311"/>
      <c r="O357" s="416"/>
      <c r="P357" s="15"/>
      <c r="Q357" s="15"/>
      <c r="R357" s="15"/>
      <c r="S357" s="15"/>
      <c r="T357" s="15"/>
      <c r="U357" s="285" t="str">
        <f>U352</f>
        <v/>
      </c>
      <c r="V357" s="285">
        <v>0</v>
      </c>
      <c r="W357" s="92" t="b">
        <f>IF($L$6=EUconst_NotRelevant,TRUE,IF(V357&gt;0,(V357&lt;&gt;U357),IF(U357="",TRUE,FALSE)))</f>
        <v>1</v>
      </c>
    </row>
    <row r="358" spans="1:28" s="11" customFormat="1" ht="12.75" customHeight="1" outlineLevel="1" x14ac:dyDescent="0.2">
      <c r="A358" s="15"/>
      <c r="D358" s="13"/>
      <c r="E358" s="1303"/>
      <c r="F358" s="1304"/>
      <c r="G358" s="1304"/>
      <c r="H358" s="1304"/>
      <c r="I358" s="1304"/>
      <c r="J358" s="1304"/>
      <c r="K358" s="1304"/>
      <c r="L358" s="1304"/>
      <c r="M358" s="1304"/>
      <c r="N358" s="1305"/>
      <c r="O358" s="416"/>
      <c r="P358" s="15"/>
      <c r="Q358" s="15"/>
      <c r="R358" s="15"/>
      <c r="S358" s="15"/>
      <c r="T358" s="15"/>
      <c r="U358" s="285" t="str">
        <f>U357</f>
        <v/>
      </c>
      <c r="V358" s="285">
        <v>0</v>
      </c>
      <c r="W358" s="92" t="b">
        <f>IF($L$6=EUconst_NotRelevant,TRUE,IF(V358&gt;0,(V358&lt;&gt;U358),IF(U358="",TRUE,FALSE)))</f>
        <v>1</v>
      </c>
    </row>
    <row r="359" spans="1:28" s="11" customFormat="1" ht="12.75" customHeight="1" outlineLevel="1" x14ac:dyDescent="0.2">
      <c r="A359" s="15"/>
      <c r="D359" s="13"/>
      <c r="E359" s="1306"/>
      <c r="F359" s="1307"/>
      <c r="G359" s="1307"/>
      <c r="H359" s="1307"/>
      <c r="I359" s="1307"/>
      <c r="J359" s="1307"/>
      <c r="K359" s="1307"/>
      <c r="L359" s="1307"/>
      <c r="M359" s="1307"/>
      <c r="N359" s="1308"/>
      <c r="O359" s="416"/>
      <c r="P359" s="15"/>
      <c r="Q359" s="15"/>
      <c r="R359" s="15"/>
      <c r="S359" s="15"/>
      <c r="T359" s="15"/>
      <c r="U359" s="285" t="str">
        <f>U358</f>
        <v/>
      </c>
      <c r="V359" s="285">
        <v>0</v>
      </c>
      <c r="W359" s="92" t="b">
        <f>IF($L$6=EUconst_NotRelevant,TRUE,IF(V359&gt;0,(V359&lt;&gt;U359),IF(U359="",TRUE,FALSE)))</f>
        <v>1</v>
      </c>
    </row>
    <row r="360" spans="1:28" s="11" customFormat="1" outlineLevel="1" x14ac:dyDescent="0.2">
      <c r="A360" s="15"/>
      <c r="D360" s="13"/>
      <c r="O360" s="416"/>
      <c r="P360" s="15"/>
      <c r="Q360" s="15"/>
      <c r="R360" s="15"/>
      <c r="S360" s="15"/>
      <c r="T360" s="15"/>
      <c r="U360" s="15"/>
      <c r="V360" s="15"/>
      <c r="W360" s="15"/>
    </row>
    <row r="361" spans="1:28" s="11" customFormat="1" ht="12.75" customHeight="1" outlineLevel="1" x14ac:dyDescent="0.2">
      <c r="A361" s="15"/>
      <c r="D361" s="13" t="s">
        <v>852</v>
      </c>
      <c r="E361" s="1066" t="str">
        <f>Translations!$B$548</f>
        <v xml:space="preserve">Obrazloženje ako zahtijevane razine točnosti nisu primjenjene:
</v>
      </c>
      <c r="F361" s="1066"/>
      <c r="G361" s="1066"/>
      <c r="H361" s="1066"/>
      <c r="I361" s="1066"/>
      <c r="J361" s="1066"/>
      <c r="K361" s="1066"/>
      <c r="L361" s="1066"/>
      <c r="M361" s="1066"/>
      <c r="N361" s="1066"/>
      <c r="O361" s="416"/>
      <c r="P361" s="15"/>
      <c r="Q361" s="15"/>
      <c r="R361" s="15"/>
      <c r="S361" s="15"/>
      <c r="T361" s="15"/>
      <c r="U361" s="15"/>
      <c r="V361" s="15"/>
      <c r="W361" s="15"/>
    </row>
    <row r="362" spans="1:28" ht="5.0999999999999996" customHeight="1" outlineLevel="1" x14ac:dyDescent="0.2">
      <c r="A362" s="72"/>
      <c r="E362" s="67"/>
      <c r="F362" s="67"/>
      <c r="G362" s="67"/>
      <c r="H362" s="67"/>
      <c r="I362" s="67"/>
      <c r="J362" s="67"/>
      <c r="K362" s="67"/>
      <c r="L362" s="67"/>
      <c r="M362" s="67"/>
      <c r="N362" s="113"/>
      <c r="O362" s="416"/>
      <c r="P362" s="114"/>
      <c r="Q362" s="72"/>
      <c r="R362" s="72"/>
      <c r="S362" s="72"/>
      <c r="T362" s="72"/>
      <c r="U362" s="72"/>
      <c r="V362" s="72"/>
      <c r="W362" s="72"/>
    </row>
    <row r="363" spans="1:28" s="11" customFormat="1" ht="12.75" customHeight="1" outlineLevel="1" x14ac:dyDescent="0.2">
      <c r="A363" s="15"/>
      <c r="D363" s="13"/>
      <c r="E363" s="1309"/>
      <c r="F363" s="1310"/>
      <c r="G363" s="1310"/>
      <c r="H363" s="1310"/>
      <c r="I363" s="1310"/>
      <c r="J363" s="1310"/>
      <c r="K363" s="1310"/>
      <c r="L363" s="1310"/>
      <c r="M363" s="1310"/>
      <c r="N363" s="1311"/>
      <c r="O363" s="416"/>
      <c r="P363" s="15"/>
      <c r="Q363" s="15"/>
      <c r="R363" s="15"/>
      <c r="S363" s="15"/>
      <c r="T363" s="15"/>
      <c r="U363" s="285" t="str">
        <f>U359</f>
        <v/>
      </c>
      <c r="V363" s="285">
        <v>0</v>
      </c>
      <c r="W363" s="92" t="b">
        <f>IF($L$6=EUconst_NotRelevant,TRUE,IF(V363&gt;0,(V363&lt;&gt;U363),IF(U363="",TRUE,FALSE)))</f>
        <v>1</v>
      </c>
    </row>
    <row r="364" spans="1:28" s="11" customFormat="1" ht="12.75" customHeight="1" outlineLevel="1" x14ac:dyDescent="0.2">
      <c r="A364" s="15"/>
      <c r="D364" s="13"/>
      <c r="E364" s="1303"/>
      <c r="F364" s="1304"/>
      <c r="G364" s="1304"/>
      <c r="H364" s="1304"/>
      <c r="I364" s="1304"/>
      <c r="J364" s="1304"/>
      <c r="K364" s="1304"/>
      <c r="L364" s="1304"/>
      <c r="M364" s="1304"/>
      <c r="N364" s="1305"/>
      <c r="O364" s="416"/>
      <c r="P364" s="15"/>
      <c r="Q364" s="15"/>
      <c r="R364" s="15"/>
      <c r="S364" s="15"/>
      <c r="T364" s="15"/>
      <c r="U364" s="285" t="str">
        <f>U363</f>
        <v/>
      </c>
      <c r="V364" s="285">
        <v>0</v>
      </c>
      <c r="W364" s="92" t="b">
        <f>IF($L$6=EUconst_NotRelevant,TRUE,IF(V364&gt;0,(V364&lt;&gt;U364),IF(U364="",TRUE,FALSE)))</f>
        <v>1</v>
      </c>
    </row>
    <row r="365" spans="1:28" s="11" customFormat="1" ht="12.75" customHeight="1" outlineLevel="1" x14ac:dyDescent="0.2">
      <c r="A365" s="15"/>
      <c r="D365" s="13"/>
      <c r="E365" s="1306"/>
      <c r="F365" s="1307"/>
      <c r="G365" s="1307"/>
      <c r="H365" s="1307"/>
      <c r="I365" s="1307"/>
      <c r="J365" s="1307"/>
      <c r="K365" s="1307"/>
      <c r="L365" s="1307"/>
      <c r="M365" s="1307"/>
      <c r="N365" s="1308"/>
      <c r="O365" s="416"/>
      <c r="P365" s="15"/>
      <c r="Q365" s="15"/>
      <c r="R365" s="15"/>
      <c r="S365" s="15"/>
      <c r="T365" s="15"/>
      <c r="U365" s="285" t="str">
        <f>U364</f>
        <v/>
      </c>
      <c r="V365" s="285">
        <v>0</v>
      </c>
      <c r="W365" s="92" t="b">
        <f>IF($L$6=EUconst_NotRelevant,TRUE,IF(V365&gt;0,(V365&lt;&gt;U365),IF(U365="",TRUE,FALSE)))</f>
        <v>1</v>
      </c>
    </row>
    <row r="366" spans="1:28" ht="12.75" customHeight="1" thickBot="1" x14ac:dyDescent="0.25">
      <c r="A366" s="17"/>
      <c r="B366" s="11"/>
      <c r="C366" s="54"/>
      <c r="D366" s="55"/>
      <c r="E366" s="56"/>
      <c r="F366" s="54"/>
      <c r="G366" s="57"/>
      <c r="H366" s="57"/>
      <c r="I366" s="57"/>
      <c r="J366" s="57"/>
      <c r="K366" s="57"/>
      <c r="L366" s="57"/>
      <c r="M366" s="57"/>
      <c r="N366" s="57"/>
      <c r="O366" s="416"/>
      <c r="P366" s="15"/>
      <c r="Q366" s="72"/>
      <c r="R366" s="72"/>
      <c r="S366" s="75"/>
      <c r="T366" s="72"/>
      <c r="U366" s="72"/>
      <c r="V366" s="72"/>
      <c r="W366" s="72"/>
    </row>
    <row r="367" spans="1:28" ht="13.5" thickBot="1" x14ac:dyDescent="0.25">
      <c r="A367" s="72" t="s">
        <v>118</v>
      </c>
      <c r="B367" s="416"/>
      <c r="C367" s="416"/>
      <c r="D367" s="410"/>
      <c r="E367" s="410"/>
      <c r="F367" s="410"/>
      <c r="G367" s="410"/>
      <c r="H367" s="410"/>
      <c r="I367" s="410"/>
      <c r="J367" s="410"/>
      <c r="K367" s="416"/>
      <c r="L367" s="416"/>
      <c r="M367" s="416"/>
      <c r="N367" s="416"/>
      <c r="O367" s="416"/>
      <c r="P367" s="72"/>
      <c r="Q367" s="72"/>
      <c r="R367" s="72"/>
      <c r="S367" s="72"/>
      <c r="T367" s="72"/>
      <c r="U367" s="72"/>
      <c r="V367" s="72"/>
      <c r="W367" s="72"/>
      <c r="X367" s="416"/>
      <c r="Y367" s="416"/>
      <c r="Z367" s="416"/>
      <c r="AA367" s="416"/>
      <c r="AB367" s="416"/>
    </row>
    <row r="368" spans="1:28" ht="15.75" thickBot="1" x14ac:dyDescent="0.25">
      <c r="A368" s="72"/>
      <c r="B368" s="416"/>
      <c r="C368" s="267" t="str">
        <f>INDEX($D$50:$D$55,Q368)</f>
        <v/>
      </c>
      <c r="D368" s="1179" t="str">
        <f>CONCATENATE(Euconst_SourceStream," ", Q368,":")</f>
        <v>Tok izvora 5:</v>
      </c>
      <c r="E368" s="1179"/>
      <c r="F368" s="1179"/>
      <c r="G368" s="1193"/>
      <c r="H368" s="1200" t="str">
        <f>IF(INDEX($E$50:$E$55,Q368)="","",INDEX($E$50:$E$55,Q368))</f>
        <v/>
      </c>
      <c r="I368" s="1200"/>
      <c r="J368" s="1200"/>
      <c r="K368" s="1200"/>
      <c r="L368" s="1201"/>
      <c r="M368" s="1229" t="str">
        <f>IF(S368=TRUE,IF(U368="",T368,U368),"")</f>
        <v/>
      </c>
      <c r="N368" s="1230"/>
      <c r="O368" s="416"/>
      <c r="P368" s="72"/>
      <c r="Q368" s="33">
        <f>Q296+1</f>
        <v>5</v>
      </c>
      <c r="R368" s="37"/>
      <c r="S368" s="40" t="b">
        <f>IF(INDEX('C_Opis postrojenja'!$M:$M,MATCH(Q370,'C_Opis postrojenja'!$Q:$Q,0))="",FALSE,TRUE)</f>
        <v>0</v>
      </c>
      <c r="T368" s="92" t="str">
        <f>IF(S368=TRUE,INDEX('C_Opis postrojenja'!$M:$M,MATCH(Q370,'C_Opis postrojenja'!$Q:$Q,0)),"")</f>
        <v/>
      </c>
      <c r="U368" s="40" t="str">
        <f>IF(S368=TRUE,IF(ISBLANK(INDEX('C_Opis postrojenja'!$N:$N,MATCH(Q370,'C_Opis postrojenja'!$Q:$Q,0))),"",INDEX('C_Opis postrojenja'!$N:$N,MATCH(Q370,'C_Opis postrojenja'!$Q:$Q,0))),"")</f>
        <v/>
      </c>
      <c r="V368" s="285" t="str">
        <f>IF(ISNUMBER(INDEX(CNTR_ListPFCmethods,Q368)),INDEX(CNTR_ListPFCmethods,Q368),"")</f>
        <v/>
      </c>
      <c r="W368" s="72"/>
      <c r="X368" s="416"/>
      <c r="Y368" s="416"/>
      <c r="Z368" s="416"/>
      <c r="AA368" s="416"/>
      <c r="AB368" s="416"/>
    </row>
    <row r="369" spans="1:28" ht="5.0999999999999996" customHeight="1" x14ac:dyDescent="0.2">
      <c r="A369" s="72"/>
      <c r="C369" s="13"/>
      <c r="D369" s="257"/>
      <c r="E369" s="257"/>
      <c r="F369" s="257"/>
      <c r="G369" s="257"/>
      <c r="H369" s="276"/>
      <c r="I369" s="276"/>
      <c r="J369" s="276"/>
      <c r="K369" s="276"/>
      <c r="L369" s="276"/>
      <c r="M369" s="277"/>
      <c r="N369" s="277"/>
      <c r="P369" s="72"/>
      <c r="Q369" s="12"/>
      <c r="R369" s="23"/>
      <c r="S369" s="23"/>
      <c r="T369" s="23"/>
      <c r="U369" s="23"/>
      <c r="V369" s="72"/>
      <c r="W369" s="72"/>
      <c r="X369" s="416"/>
      <c r="Y369" s="416"/>
      <c r="Z369" s="416"/>
      <c r="AA369" s="416"/>
      <c r="AB369" s="416"/>
    </row>
    <row r="370" spans="1:28" s="24" customFormat="1" ht="12.75" customHeight="1" x14ac:dyDescent="0.2">
      <c r="A370" s="72"/>
      <c r="B370" s="8"/>
      <c r="C370" s="8"/>
      <c r="D370" s="13"/>
      <c r="E370" s="1066" t="str">
        <f>Translations!$B$437</f>
        <v>Vrsta toka izvora:</v>
      </c>
      <c r="F370" s="1066"/>
      <c r="G370" s="1022"/>
      <c r="H370" s="1218" t="str">
        <f>IF(INDEX($H$50:$H$55,Q368)="","",INDEX($H$50:$H$55,Q368))</f>
        <v/>
      </c>
      <c r="I370" s="1219"/>
      <c r="J370" s="1219"/>
      <c r="K370" s="1219"/>
      <c r="L370" s="1220"/>
      <c r="O370" s="7"/>
      <c r="P370" s="17"/>
      <c r="Q370" s="39" t="str">
        <f>EUconst_CNTR_SourceCategory&amp;C368</f>
        <v>SourceCategory_</v>
      </c>
      <c r="R370" s="23"/>
      <c r="S370" s="23"/>
      <c r="T370" s="23"/>
      <c r="U370" s="23"/>
      <c r="V370" s="23"/>
      <c r="W370" s="23"/>
    </row>
    <row r="371" spans="1:28" s="24" customFormat="1" outlineLevel="1" x14ac:dyDescent="0.2">
      <c r="A371" s="29"/>
      <c r="B371" s="8"/>
      <c r="C371" s="8"/>
      <c r="D371" s="11"/>
      <c r="E371" s="1066" t="str">
        <f>Translations!$B$438</f>
        <v>Primijenjiva metoda prema Uredbi:</v>
      </c>
      <c r="F371" s="1066"/>
      <c r="G371" s="1022"/>
      <c r="H371" s="1188" t="str">
        <f>IF(H370="","",INDEX(EUwideConstants!$F$265:$F$325,MATCH(H370,EUConst_TierActivityListNames,0)))</f>
        <v/>
      </c>
      <c r="I371" s="1188"/>
      <c r="J371" s="1188"/>
      <c r="K371" s="1188"/>
      <c r="L371" s="1188"/>
      <c r="M371" s="2"/>
      <c r="N371" s="2"/>
      <c r="O371" s="7"/>
      <c r="P371" s="17"/>
      <c r="Q371" s="12"/>
      <c r="R371" s="23"/>
      <c r="S371" s="23"/>
      <c r="T371" s="23"/>
      <c r="U371" s="23"/>
      <c r="V371" s="23"/>
      <c r="W371" s="23"/>
    </row>
    <row r="372" spans="1:28" s="24" customFormat="1" ht="25.5" customHeight="1" outlineLevel="1" x14ac:dyDescent="0.2">
      <c r="A372" s="29"/>
      <c r="D372" s="38"/>
      <c r="E372" s="1066" t="str">
        <f>Translations!$B$439</f>
        <v>Parametar na koji se odnosi nesigurnost:</v>
      </c>
      <c r="F372" s="1066"/>
      <c r="G372" s="1022"/>
      <c r="H372" s="1313" t="str">
        <f>IF(H370="","",INDEX(EUwideConstants!$E$265:$E$325,MATCH(H370,EUConst_TierActivityListNames,0)))</f>
        <v/>
      </c>
      <c r="I372" s="1314"/>
      <c r="J372" s="1314"/>
      <c r="K372" s="1314"/>
      <c r="L372" s="1315"/>
      <c r="P372" s="17"/>
      <c r="Q372" s="12"/>
      <c r="R372" s="23"/>
      <c r="S372" s="23"/>
      <c r="T372" s="23"/>
      <c r="U372" s="23"/>
      <c r="V372" s="23"/>
      <c r="W372" s="23"/>
    </row>
    <row r="373" spans="1:28" s="24" customFormat="1" ht="5.0999999999999996" customHeight="1" outlineLevel="1" x14ac:dyDescent="0.2">
      <c r="A373" s="29"/>
      <c r="D373" s="38"/>
      <c r="E373" s="129"/>
      <c r="F373" s="129"/>
      <c r="G373" s="129"/>
      <c r="H373" s="134"/>
      <c r="I373" s="134"/>
      <c r="J373" s="134"/>
      <c r="K373" s="134"/>
      <c r="L373" s="134"/>
      <c r="P373" s="17"/>
      <c r="Q373" s="12"/>
      <c r="R373" s="23"/>
      <c r="S373" s="23"/>
      <c r="T373" s="23"/>
      <c r="U373" s="23"/>
      <c r="V373" s="23"/>
      <c r="W373" s="23"/>
    </row>
    <row r="374" spans="1:28" s="11" customFormat="1" ht="15" outlineLevel="1" x14ac:dyDescent="0.2">
      <c r="A374" s="15"/>
      <c r="C374" s="13"/>
      <c r="D374" s="1179" t="str">
        <f>Translations!$B$446</f>
        <v>Automatske upute o primjenjivim razinama točnosti:</v>
      </c>
      <c r="E374" s="1179"/>
      <c r="F374" s="1179"/>
      <c r="G374" s="1179"/>
      <c r="H374" s="1179"/>
      <c r="I374" s="1179"/>
      <c r="J374" s="1179"/>
      <c r="K374" s="1179"/>
      <c r="L374" s="1179"/>
      <c r="M374" s="1179"/>
      <c r="N374" s="1179"/>
      <c r="O374" s="416"/>
      <c r="P374" s="15"/>
      <c r="Q374" s="15"/>
      <c r="R374" s="15"/>
      <c r="S374" s="15"/>
      <c r="T374" s="15"/>
      <c r="U374" s="15"/>
      <c r="V374" s="15"/>
      <c r="W374" s="15"/>
    </row>
    <row r="375" spans="1:28" s="11" customFormat="1" ht="5.0999999999999996" customHeight="1" outlineLevel="1" x14ac:dyDescent="0.2">
      <c r="A375" s="15"/>
      <c r="C375" s="13"/>
      <c r="D375" s="257"/>
      <c r="E375" s="257"/>
      <c r="F375" s="257"/>
      <c r="G375" s="257"/>
      <c r="H375" s="257"/>
      <c r="I375" s="257"/>
      <c r="J375" s="257"/>
      <c r="K375" s="257"/>
      <c r="L375" s="257"/>
      <c r="M375" s="257"/>
      <c r="N375" s="257"/>
      <c r="O375" s="416"/>
      <c r="P375" s="15"/>
      <c r="Q375" s="15"/>
      <c r="R375" s="15"/>
      <c r="S375" s="15"/>
      <c r="T375" s="15"/>
      <c r="U375" s="15"/>
      <c r="V375" s="15"/>
      <c r="W375" s="15"/>
    </row>
    <row r="376" spans="1:28" s="11" customFormat="1" ht="51" customHeight="1" outlineLevel="1" x14ac:dyDescent="0.2">
      <c r="A376" s="15"/>
      <c r="C376" s="13"/>
      <c r="E376" s="1223" t="str">
        <f>IF(H368="","",INDEX(EUconst_SmallEmiSouStreamMsg,MATCH(Q376,EUconst_SmallEmiSouStream,0)))</f>
        <v/>
      </c>
      <c r="F376" s="1224"/>
      <c r="G376" s="1224"/>
      <c r="H376" s="1224"/>
      <c r="I376" s="1224"/>
      <c r="J376" s="1224"/>
      <c r="K376" s="1224"/>
      <c r="L376" s="1224"/>
      <c r="M376" s="1224"/>
      <c r="N376" s="1225"/>
      <c r="O376" s="416"/>
      <c r="P376" s="15"/>
      <c r="Q376" s="275" t="str">
        <f>IF(ISBLANK(CNTR_SmallEmitter),IF(CNTR_SmallEmitter=TRUE,EUconst_CNTR_SmallEmitter,EUconst_CNTR_NoSmallEmitter),EUconst_CNTR_NoSmallEmitter) &amp; IF((CNTR_Category)="","C",CNTR_Category) &amp; "_" &amp; IF(M368="",1,MATCH(M368,SourceCategory,0))</f>
        <v>NoSmallEmitter_C_1</v>
      </c>
      <c r="R376" s="15"/>
      <c r="S376" s="15"/>
      <c r="T376" s="15"/>
      <c r="U376" s="15"/>
      <c r="V376" s="15"/>
      <c r="W376" s="15"/>
    </row>
    <row r="377" spans="1:28" ht="5.0999999999999996" customHeight="1" outlineLevel="1" x14ac:dyDescent="0.2">
      <c r="A377" s="72"/>
      <c r="B377" s="416"/>
      <c r="C377" s="416"/>
      <c r="D377" s="410"/>
      <c r="E377" s="410"/>
      <c r="F377" s="410"/>
      <c r="G377" s="410"/>
      <c r="H377" s="410"/>
      <c r="I377" s="410"/>
      <c r="J377" s="410"/>
      <c r="K377" s="416"/>
      <c r="L377" s="416"/>
      <c r="M377" s="416"/>
      <c r="N377" s="416"/>
      <c r="O377" s="416"/>
      <c r="P377" s="72"/>
      <c r="Q377" s="72"/>
      <c r="R377" s="72"/>
      <c r="S377" s="72"/>
      <c r="T377" s="72"/>
      <c r="U377" s="72"/>
      <c r="V377" s="72"/>
      <c r="W377" s="72"/>
      <c r="X377" s="416"/>
      <c r="Y377" s="416"/>
      <c r="Z377" s="416"/>
      <c r="AA377" s="416"/>
      <c r="AB377" s="416"/>
    </row>
    <row r="378" spans="1:28" ht="15" customHeight="1" outlineLevel="1" x14ac:dyDescent="0.2">
      <c r="A378" s="72"/>
      <c r="B378" s="416"/>
      <c r="C378" s="278"/>
      <c r="D378" s="1179" t="str">
        <f>Translations!$B$652</f>
        <v>Podaci o djelatnostima</v>
      </c>
      <c r="E378" s="1179"/>
      <c r="F378" s="1179"/>
      <c r="G378" s="1179"/>
      <c r="H378" s="1179"/>
      <c r="I378" s="1179"/>
      <c r="J378" s="1179"/>
      <c r="K378" s="1179"/>
      <c r="L378" s="1179"/>
      <c r="M378" s="1179"/>
      <c r="N378" s="1179"/>
      <c r="O378" s="416"/>
      <c r="P378" s="72"/>
      <c r="Q378" s="72"/>
      <c r="R378" s="72"/>
      <c r="S378" s="72"/>
      <c r="T378" s="72"/>
      <c r="U378" s="72"/>
      <c r="V378" s="72"/>
      <c r="W378" s="72"/>
      <c r="X378" s="416"/>
      <c r="Y378" s="416"/>
      <c r="Z378" s="416"/>
      <c r="AA378" s="416"/>
      <c r="AB378" s="416"/>
    </row>
    <row r="379" spans="1:28" ht="5.0999999999999996" customHeight="1" outlineLevel="1" x14ac:dyDescent="0.2">
      <c r="A379" s="72"/>
      <c r="B379" s="416"/>
      <c r="C379" s="278"/>
      <c r="D379" s="257"/>
      <c r="E379" s="257"/>
      <c r="F379" s="257"/>
      <c r="G379" s="257"/>
      <c r="H379" s="257"/>
      <c r="I379" s="257"/>
      <c r="J379" s="257"/>
      <c r="K379" s="257"/>
      <c r="L379" s="257"/>
      <c r="M379" s="257"/>
      <c r="N379" s="257"/>
      <c r="O379" s="416"/>
      <c r="P379" s="72"/>
      <c r="Q379" s="72"/>
      <c r="R379" s="72"/>
      <c r="S379" s="72"/>
      <c r="T379" s="72"/>
      <c r="U379" s="72"/>
      <c r="V379" s="72"/>
      <c r="W379" s="72"/>
      <c r="X379" s="416"/>
      <c r="Y379" s="416"/>
      <c r="Z379" s="416"/>
      <c r="AA379" s="416"/>
      <c r="AB379" s="416"/>
    </row>
    <row r="380" spans="1:28" outlineLevel="1" x14ac:dyDescent="0.2">
      <c r="A380" s="72"/>
      <c r="B380" s="416"/>
      <c r="C380" s="336"/>
      <c r="D380" s="336" t="str">
        <f>Translations!$B$653</f>
        <v>Primarna proizvodnja aluminija:</v>
      </c>
      <c r="E380" s="410"/>
      <c r="F380" s="410"/>
      <c r="G380" s="410"/>
      <c r="H380" s="410"/>
      <c r="I380" s="410"/>
      <c r="J380" s="410"/>
      <c r="K380" s="416"/>
      <c r="L380" s="416"/>
      <c r="M380" s="416"/>
      <c r="N380" s="416"/>
      <c r="O380" s="416"/>
      <c r="P380" s="72"/>
      <c r="Q380" s="72"/>
      <c r="R380" s="72"/>
      <c r="S380" s="72"/>
      <c r="T380" s="72"/>
      <c r="U380" s="72" t="s">
        <v>1507</v>
      </c>
      <c r="V380" s="72" t="s">
        <v>1504</v>
      </c>
      <c r="W380" s="72" t="s">
        <v>280</v>
      </c>
      <c r="X380" s="416"/>
      <c r="Y380" s="416"/>
      <c r="Z380" s="416"/>
      <c r="AA380" s="416"/>
      <c r="AB380" s="416"/>
    </row>
    <row r="381" spans="1:28" outlineLevel="1" x14ac:dyDescent="0.2">
      <c r="A381" s="72"/>
      <c r="B381" s="416"/>
      <c r="C381" s="416"/>
      <c r="D381" s="13" t="s">
        <v>1018</v>
      </c>
      <c r="E381" s="14" t="str">
        <f>Translations!$B$477</f>
        <v>Zahtijevana razina točnosti za podatak o djelatnosti:</v>
      </c>
      <c r="F381" s="11"/>
      <c r="G381" s="11"/>
      <c r="H381" s="268" t="str">
        <f>IF(H370="","",IF(CNTR_Category="A",INDEX(EUwideConstants!$G:$G,MATCH(Q381,EUwideConstants!$S:$S,0)),INDEX(EUwideConstants!$P:$P,MATCH(Q381,EUwideConstants!$S:$S,0))))</f>
        <v/>
      </c>
      <c r="I381" s="1299" t="str">
        <f>IF(H381="","",IF(S381=0,EUconst_NA,IF(ISERROR(S381),"",EUconst_MsgTierActivityLevel &amp; " " &amp;S381)))</f>
        <v/>
      </c>
      <c r="J381" s="1053"/>
      <c r="K381" s="1053"/>
      <c r="L381" s="1053"/>
      <c r="M381" s="1053"/>
      <c r="N381" s="1032"/>
      <c r="O381" s="416"/>
      <c r="P381" s="72"/>
      <c r="Q381" s="92" t="str">
        <f>EUconst_CNTR_ActivityData&amp;H370</f>
        <v>ActivityData_</v>
      </c>
      <c r="R381" s="29"/>
      <c r="S381" s="32" t="str">
        <f>IF(H381="","",IF(H381=EUconst_NA,"",INDEX(EUwideConstants!$H:$O,MATCH(Q381,EUwideConstants!$S:$S,0),MATCH(H381,CNTR_TierList,0))))</f>
        <v/>
      </c>
      <c r="T381" s="72"/>
      <c r="U381" s="285" t="str">
        <f>V368</f>
        <v/>
      </c>
      <c r="V381" s="285">
        <v>0</v>
      </c>
      <c r="W381" s="92" t="b">
        <f>IF($L$6=EUconst_NotRelevant,TRUE,IF(V381&gt;0,(V381&lt;&gt;U381),IF(U381="",TRUE,FALSE)))</f>
        <v>1</v>
      </c>
      <c r="X381" s="416"/>
      <c r="Y381" s="416"/>
      <c r="Z381" s="416"/>
      <c r="AA381" s="416"/>
      <c r="AB381" s="416"/>
    </row>
    <row r="382" spans="1:28" outlineLevel="1" x14ac:dyDescent="0.2">
      <c r="A382" s="72"/>
      <c r="B382" s="416"/>
      <c r="C382" s="416"/>
      <c r="D382" s="13" t="s">
        <v>552</v>
      </c>
      <c r="E382" s="14" t="str">
        <f>Translations!$B$478</f>
        <v>Korištena razina točnosti za podatak o djelatnosti:</v>
      </c>
      <c r="F382" s="11"/>
      <c r="G382" s="11"/>
      <c r="H382" s="197"/>
      <c r="I382" s="1299" t="str">
        <f>IF(OR(ISBLANK(H382),H382=EUconst_NoTier),"",IF(S382=0,EUconst_NA,IF(ISERROR(S382),"",EUconst_MsgTierActivityLevel &amp; " " &amp;S382)))</f>
        <v/>
      </c>
      <c r="J382" s="1053"/>
      <c r="K382" s="1053"/>
      <c r="L382" s="1053"/>
      <c r="M382" s="1053"/>
      <c r="N382" s="1032"/>
      <c r="O382" s="416"/>
      <c r="P382" s="72"/>
      <c r="Q382" s="92" t="str">
        <f>EUconst_CNTR_ActivityData&amp;H370</f>
        <v>ActivityData_</v>
      </c>
      <c r="R382" s="29"/>
      <c r="S382" s="32" t="str">
        <f>IF(ISBLANK(H382),"",IF(H382=EUconst_NA,"",INDEX(EUwideConstants!$H:$O,MATCH(Q382,EUwideConstants!$S:$S,0),MATCH(H382,CNTR_TierList,0))))</f>
        <v/>
      </c>
      <c r="T382" s="72"/>
      <c r="U382" s="285" t="str">
        <f>U381</f>
        <v/>
      </c>
      <c r="V382" s="285">
        <v>0</v>
      </c>
      <c r="W382" s="92" t="b">
        <f>IF($L$6=EUconst_NotRelevant,TRUE,IF(V382&gt;0,(V382&lt;&gt;U382),IF(U382="",TRUE,FALSE)))</f>
        <v>1</v>
      </c>
      <c r="X382" s="416"/>
      <c r="Y382" s="416"/>
      <c r="Z382" s="416"/>
      <c r="AA382" s="416"/>
      <c r="AB382" s="416"/>
    </row>
    <row r="383" spans="1:28" outlineLevel="1" x14ac:dyDescent="0.2">
      <c r="A383" s="72"/>
      <c r="B383" s="416"/>
      <c r="C383" s="416"/>
      <c r="D383" s="13" t="s">
        <v>1020</v>
      </c>
      <c r="E383" s="14" t="str">
        <f>Translations!$B$479</f>
        <v>Postignuta nesigurnost:</v>
      </c>
      <c r="F383" s="11"/>
      <c r="G383" s="11"/>
      <c r="H383" s="269"/>
      <c r="I383" s="14" t="str">
        <f>Translations!$B$480</f>
        <v>Komentar:</v>
      </c>
      <c r="J383" s="1312"/>
      <c r="K383" s="1280"/>
      <c r="L383" s="1280"/>
      <c r="M383" s="1280"/>
      <c r="N383" s="1281"/>
      <c r="O383" s="416"/>
      <c r="P383" s="72"/>
      <c r="Q383" s="72"/>
      <c r="R383" s="72"/>
      <c r="S383" s="72"/>
      <c r="T383" s="72"/>
      <c r="U383" s="285" t="str">
        <f>U382</f>
        <v/>
      </c>
      <c r="V383" s="285">
        <v>0</v>
      </c>
      <c r="W383" s="92" t="b">
        <f>IF($L$6=EUconst_NotRelevant,TRUE,IF(V383&gt;0,(V383&lt;&gt;U383),IF(U383="",TRUE,FALSE)))</f>
        <v>1</v>
      </c>
      <c r="X383" s="416"/>
      <c r="Y383" s="416"/>
      <c r="Z383" s="416"/>
      <c r="AA383" s="416"/>
      <c r="AB383" s="416"/>
    </row>
    <row r="384" spans="1:28" ht="5.0999999999999996" customHeight="1" outlineLevel="1" x14ac:dyDescent="0.2">
      <c r="A384" s="72"/>
      <c r="B384" s="416"/>
      <c r="C384" s="416"/>
      <c r="D384" s="416"/>
      <c r="E384" s="410"/>
      <c r="F384" s="410"/>
      <c r="G384" s="410"/>
      <c r="H384" s="410"/>
      <c r="I384" s="410"/>
      <c r="J384" s="410"/>
      <c r="K384" s="410"/>
      <c r="L384" s="416"/>
      <c r="M384" s="416"/>
      <c r="N384" s="416"/>
      <c r="O384" s="416"/>
      <c r="P384" s="72"/>
      <c r="Q384" s="72"/>
      <c r="R384" s="72"/>
      <c r="S384" s="72"/>
      <c r="T384" s="72"/>
      <c r="U384" s="72"/>
      <c r="V384" s="72"/>
      <c r="W384" s="72"/>
      <c r="X384" s="416"/>
      <c r="Y384" s="416"/>
      <c r="Z384" s="416"/>
      <c r="AA384" s="416"/>
      <c r="AB384" s="416"/>
    </row>
    <row r="385" spans="1:28" outlineLevel="1" x14ac:dyDescent="0.2">
      <c r="A385" s="72"/>
      <c r="B385" s="416"/>
      <c r="C385" s="416"/>
      <c r="D385" s="336" t="str">
        <f>Translations!$B$654</f>
        <v>Metoda A: broj anodnog učinka ćelija po danu</v>
      </c>
      <c r="E385" s="410"/>
      <c r="F385" s="410"/>
      <c r="G385" s="410"/>
      <c r="H385" s="410"/>
      <c r="I385" s="410"/>
      <c r="J385" s="410"/>
      <c r="K385" s="410"/>
      <c r="L385" s="416"/>
      <c r="M385" s="416"/>
      <c r="N385" s="416"/>
      <c r="O385" s="416"/>
      <c r="P385" s="72"/>
      <c r="Q385" s="72"/>
      <c r="R385" s="72"/>
      <c r="S385" s="72"/>
      <c r="T385" s="72"/>
      <c r="U385" s="72"/>
      <c r="V385" s="72"/>
      <c r="W385" s="72"/>
      <c r="X385" s="416"/>
      <c r="Y385" s="416"/>
      <c r="Z385" s="416"/>
      <c r="AA385" s="416"/>
      <c r="AB385" s="416"/>
    </row>
    <row r="386" spans="1:28" outlineLevel="1" x14ac:dyDescent="0.2">
      <c r="A386" s="72"/>
      <c r="B386" s="416"/>
      <c r="C386" s="416"/>
      <c r="D386" s="13" t="s">
        <v>1021</v>
      </c>
      <c r="E386" s="14" t="str">
        <f>Translations!$B$477</f>
        <v>Zahtijevana razina točnosti za podatak o djelatnosti:</v>
      </c>
      <c r="F386" s="11"/>
      <c r="G386" s="11"/>
      <c r="H386" s="268" t="str">
        <f>IF(W386,"",H381)</f>
        <v/>
      </c>
      <c r="I386" s="1299" t="str">
        <f>IF(W386,"",I381)</f>
        <v/>
      </c>
      <c r="J386" s="1053"/>
      <c r="K386" s="1053"/>
      <c r="L386" s="1053"/>
      <c r="M386" s="1053"/>
      <c r="N386" s="1032"/>
      <c r="O386" s="416"/>
      <c r="P386" s="72"/>
      <c r="Q386" s="72"/>
      <c r="R386" s="29"/>
      <c r="S386" s="23"/>
      <c r="T386" s="72"/>
      <c r="U386" s="285" t="str">
        <f>U383</f>
        <v/>
      </c>
      <c r="V386" s="285">
        <v>1</v>
      </c>
      <c r="W386" s="92" t="b">
        <f>IF($L$6=EUconst_NotRelevant,TRUE,IF(V386&gt;0,(V386&lt;&gt;U386),IF(U386="",TRUE,FALSE)))</f>
        <v>1</v>
      </c>
      <c r="X386" s="416"/>
      <c r="Y386" s="416"/>
      <c r="Z386" s="416"/>
      <c r="AA386" s="416"/>
      <c r="AB386" s="416"/>
    </row>
    <row r="387" spans="1:28" outlineLevel="1" x14ac:dyDescent="0.2">
      <c r="A387" s="72"/>
      <c r="B387" s="416"/>
      <c r="C387" s="416"/>
      <c r="D387" s="13" t="s">
        <v>1017</v>
      </c>
      <c r="E387" s="14" t="str">
        <f>Translations!$B$478</f>
        <v>Korištena razina točnosti za podatak o djelatnosti:</v>
      </c>
      <c r="F387" s="11"/>
      <c r="G387" s="11"/>
      <c r="H387" s="197"/>
      <c r="I387" s="1299" t="str">
        <f>IF(OR(ISBLANK(H387),H387=EUconst_NoTier),"",IF(S387=0,EUconst_NA,IF(ISERROR(S387),"",EUconst_MsgTierActivityLevel &amp; " " &amp;S387)))</f>
        <v/>
      </c>
      <c r="J387" s="1053"/>
      <c r="K387" s="1053"/>
      <c r="L387" s="1053"/>
      <c r="M387" s="1053"/>
      <c r="N387" s="1032"/>
      <c r="O387" s="416"/>
      <c r="P387" s="72"/>
      <c r="Q387" s="92" t="str">
        <f>EUconst_CNTR_ActivityData&amp;H370</f>
        <v>ActivityData_</v>
      </c>
      <c r="R387" s="29"/>
      <c r="S387" s="32" t="str">
        <f>IF(ISBLANK(H387),"",IF(H387=EUconst_NA,"",INDEX(EUwideConstants!$H:$O,MATCH(Q387,EUwideConstants!$S:$S,0),MATCH(H387,CNTR_TierList,0))))</f>
        <v/>
      </c>
      <c r="T387" s="72"/>
      <c r="U387" s="285" t="str">
        <f>U386</f>
        <v/>
      </c>
      <c r="V387" s="285">
        <v>1</v>
      </c>
      <c r="W387" s="92" t="b">
        <f>IF($L$6=EUconst_NotRelevant,TRUE,IF(V387&gt;0,(V387&lt;&gt;U387),IF(U387="",TRUE,FALSE)))</f>
        <v>1</v>
      </c>
      <c r="X387" s="416"/>
      <c r="Y387" s="416"/>
      <c r="Z387" s="416"/>
      <c r="AA387" s="416"/>
      <c r="AB387" s="416"/>
    </row>
    <row r="388" spans="1:28" outlineLevel="1" x14ac:dyDescent="0.2">
      <c r="A388" s="72"/>
      <c r="B388" s="416"/>
      <c r="C388" s="416"/>
      <c r="D388" s="13" t="s">
        <v>1347</v>
      </c>
      <c r="E388" s="14" t="str">
        <f>Translations!$B$479</f>
        <v>Postignuta nesigurnost:</v>
      </c>
      <c r="F388" s="11"/>
      <c r="G388" s="11"/>
      <c r="H388" s="269"/>
      <c r="I388" s="14" t="str">
        <f>Translations!$B$480</f>
        <v>Komentar:</v>
      </c>
      <c r="J388" s="1312"/>
      <c r="K388" s="1280"/>
      <c r="L388" s="1280"/>
      <c r="M388" s="1280"/>
      <c r="N388" s="1281"/>
      <c r="O388" s="416"/>
      <c r="P388" s="72"/>
      <c r="Q388" s="72"/>
      <c r="R388" s="72"/>
      <c r="S388" s="72"/>
      <c r="T388" s="72"/>
      <c r="U388" s="285" t="str">
        <f>U387</f>
        <v/>
      </c>
      <c r="V388" s="285">
        <v>1</v>
      </c>
      <c r="W388" s="92" t="b">
        <f>IF($L$6=EUconst_NotRelevant,TRUE,IF(V388&gt;0,(V388&lt;&gt;U388),IF(U388="",TRUE,FALSE)))</f>
        <v>1</v>
      </c>
      <c r="X388" s="416"/>
      <c r="Y388" s="416"/>
      <c r="Z388" s="416"/>
      <c r="AA388" s="416"/>
      <c r="AB388" s="416"/>
    </row>
    <row r="389" spans="1:28" ht="5.0999999999999996" customHeight="1" outlineLevel="1" x14ac:dyDescent="0.2">
      <c r="A389" s="72"/>
      <c r="B389" s="416"/>
      <c r="C389" s="416"/>
      <c r="D389" s="416"/>
      <c r="E389" s="410"/>
      <c r="F389" s="410"/>
      <c r="G389" s="410"/>
      <c r="H389" s="410"/>
      <c r="I389" s="410"/>
      <c r="J389" s="410"/>
      <c r="K389" s="410"/>
      <c r="L389" s="416"/>
      <c r="M389" s="416"/>
      <c r="N389" s="416"/>
      <c r="O389" s="416"/>
      <c r="P389" s="72"/>
      <c r="Q389" s="72"/>
      <c r="R389" s="72"/>
      <c r="S389" s="72"/>
      <c r="T389" s="72"/>
      <c r="U389" s="72"/>
      <c r="V389" s="72"/>
      <c r="W389" s="72"/>
      <c r="X389" s="416"/>
      <c r="Y389" s="416"/>
      <c r="Z389" s="416"/>
      <c r="AA389" s="416"/>
      <c r="AB389" s="416"/>
    </row>
    <row r="390" spans="1:28" outlineLevel="1" x14ac:dyDescent="0.2">
      <c r="A390" s="72"/>
      <c r="B390" s="416"/>
      <c r="C390" s="416"/>
      <c r="D390" s="336" t="str">
        <f>Translations!$B$655</f>
        <v xml:space="preserve">Metoda A: prosjek anodnog učinka minute po pojavi </v>
      </c>
      <c r="E390" s="410"/>
      <c r="F390" s="410"/>
      <c r="G390" s="410"/>
      <c r="H390" s="410"/>
      <c r="I390" s="410"/>
      <c r="J390" s="410"/>
      <c r="K390" s="410"/>
      <c r="L390" s="416"/>
      <c r="M390" s="416"/>
      <c r="N390" s="416"/>
      <c r="O390" s="416"/>
      <c r="P390" s="72"/>
      <c r="Q390" s="72"/>
      <c r="R390" s="72"/>
      <c r="S390" s="72"/>
      <c r="T390" s="72"/>
      <c r="U390" s="72"/>
      <c r="V390" s="72"/>
      <c r="W390" s="72"/>
      <c r="X390" s="416"/>
      <c r="Y390" s="416"/>
      <c r="Z390" s="416"/>
      <c r="AA390" s="416"/>
      <c r="AB390" s="416"/>
    </row>
    <row r="391" spans="1:28" outlineLevel="1" x14ac:dyDescent="0.2">
      <c r="A391" s="72"/>
      <c r="B391" s="416"/>
      <c r="C391" s="416"/>
      <c r="D391" s="13" t="s">
        <v>1349</v>
      </c>
      <c r="E391" s="14" t="str">
        <f>Translations!$B$477</f>
        <v>Zahtijevana razina točnosti za podatak o djelatnosti:</v>
      </c>
      <c r="F391" s="11"/>
      <c r="G391" s="11"/>
      <c r="H391" s="268" t="str">
        <f>IF(W391,"",H381)</f>
        <v/>
      </c>
      <c r="I391" s="1299" t="str">
        <f>IF(W391,"",I381)</f>
        <v/>
      </c>
      <c r="J391" s="1053"/>
      <c r="K391" s="1053"/>
      <c r="L391" s="1053"/>
      <c r="M391" s="1053"/>
      <c r="N391" s="1032"/>
      <c r="O391" s="416"/>
      <c r="P391" s="72"/>
      <c r="Q391" s="72"/>
      <c r="R391" s="29"/>
      <c r="S391" s="23"/>
      <c r="T391" s="72"/>
      <c r="U391" s="285" t="str">
        <f>U388</f>
        <v/>
      </c>
      <c r="V391" s="285">
        <v>1</v>
      </c>
      <c r="W391" s="92" t="b">
        <f>IF($L$6=EUconst_NotRelevant,TRUE,IF(V391&gt;0,(V391&lt;&gt;U391),IF(U391="",TRUE,FALSE)))</f>
        <v>1</v>
      </c>
      <c r="X391" s="416"/>
      <c r="Y391" s="416"/>
      <c r="Z391" s="416"/>
      <c r="AA391" s="416"/>
      <c r="AB391" s="416"/>
    </row>
    <row r="392" spans="1:28" outlineLevel="1" x14ac:dyDescent="0.2">
      <c r="A392" s="72"/>
      <c r="B392" s="416"/>
      <c r="C392" s="416"/>
      <c r="D392" s="13" t="s">
        <v>1350</v>
      </c>
      <c r="E392" s="14" t="str">
        <f>Translations!$B$478</f>
        <v>Korištena razina točnosti za podatak o djelatnosti:</v>
      </c>
      <c r="F392" s="11"/>
      <c r="G392" s="11"/>
      <c r="H392" s="197"/>
      <c r="I392" s="1299" t="str">
        <f>IF(OR(ISBLANK(H392),H392=EUconst_NoTier),"",IF(S392=0,EUconst_NA,IF(ISERROR(S392),"",EUconst_MsgTierActivityLevel &amp; " " &amp;S392)))</f>
        <v/>
      </c>
      <c r="J392" s="1053"/>
      <c r="K392" s="1053"/>
      <c r="L392" s="1053"/>
      <c r="M392" s="1053"/>
      <c r="N392" s="1032"/>
      <c r="O392" s="416"/>
      <c r="P392" s="72"/>
      <c r="Q392" s="92" t="str">
        <f>EUconst_CNTR_ActivityData&amp;H370</f>
        <v>ActivityData_</v>
      </c>
      <c r="R392" s="29"/>
      <c r="S392" s="32" t="str">
        <f>IF(ISBLANK(H392),"",IF(H392=EUconst_NA,"",INDEX(EUwideConstants!$H:$O,MATCH(Q392,EUwideConstants!$S:$S,0),MATCH(H392,CNTR_TierList,0))))</f>
        <v/>
      </c>
      <c r="T392" s="72"/>
      <c r="U392" s="285" t="str">
        <f>U391</f>
        <v/>
      </c>
      <c r="V392" s="285">
        <v>1</v>
      </c>
      <c r="W392" s="92" t="b">
        <f>IF($L$6=EUconst_NotRelevant,TRUE,IF(V392&gt;0,(V392&lt;&gt;U392),IF(U392="",TRUE,FALSE)))</f>
        <v>1</v>
      </c>
      <c r="X392" s="416"/>
      <c r="Y392" s="416"/>
      <c r="Z392" s="416"/>
      <c r="AA392" s="416"/>
      <c r="AB392" s="416"/>
    </row>
    <row r="393" spans="1:28" outlineLevel="1" x14ac:dyDescent="0.2">
      <c r="A393" s="72"/>
      <c r="B393" s="416"/>
      <c r="C393" s="416"/>
      <c r="D393" s="13" t="s">
        <v>1514</v>
      </c>
      <c r="E393" s="14" t="str">
        <f>Translations!$B$479</f>
        <v>Postignuta nesigurnost:</v>
      </c>
      <c r="F393" s="11"/>
      <c r="G393" s="11"/>
      <c r="H393" s="269"/>
      <c r="I393" s="14" t="str">
        <f>Translations!$B$480</f>
        <v>Komentar:</v>
      </c>
      <c r="J393" s="1312"/>
      <c r="K393" s="1280"/>
      <c r="L393" s="1280"/>
      <c r="M393" s="1280"/>
      <c r="N393" s="1281"/>
      <c r="O393" s="416"/>
      <c r="P393" s="72"/>
      <c r="Q393" s="72"/>
      <c r="R393" s="72"/>
      <c r="S393" s="72"/>
      <c r="T393" s="72"/>
      <c r="U393" s="285" t="str">
        <f>U392</f>
        <v/>
      </c>
      <c r="V393" s="285">
        <v>1</v>
      </c>
      <c r="W393" s="92" t="b">
        <f>IF($L$6=EUconst_NotRelevant,TRUE,IF(V393&gt;0,(V393&lt;&gt;U393),IF(U393="",TRUE,FALSE)))</f>
        <v>1</v>
      </c>
      <c r="X393" s="416"/>
      <c r="Y393" s="416"/>
      <c r="Z393" s="416"/>
      <c r="AA393" s="416"/>
      <c r="AB393" s="416"/>
    </row>
    <row r="394" spans="1:28" ht="5.0999999999999996" customHeight="1" outlineLevel="1" x14ac:dyDescent="0.2">
      <c r="A394" s="72"/>
      <c r="B394" s="416"/>
      <c r="C394" s="416"/>
      <c r="D394" s="416"/>
      <c r="E394" s="410"/>
      <c r="F394" s="410"/>
      <c r="G394" s="410"/>
      <c r="H394" s="410"/>
      <c r="I394" s="410"/>
      <c r="J394" s="410"/>
      <c r="K394" s="410"/>
      <c r="L394" s="416"/>
      <c r="M394" s="416"/>
      <c r="N394" s="416"/>
      <c r="O394" s="416"/>
      <c r="P394" s="72"/>
      <c r="Q394" s="72"/>
      <c r="R394" s="72"/>
      <c r="S394" s="72"/>
      <c r="T394" s="72"/>
      <c r="U394" s="72"/>
      <c r="V394" s="72"/>
      <c r="W394" s="72"/>
      <c r="X394" s="416"/>
      <c r="Y394" s="416"/>
      <c r="Z394" s="416"/>
      <c r="AA394" s="416"/>
      <c r="AB394" s="416"/>
    </row>
    <row r="395" spans="1:28" outlineLevel="1" x14ac:dyDescent="0.2">
      <c r="A395" s="72"/>
      <c r="B395" s="416"/>
      <c r="C395" s="416"/>
      <c r="D395" s="336" t="str">
        <f>Translations!$B$656</f>
        <v>Metoda B: anodni učinak prednapona po ćeliji</v>
      </c>
      <c r="E395" s="410"/>
      <c r="F395" s="410"/>
      <c r="G395" s="410"/>
      <c r="H395" s="410"/>
      <c r="I395" s="410"/>
      <c r="J395" s="410"/>
      <c r="K395" s="410"/>
      <c r="L395" s="416"/>
      <c r="M395" s="416"/>
      <c r="N395" s="416"/>
      <c r="O395" s="416"/>
      <c r="P395" s="72"/>
      <c r="Q395" s="72"/>
      <c r="R395" s="72"/>
      <c r="S395" s="72"/>
      <c r="T395" s="72"/>
      <c r="U395" s="72"/>
      <c r="V395" s="72"/>
      <c r="W395" s="72"/>
      <c r="X395" s="416"/>
      <c r="Y395" s="416"/>
      <c r="Z395" s="416"/>
      <c r="AA395" s="416"/>
      <c r="AB395" s="416"/>
    </row>
    <row r="396" spans="1:28" outlineLevel="1" x14ac:dyDescent="0.2">
      <c r="A396" s="72"/>
      <c r="B396" s="416"/>
      <c r="C396" s="416"/>
      <c r="D396" s="13" t="s">
        <v>350</v>
      </c>
      <c r="E396" s="14" t="str">
        <f>Translations!$B$477</f>
        <v>Zahtijevana razina točnosti za podatak o djelatnosti:</v>
      </c>
      <c r="F396" s="11"/>
      <c r="G396" s="11"/>
      <c r="H396" s="268" t="str">
        <f>IF(W396,"",H381)</f>
        <v/>
      </c>
      <c r="I396" s="1299" t="str">
        <f>IF(W396,"",I381)</f>
        <v/>
      </c>
      <c r="J396" s="1053"/>
      <c r="K396" s="1053"/>
      <c r="L396" s="1053"/>
      <c r="M396" s="1053"/>
      <c r="N396" s="1032"/>
      <c r="O396" s="416"/>
      <c r="P396" s="72"/>
      <c r="Q396" s="72"/>
      <c r="R396" s="29"/>
      <c r="S396" s="23"/>
      <c r="T396" s="72"/>
      <c r="U396" s="285" t="str">
        <f>U393</f>
        <v/>
      </c>
      <c r="V396" s="285">
        <v>2</v>
      </c>
      <c r="W396" s="92" t="b">
        <f>IF($L$6=EUconst_NotRelevant,TRUE,IF(V396&gt;0,(V396&lt;&gt;U396),IF(U396="",TRUE,FALSE)))</f>
        <v>1</v>
      </c>
      <c r="X396" s="416"/>
      <c r="Y396" s="416"/>
      <c r="Z396" s="416"/>
      <c r="AA396" s="416"/>
      <c r="AB396" s="416"/>
    </row>
    <row r="397" spans="1:28" outlineLevel="1" x14ac:dyDescent="0.2">
      <c r="A397" s="72"/>
      <c r="B397" s="416"/>
      <c r="C397" s="416"/>
      <c r="D397" s="13" t="s">
        <v>352</v>
      </c>
      <c r="E397" s="14" t="str">
        <f>Translations!$B$478</f>
        <v>Korištena razina točnosti za podatak o djelatnosti:</v>
      </c>
      <c r="F397" s="11"/>
      <c r="G397" s="11"/>
      <c r="H397" s="197"/>
      <c r="I397" s="1299" t="str">
        <f>IF(OR(ISBLANK(H397),H397=EUconst_NoTier),"",IF(S397=0,EUconst_NA,IF(ISERROR(S397),"",EUconst_MsgTierActivityLevel &amp; " " &amp;S397)))</f>
        <v/>
      </c>
      <c r="J397" s="1053"/>
      <c r="K397" s="1053"/>
      <c r="L397" s="1053"/>
      <c r="M397" s="1053"/>
      <c r="N397" s="1032"/>
      <c r="O397" s="416"/>
      <c r="P397" s="72"/>
      <c r="Q397" s="92" t="str">
        <f>EUconst_CNTR_ActivityData&amp;H370</f>
        <v>ActivityData_</v>
      </c>
      <c r="R397" s="29"/>
      <c r="S397" s="32" t="str">
        <f>IF(ISBLANK(H397),"",IF(H397=EUconst_NA,"",INDEX(EUwideConstants!$H:$O,MATCH(Q397,EUwideConstants!$S:$S,0),MATCH(H397,CNTR_TierList,0))))</f>
        <v/>
      </c>
      <c r="T397" s="72"/>
      <c r="U397" s="285" t="str">
        <f>U396</f>
        <v/>
      </c>
      <c r="V397" s="285">
        <v>2</v>
      </c>
      <c r="W397" s="92" t="b">
        <f>IF($L$6=EUconst_NotRelevant,TRUE,IF(V397&gt;0,(V397&lt;&gt;U397),IF(U397="",TRUE,FALSE)))</f>
        <v>1</v>
      </c>
      <c r="X397" s="416"/>
      <c r="Y397" s="416"/>
      <c r="Z397" s="416"/>
      <c r="AA397" s="416"/>
      <c r="AB397" s="416"/>
    </row>
    <row r="398" spans="1:28" outlineLevel="1" x14ac:dyDescent="0.2">
      <c r="A398" s="72"/>
      <c r="B398" s="416"/>
      <c r="C398" s="416"/>
      <c r="D398" s="13" t="s">
        <v>353</v>
      </c>
      <c r="E398" s="14" t="str">
        <f>Translations!$B$479</f>
        <v>Postignuta nesigurnost:</v>
      </c>
      <c r="F398" s="11"/>
      <c r="G398" s="11"/>
      <c r="H398" s="269"/>
      <c r="I398" s="14" t="str">
        <f>Translations!$B$480</f>
        <v>Komentar:</v>
      </c>
      <c r="J398" s="1312"/>
      <c r="K398" s="1280"/>
      <c r="L398" s="1280"/>
      <c r="M398" s="1280"/>
      <c r="N398" s="1281"/>
      <c r="O398" s="416"/>
      <c r="P398" s="72"/>
      <c r="Q398" s="72"/>
      <c r="R398" s="72"/>
      <c r="S398" s="72"/>
      <c r="T398" s="72"/>
      <c r="U398" s="285" t="str">
        <f>U397</f>
        <v/>
      </c>
      <c r="V398" s="285">
        <v>2</v>
      </c>
      <c r="W398" s="92" t="b">
        <f>IF($L$6=EUconst_NotRelevant,TRUE,IF(V398&gt;0,(V398&lt;&gt;U398),IF(U398="",TRUE,FALSE)))</f>
        <v>1</v>
      </c>
      <c r="X398" s="416"/>
      <c r="Y398" s="416"/>
      <c r="Z398" s="416"/>
      <c r="AA398" s="416"/>
      <c r="AB398" s="416"/>
    </row>
    <row r="399" spans="1:28" ht="5.0999999999999996" customHeight="1" outlineLevel="1" x14ac:dyDescent="0.2">
      <c r="A399" s="72"/>
      <c r="B399" s="416"/>
      <c r="C399" s="416"/>
      <c r="D399" s="416"/>
      <c r="E399" s="410"/>
      <c r="F399" s="410"/>
      <c r="G399" s="410"/>
      <c r="H399" s="410"/>
      <c r="I399" s="410"/>
      <c r="J399" s="410"/>
      <c r="K399" s="410"/>
      <c r="L399" s="416"/>
      <c r="M399" s="416"/>
      <c r="N399" s="416"/>
      <c r="O399" s="416"/>
      <c r="P399" s="72"/>
      <c r="Q399" s="72"/>
      <c r="R399" s="72"/>
      <c r="S399" s="72"/>
      <c r="T399" s="72"/>
      <c r="U399" s="72"/>
      <c r="V399" s="72"/>
      <c r="W399" s="72"/>
      <c r="X399" s="416"/>
      <c r="Y399" s="416"/>
      <c r="Z399" s="416"/>
      <c r="AA399" s="416"/>
      <c r="AB399" s="416"/>
    </row>
    <row r="400" spans="1:28" outlineLevel="1" x14ac:dyDescent="0.2">
      <c r="A400" s="72"/>
      <c r="B400" s="416"/>
      <c r="C400" s="416"/>
      <c r="D400" s="336" t="str">
        <f>Translations!$B$657</f>
        <v>Metoda B: Trenutna učinkovitost</v>
      </c>
      <c r="E400" s="410"/>
      <c r="F400" s="410"/>
      <c r="G400" s="410"/>
      <c r="H400" s="410"/>
      <c r="I400" s="410"/>
      <c r="J400" s="410"/>
      <c r="K400" s="410"/>
      <c r="L400" s="416"/>
      <c r="M400" s="416"/>
      <c r="N400" s="416"/>
      <c r="O400" s="416"/>
      <c r="P400" s="72"/>
      <c r="Q400" s="72"/>
      <c r="R400" s="72"/>
      <c r="S400" s="72"/>
      <c r="T400" s="72"/>
      <c r="U400" s="72"/>
      <c r="V400" s="72"/>
      <c r="W400" s="72"/>
      <c r="X400" s="416"/>
      <c r="Y400" s="416"/>
      <c r="Z400" s="416"/>
      <c r="AA400" s="416"/>
      <c r="AB400" s="416"/>
    </row>
    <row r="401" spans="1:28" ht="12.75" customHeight="1" outlineLevel="1" x14ac:dyDescent="0.2">
      <c r="A401" s="72"/>
      <c r="B401" s="416"/>
      <c r="C401" s="416"/>
      <c r="D401" s="13" t="s">
        <v>354</v>
      </c>
      <c r="E401" s="14" t="str">
        <f>Translations!$B$477</f>
        <v>Zahtijevana razina točnosti za podatak o djelatnosti:</v>
      </c>
      <c r="F401" s="11"/>
      <c r="G401" s="11"/>
      <c r="H401" s="268" t="str">
        <f>IF(W401,"",H381)</f>
        <v/>
      </c>
      <c r="I401" s="1299" t="str">
        <f>IF(W401,"",I381)</f>
        <v/>
      </c>
      <c r="J401" s="1053"/>
      <c r="K401" s="1053"/>
      <c r="L401" s="1053"/>
      <c r="M401" s="1053"/>
      <c r="N401" s="1032"/>
      <c r="O401" s="416"/>
      <c r="P401" s="72"/>
      <c r="Q401" s="72"/>
      <c r="R401" s="29"/>
      <c r="S401" s="23"/>
      <c r="T401" s="72"/>
      <c r="U401" s="285" t="str">
        <f>U398</f>
        <v/>
      </c>
      <c r="V401" s="285">
        <v>2</v>
      </c>
      <c r="W401" s="92" t="b">
        <f>IF($L$6=EUconst_NotRelevant,TRUE,IF(V401&gt;0,(V401&lt;&gt;U401),IF(U401="",TRUE,FALSE)))</f>
        <v>1</v>
      </c>
      <c r="X401" s="416"/>
      <c r="Y401" s="416"/>
      <c r="Z401" s="416"/>
      <c r="AA401" s="416"/>
      <c r="AB401" s="416"/>
    </row>
    <row r="402" spans="1:28" outlineLevel="1" x14ac:dyDescent="0.2">
      <c r="A402" s="72"/>
      <c r="B402" s="416"/>
      <c r="C402" s="416"/>
      <c r="D402" s="13" t="s">
        <v>553</v>
      </c>
      <c r="E402" s="14" t="str">
        <f>Translations!$B$478</f>
        <v>Korištena razina točnosti za podatak o djelatnosti:</v>
      </c>
      <c r="F402" s="11"/>
      <c r="G402" s="11"/>
      <c r="H402" s="197"/>
      <c r="I402" s="1299" t="str">
        <f>IF(OR(ISBLANK(H402),H402=EUconst_NoTier),"",IF(S402=0,EUconst_NA,IF(ISERROR(S402),"",EUconst_MsgTierActivityLevel &amp; " " &amp;S402)))</f>
        <v/>
      </c>
      <c r="J402" s="1053"/>
      <c r="K402" s="1053"/>
      <c r="L402" s="1053"/>
      <c r="M402" s="1053"/>
      <c r="N402" s="1032"/>
      <c r="O402" s="416"/>
      <c r="P402" s="72"/>
      <c r="Q402" s="92" t="str">
        <f>EUconst_CNTR_ActivityData&amp;H370</f>
        <v>ActivityData_</v>
      </c>
      <c r="R402" s="29"/>
      <c r="S402" s="32" t="str">
        <f>IF(ISBLANK(H402),"",IF(H402=EUconst_NA,"",INDEX(EUwideConstants!$H:$O,MATCH(Q402,EUwideConstants!$S:$S,0),MATCH(H402,CNTR_TierList,0))))</f>
        <v/>
      </c>
      <c r="T402" s="72"/>
      <c r="U402" s="285" t="str">
        <f>U401</f>
        <v/>
      </c>
      <c r="V402" s="285">
        <v>2</v>
      </c>
      <c r="W402" s="92" t="b">
        <f>IF($L$6=EUconst_NotRelevant,TRUE,IF(V402&gt;0,(V402&lt;&gt;U402),IF(U402="",TRUE,FALSE)))</f>
        <v>1</v>
      </c>
      <c r="X402" s="416"/>
      <c r="Y402" s="416"/>
      <c r="Z402" s="416"/>
      <c r="AA402" s="416"/>
      <c r="AB402" s="416"/>
    </row>
    <row r="403" spans="1:28" outlineLevel="1" x14ac:dyDescent="0.2">
      <c r="A403" s="72"/>
      <c r="B403" s="416"/>
      <c r="C403" s="416"/>
      <c r="D403" s="13" t="s">
        <v>548</v>
      </c>
      <c r="E403" s="14" t="str">
        <f>Translations!$B$479</f>
        <v>Postignuta nesigurnost:</v>
      </c>
      <c r="F403" s="11"/>
      <c r="G403" s="11"/>
      <c r="H403" s="269"/>
      <c r="I403" s="14" t="str">
        <f>Translations!$B$480</f>
        <v>Komentar:</v>
      </c>
      <c r="J403" s="1312"/>
      <c r="K403" s="1280"/>
      <c r="L403" s="1280"/>
      <c r="M403" s="1280"/>
      <c r="N403" s="1281"/>
      <c r="O403" s="416"/>
      <c r="P403" s="72"/>
      <c r="Q403" s="72"/>
      <c r="R403" s="72"/>
      <c r="S403" s="72"/>
      <c r="T403" s="72"/>
      <c r="U403" s="285" t="str">
        <f>U402</f>
        <v/>
      </c>
      <c r="V403" s="285">
        <v>2</v>
      </c>
      <c r="W403" s="92" t="b">
        <f>IF($L$6=EUconst_NotRelevant,TRUE,IF(V403&gt;0,(V403&lt;&gt;U403),IF(U403="",TRUE,FALSE)))</f>
        <v>1</v>
      </c>
      <c r="X403" s="416"/>
      <c r="Y403" s="416"/>
      <c r="Z403" s="416"/>
      <c r="AA403" s="416"/>
      <c r="AB403" s="416"/>
    </row>
    <row r="404" spans="1:28" outlineLevel="1" x14ac:dyDescent="0.2">
      <c r="A404" s="72"/>
      <c r="B404" s="416"/>
      <c r="C404" s="416"/>
      <c r="D404" s="416"/>
      <c r="E404" s="410"/>
      <c r="F404" s="410"/>
      <c r="G404" s="410"/>
      <c r="H404" s="410"/>
      <c r="I404" s="410"/>
      <c r="J404" s="410"/>
      <c r="K404" s="410"/>
      <c r="L404" s="416"/>
      <c r="M404" s="416"/>
      <c r="N404" s="416"/>
      <c r="O404" s="416"/>
      <c r="P404" s="72"/>
      <c r="Q404" s="72"/>
      <c r="R404" s="72"/>
      <c r="S404" s="72"/>
      <c r="T404" s="72"/>
      <c r="U404" s="72"/>
      <c r="V404" s="72"/>
      <c r="W404" s="72"/>
      <c r="X404" s="416"/>
      <c r="Y404" s="416"/>
      <c r="Z404" s="416"/>
      <c r="AA404" s="416"/>
      <c r="AB404" s="416"/>
    </row>
    <row r="405" spans="1:28" ht="15" customHeight="1" outlineLevel="1" x14ac:dyDescent="0.2">
      <c r="A405" s="72"/>
      <c r="B405" s="416"/>
      <c r="C405" s="416"/>
      <c r="D405" s="1179" t="str">
        <f>Translations!$B$658</f>
        <v>Faktori proračuna</v>
      </c>
      <c r="E405" s="1179"/>
      <c r="F405" s="1179"/>
      <c r="G405" s="1179"/>
      <c r="H405" s="1179"/>
      <c r="I405" s="1179"/>
      <c r="J405" s="1179"/>
      <c r="K405" s="1179"/>
      <c r="L405" s="1179"/>
      <c r="M405" s="1179"/>
      <c r="N405" s="1179"/>
      <c r="O405" s="416"/>
      <c r="P405" s="72"/>
      <c r="Q405" s="72"/>
      <c r="R405" s="72"/>
      <c r="S405" s="72"/>
      <c r="T405" s="72"/>
      <c r="U405" s="72"/>
      <c r="V405" s="72"/>
      <c r="W405" s="72"/>
      <c r="X405" s="416"/>
      <c r="Y405" s="416"/>
      <c r="Z405" s="416"/>
      <c r="AA405" s="416"/>
      <c r="AB405" s="416"/>
    </row>
    <row r="406" spans="1:28" ht="15" outlineLevel="1" x14ac:dyDescent="0.2">
      <c r="A406" s="72"/>
      <c r="B406" s="416"/>
      <c r="C406" s="416"/>
      <c r="D406" s="306" t="s">
        <v>839</v>
      </c>
      <c r="E406" s="336" t="str">
        <f>Translations!$B$659</f>
        <v>Primjenjene razine točnosti</v>
      </c>
      <c r="F406" s="257"/>
      <c r="G406" s="257"/>
      <c r="H406" s="410"/>
      <c r="I406" s="410"/>
      <c r="J406" s="410"/>
      <c r="K406" s="410"/>
      <c r="L406" s="416"/>
      <c r="M406" s="416"/>
      <c r="N406" s="416"/>
      <c r="O406" s="416"/>
      <c r="P406" s="72"/>
      <c r="Q406" s="72"/>
      <c r="R406" s="72"/>
      <c r="S406" s="72"/>
      <c r="T406" s="72"/>
      <c r="U406" s="72"/>
      <c r="V406" s="72"/>
      <c r="W406" s="72"/>
      <c r="X406" s="416"/>
      <c r="Y406" s="416"/>
      <c r="Z406" s="416"/>
      <c r="AA406" s="416"/>
      <c r="AB406" s="416"/>
    </row>
    <row r="407" spans="1:28" ht="5.0999999999999996" customHeight="1" outlineLevel="1" x14ac:dyDescent="0.2">
      <c r="A407" s="72"/>
      <c r="B407" s="416"/>
      <c r="C407" s="416"/>
      <c r="D407" s="416"/>
      <c r="E407" s="410"/>
      <c r="F407" s="410"/>
      <c r="G407" s="410"/>
      <c r="H407" s="410"/>
      <c r="I407" s="410"/>
      <c r="J407" s="410"/>
      <c r="K407" s="410"/>
      <c r="L407" s="416"/>
      <c r="M407" s="416"/>
      <c r="N407" s="416"/>
      <c r="O407" s="416"/>
      <c r="P407" s="72"/>
      <c r="Q407" s="72"/>
      <c r="R407" s="72"/>
      <c r="S407" s="72"/>
      <c r="T407" s="72"/>
      <c r="U407" s="72"/>
      <c r="V407" s="72"/>
      <c r="W407" s="72"/>
      <c r="X407" s="416"/>
      <c r="Y407" s="416"/>
      <c r="Z407" s="416"/>
      <c r="AA407" s="416"/>
      <c r="AB407" s="416"/>
    </row>
    <row r="408" spans="1:28" outlineLevel="1" x14ac:dyDescent="0.2">
      <c r="A408" s="72"/>
      <c r="B408" s="416"/>
      <c r="C408" s="416"/>
      <c r="D408" s="416"/>
      <c r="E408" s="279" t="str">
        <f>Translations!$B$516</f>
        <v>Faktor proračuna:</v>
      </c>
      <c r="F408" s="280"/>
      <c r="G408" s="281"/>
      <c r="H408" s="50" t="str">
        <f>Translations!$B$517</f>
        <v>Zahtijevana razina točnosti:</v>
      </c>
      <c r="I408" s="50" t="str">
        <f>Translations!$B$518</f>
        <v>Korištena razina točnosti:</v>
      </c>
      <c r="J408" s="1300" t="str">
        <f>Translations!$B$519</f>
        <v>Puni tekst za korištenu razinu točnosti</v>
      </c>
      <c r="K408" s="1301"/>
      <c r="L408" s="1301"/>
      <c r="M408" s="1301"/>
      <c r="N408" s="1302"/>
      <c r="O408" s="416"/>
      <c r="P408" s="72"/>
      <c r="Q408" s="72"/>
      <c r="R408" s="72"/>
      <c r="S408" s="15" t="s">
        <v>1036</v>
      </c>
      <c r="T408" s="72"/>
      <c r="U408" s="72"/>
      <c r="V408" s="72"/>
      <c r="W408" s="72"/>
      <c r="X408" s="416"/>
      <c r="Y408" s="416"/>
      <c r="Z408" s="416"/>
      <c r="AA408" s="416"/>
      <c r="AB408" s="416"/>
    </row>
    <row r="409" spans="1:28" outlineLevel="1" x14ac:dyDescent="0.2">
      <c r="A409" s="72"/>
      <c r="B409" s="416"/>
      <c r="C409" s="416"/>
      <c r="D409" s="46" t="s">
        <v>1028</v>
      </c>
      <c r="E409" s="282" t="str">
        <f>Translations!$B$660</f>
        <v>SEF (CF4) Nagibni emisijski faktor</v>
      </c>
      <c r="F409" s="283"/>
      <c r="G409" s="284"/>
      <c r="H409" s="268" t="str">
        <f>IF(H370="","",IF(W409=FALSE,IF(CNTR_Category="A",INDEX(EUwideConstants!$G:$G,MATCH(Q409,EUwideConstants!$S:$S,0)),INDEX(EUwideConstants!$P:$P,MATCH(Q409,EUwideConstants!$S:$S,0))),""))</f>
        <v/>
      </c>
      <c r="I409" s="197"/>
      <c r="J409" s="1299" t="str">
        <f>IF(OR(ISBLANK(I409),I409=EUconst_NoTier),"",IF(S409=0,EUconst_NotApplicable,IF(ISERROR(S409),"",S409)))</f>
        <v/>
      </c>
      <c r="K409" s="1053"/>
      <c r="L409" s="1053"/>
      <c r="M409" s="1053"/>
      <c r="N409" s="1032"/>
      <c r="O409" s="416"/>
      <c r="P409" s="72"/>
      <c r="Q409" s="92" t="str">
        <f>EUconst_CNTR_EF&amp;H370</f>
        <v>EF_</v>
      </c>
      <c r="R409" s="72"/>
      <c r="S409" s="31" t="str">
        <f>IF(ISBLANK(I409),"",IF(I409=EUconst_NA,"",INDEX(EUwideConstants!$H:$O,MATCH(Q409,EUwideConstants!$S:$S,0),MATCH(I409,CNTR_TierList,0))))</f>
        <v/>
      </c>
      <c r="T409" s="72"/>
      <c r="U409" s="285" t="str">
        <f>U403</f>
        <v/>
      </c>
      <c r="V409" s="285">
        <v>1</v>
      </c>
      <c r="W409" s="92" t="b">
        <f>IF($L$6=EUconst_NotRelevant,TRUE,IF(V409&gt;0,(V409&lt;&gt;U409),IF(U409="",TRUE,FALSE)))</f>
        <v>1</v>
      </c>
      <c r="X409" s="416"/>
      <c r="Y409" s="416"/>
      <c r="Z409" s="416"/>
      <c r="AA409" s="416"/>
      <c r="AB409" s="416"/>
    </row>
    <row r="410" spans="1:28" outlineLevel="1" x14ac:dyDescent="0.2">
      <c r="A410" s="72"/>
      <c r="B410" s="416"/>
      <c r="C410" s="416"/>
      <c r="D410" s="46" t="s">
        <v>1029</v>
      </c>
      <c r="E410" s="282" t="str">
        <f>Translations!$B$661</f>
        <v>OVC (koeficijent prednapona)</v>
      </c>
      <c r="F410" s="283"/>
      <c r="G410" s="284"/>
      <c r="H410" s="268" t="str">
        <f>IF(H371="","",IF(W410=FALSE,IF(CNTR_Category="A",INDEX(EUwideConstants!$G:$G,MATCH(Q410,EUwideConstants!$S:$S,0)),INDEX(EUwideConstants!$P:$P,MATCH(Q410,EUwideConstants!$S:$S,0))),""))</f>
        <v/>
      </c>
      <c r="I410" s="197"/>
      <c r="J410" s="1299" t="str">
        <f>IF(OR(ISBLANK(I410),I410=EUconst_NoTier),"",IF(S410=0,EUconst_NotApplicable,IF(ISERROR(S410),"",S410)))</f>
        <v/>
      </c>
      <c r="K410" s="1053"/>
      <c r="L410" s="1053"/>
      <c r="M410" s="1053"/>
      <c r="N410" s="1032"/>
      <c r="O410" s="416"/>
      <c r="P410" s="72"/>
      <c r="Q410" s="92" t="str">
        <f>EUconst_CNTR_EF&amp;H370</f>
        <v>EF_</v>
      </c>
      <c r="R410" s="72"/>
      <c r="S410" s="31" t="str">
        <f>IF(ISBLANK(I410),"",IF(I410=EUconst_NA,"",INDEX(EUwideConstants!$H:$O,MATCH(Q410,EUwideConstants!$S:$S,0),MATCH(I410,CNTR_TierList,0))))</f>
        <v/>
      </c>
      <c r="T410" s="72"/>
      <c r="U410" s="285" t="str">
        <f>U409</f>
        <v/>
      </c>
      <c r="V410" s="285">
        <v>2</v>
      </c>
      <c r="W410" s="92" t="b">
        <f>IF($L$6=EUconst_NotRelevant,TRUE,IF(V410&gt;0,(V410&lt;&gt;U410),IF(U410="",TRUE,FALSE)))</f>
        <v>1</v>
      </c>
      <c r="X410" s="416"/>
      <c r="Y410" s="416"/>
      <c r="Z410" s="416"/>
      <c r="AA410" s="416"/>
      <c r="AB410" s="416"/>
    </row>
    <row r="411" spans="1:28" outlineLevel="1" x14ac:dyDescent="0.2">
      <c r="A411" s="72"/>
      <c r="B411" s="416"/>
      <c r="C411" s="416"/>
      <c r="D411" s="46" t="s">
        <v>1466</v>
      </c>
      <c r="E411" s="282" t="str">
        <f>Translations!$B$662</f>
        <v>F(C2F6) Maseni udio C2F6</v>
      </c>
      <c r="F411" s="283"/>
      <c r="G411" s="284"/>
      <c r="H411" s="268" t="str">
        <f>IF(H372="","",IF(W411=FALSE,IF(CNTR_Category="A",INDEX(EUwideConstants!$G:$G,MATCH(Q411,EUwideConstants!$S:$S,0)),INDEX(EUwideConstants!$P:$P,MATCH(Q411,EUwideConstants!$S:$S,0))),""))</f>
        <v/>
      </c>
      <c r="I411" s="197"/>
      <c r="J411" s="1299" t="str">
        <f>IF(OR(ISBLANK(I411),I411=EUconst_NoTier),"",IF(S411=0,EUconst_NotApplicable,IF(ISERROR(S411),"",S411)))</f>
        <v/>
      </c>
      <c r="K411" s="1053"/>
      <c r="L411" s="1053"/>
      <c r="M411" s="1053"/>
      <c r="N411" s="1032"/>
      <c r="O411" s="416"/>
      <c r="P411" s="72"/>
      <c r="Q411" s="92" t="str">
        <f>EUconst_CNTR_EF&amp;H370</f>
        <v>EF_</v>
      </c>
      <c r="R411" s="72"/>
      <c r="S411" s="31" t="str">
        <f>IF(ISBLANK(I411),"",IF(I411=EUconst_NA,"",INDEX(EUwideConstants!$H:$O,MATCH(Q411,EUwideConstants!$S:$S,0),MATCH(I411,CNTR_TierList,0))))</f>
        <v/>
      </c>
      <c r="T411" s="72"/>
      <c r="U411" s="285" t="str">
        <f>U410</f>
        <v/>
      </c>
      <c r="V411" s="285">
        <v>0</v>
      </c>
      <c r="W411" s="92" t="b">
        <f>IF($L$6=EUconst_NotRelevant,TRUE,IF(V411&gt;0,(V411&lt;&gt;U411),IF(U411="",TRUE,FALSE)))</f>
        <v>1</v>
      </c>
      <c r="X411" s="416"/>
      <c r="Y411" s="416"/>
      <c r="Z411" s="416"/>
      <c r="AA411" s="416"/>
      <c r="AB411" s="416"/>
    </row>
    <row r="412" spans="1:28" outlineLevel="1" x14ac:dyDescent="0.2">
      <c r="A412" s="72"/>
      <c r="B412" s="416"/>
      <c r="C412" s="416"/>
      <c r="D412" s="416"/>
      <c r="E412" s="410"/>
      <c r="F412" s="410"/>
      <c r="G412" s="410"/>
      <c r="H412" s="410"/>
      <c r="I412" s="410"/>
      <c r="J412" s="410"/>
      <c r="K412" s="410"/>
      <c r="L412" s="416"/>
      <c r="M412" s="416"/>
      <c r="N412" s="416"/>
      <c r="O412" s="416"/>
      <c r="P412" s="72"/>
      <c r="Q412" s="72"/>
      <c r="R412" s="72"/>
      <c r="S412" s="72"/>
      <c r="T412" s="72"/>
      <c r="U412" s="72"/>
      <c r="V412" s="72"/>
      <c r="W412" s="72"/>
      <c r="X412" s="416"/>
      <c r="Y412" s="416"/>
      <c r="Z412" s="416"/>
      <c r="AA412" s="416"/>
      <c r="AB412" s="416"/>
    </row>
    <row r="413" spans="1:28" ht="15" outlineLevel="1" x14ac:dyDescent="0.2">
      <c r="A413" s="72"/>
      <c r="B413" s="416"/>
      <c r="C413" s="416"/>
      <c r="D413" s="306" t="s">
        <v>844</v>
      </c>
      <c r="E413" s="336" t="str">
        <f>Translations!$B$663</f>
        <v>Detalji o razini točnosti</v>
      </c>
      <c r="F413" s="257"/>
      <c r="G413" s="257"/>
      <c r="H413" s="410"/>
      <c r="I413" s="410"/>
      <c r="J413" s="410"/>
      <c r="K413" s="410"/>
      <c r="L413" s="416"/>
      <c r="M413" s="416"/>
      <c r="N413" s="416"/>
      <c r="O413" s="416"/>
      <c r="P413" s="72"/>
      <c r="Q413" s="72"/>
      <c r="R413" s="72"/>
      <c r="S413" s="72"/>
      <c r="T413" s="72"/>
      <c r="U413" s="72"/>
      <c r="V413" s="72"/>
      <c r="W413" s="72"/>
      <c r="X413" s="416"/>
      <c r="Y413" s="416"/>
      <c r="Z413" s="416"/>
      <c r="AA413" s="416"/>
      <c r="AB413" s="416"/>
    </row>
    <row r="414" spans="1:28" ht="5.0999999999999996" customHeight="1" outlineLevel="1" x14ac:dyDescent="0.2">
      <c r="A414" s="72"/>
      <c r="B414" s="416"/>
      <c r="C414" s="416"/>
      <c r="D414" s="416"/>
      <c r="E414" s="410"/>
      <c r="F414" s="410"/>
      <c r="G414" s="410"/>
      <c r="H414" s="410"/>
      <c r="I414" s="410"/>
      <c r="J414" s="410"/>
      <c r="K414" s="410"/>
      <c r="L414" s="416"/>
      <c r="M414" s="416"/>
      <c r="N414" s="416"/>
      <c r="O414" s="416"/>
      <c r="P414" s="72"/>
      <c r="Q414" s="72"/>
      <c r="R414" s="72"/>
      <c r="S414" s="72"/>
      <c r="T414" s="72"/>
      <c r="U414" s="72"/>
      <c r="V414" s="72"/>
      <c r="W414" s="72"/>
      <c r="X414" s="416"/>
      <c r="Y414" s="416"/>
      <c r="Z414" s="416"/>
      <c r="AA414" s="416"/>
      <c r="AB414" s="416"/>
    </row>
    <row r="415" spans="1:28" ht="38.25" outlineLevel="1" x14ac:dyDescent="0.2">
      <c r="A415" s="72"/>
      <c r="B415" s="416"/>
      <c r="C415" s="416"/>
      <c r="D415" s="416"/>
      <c r="E415" s="279" t="str">
        <f>Translations!$B$516</f>
        <v>Faktor proračuna:</v>
      </c>
      <c r="F415" s="280"/>
      <c r="G415" s="281"/>
      <c r="H415" s="50" t="str">
        <f>I408</f>
        <v>Korištena razina točnosti:</v>
      </c>
      <c r="I415" s="51" t="str">
        <f>Translations!$B$664</f>
        <v>zadana ili najnovija vrijednost</v>
      </c>
      <c r="J415" s="51" t="str">
        <f>Translations!$B$536</f>
        <v>Jedinica</v>
      </c>
      <c r="K415" s="51" t="str">
        <f>Translations!$B$537</f>
        <v>Oznaka izvora</v>
      </c>
      <c r="L415" s="51" t="str">
        <f>Translations!$B$538</f>
        <v>Oznaka analize</v>
      </c>
      <c r="M415" s="51" t="str">
        <f>Translations!$B$665</f>
        <v>datum najnovije analize</v>
      </c>
      <c r="N415" s="51" t="str">
        <f>Translations!$B$540</f>
        <v>Učestalost analiza</v>
      </c>
      <c r="O415" s="416"/>
      <c r="P415" s="72"/>
      <c r="Q415" s="72"/>
      <c r="R415" s="72"/>
      <c r="S415" s="52" t="s">
        <v>383</v>
      </c>
      <c r="T415" s="72"/>
      <c r="U415" s="72"/>
      <c r="V415" s="72"/>
      <c r="W415" s="72"/>
      <c r="X415" s="416"/>
      <c r="Y415" s="416"/>
      <c r="Z415" s="416"/>
      <c r="AA415" s="416"/>
      <c r="AB415" s="416"/>
    </row>
    <row r="416" spans="1:28" outlineLevel="1" x14ac:dyDescent="0.2">
      <c r="A416" s="72"/>
      <c r="B416" s="416"/>
      <c r="C416" s="416"/>
      <c r="D416" s="46" t="s">
        <v>1028</v>
      </c>
      <c r="E416" s="282" t="str">
        <f>E409</f>
        <v>SEF (CF4) Nagibni emisijski faktor</v>
      </c>
      <c r="F416" s="283"/>
      <c r="G416" s="284"/>
      <c r="H416" s="268" t="str">
        <f>IF(OR(ISBLANK(I409),I409=EUconst_NA),"",I409)</f>
        <v/>
      </c>
      <c r="I416" s="197"/>
      <c r="J416" s="197"/>
      <c r="K416" s="270"/>
      <c r="L416" s="271"/>
      <c r="M416" s="271"/>
      <c r="N416" s="272"/>
      <c r="O416" s="416"/>
      <c r="P416" s="72"/>
      <c r="Q416" s="92" t="str">
        <f>Q409</f>
        <v>EF_</v>
      </c>
      <c r="R416" s="72"/>
      <c r="S416" s="63" t="str">
        <f>IF(H416="","",IF(I409=EUconst_NA,"",INDEX(EUwideConstants!$AL:$AP,MATCH(Q409,EUwideConstants!$S:$S,0),MATCH(I409,CNTR_TierList,0))))</f>
        <v/>
      </c>
      <c r="T416" s="72"/>
      <c r="U416" s="285" t="str">
        <f>U411</f>
        <v/>
      </c>
      <c r="V416" s="285">
        <v>1</v>
      </c>
      <c r="W416" s="92" t="b">
        <f>IF($L$6=EUconst_NotRelevant,TRUE,IF(V416&gt;0,(V416&lt;&gt;U416),IF(U416="",TRUE,FALSE)))</f>
        <v>1</v>
      </c>
      <c r="X416" s="416"/>
      <c r="Y416" s="416"/>
      <c r="Z416" s="416"/>
      <c r="AA416" s="416"/>
      <c r="AB416" s="416"/>
    </row>
    <row r="417" spans="1:28" outlineLevel="1" x14ac:dyDescent="0.2">
      <c r="A417" s="72"/>
      <c r="B417" s="416"/>
      <c r="C417" s="416"/>
      <c r="D417" s="46" t="s">
        <v>1029</v>
      </c>
      <c r="E417" s="282" t="str">
        <f>E410</f>
        <v>OVC (koeficijent prednapona)</v>
      </c>
      <c r="F417" s="283"/>
      <c r="G417" s="284"/>
      <c r="H417" s="268" t="str">
        <f>IF(OR(ISBLANK(I410),I410=EUconst_NA),"",I410)</f>
        <v/>
      </c>
      <c r="I417" s="197"/>
      <c r="J417" s="197"/>
      <c r="K417" s="270"/>
      <c r="L417" s="271"/>
      <c r="M417" s="271"/>
      <c r="N417" s="272"/>
      <c r="O417" s="416"/>
      <c r="P417" s="72"/>
      <c r="Q417" s="92" t="str">
        <f>Q410</f>
        <v>EF_</v>
      </c>
      <c r="R417" s="72"/>
      <c r="S417" s="63" t="str">
        <f>IF(H417="","",IF(I410=EUconst_NA,"",INDEX(EUwideConstants!$AL:$AP,MATCH(Q410,EUwideConstants!$S:$S,0),MATCH(I410,CNTR_TierList,0))))</f>
        <v/>
      </c>
      <c r="T417" s="72"/>
      <c r="U417" s="285" t="str">
        <f>U416</f>
        <v/>
      </c>
      <c r="V417" s="285">
        <v>2</v>
      </c>
      <c r="W417" s="92" t="b">
        <f>IF($L$6=EUconst_NotRelevant,TRUE,IF(V417&gt;0,(V417&lt;&gt;U417),IF(U417="",TRUE,FALSE)))</f>
        <v>1</v>
      </c>
      <c r="X417" s="416"/>
      <c r="Y417" s="416"/>
      <c r="Z417" s="416"/>
      <c r="AA417" s="416"/>
      <c r="AB417" s="416"/>
    </row>
    <row r="418" spans="1:28" outlineLevel="1" x14ac:dyDescent="0.2">
      <c r="A418" s="72"/>
      <c r="B418" s="416"/>
      <c r="C418" s="416"/>
      <c r="D418" s="46" t="s">
        <v>1466</v>
      </c>
      <c r="E418" s="282" t="str">
        <f>E411</f>
        <v>F(C2F6) Maseni udio C2F6</v>
      </c>
      <c r="F418" s="283"/>
      <c r="G418" s="284"/>
      <c r="H418" s="268" t="str">
        <f>IF(OR(ISBLANK(I411),I411=EUconst_NA),"",I411)</f>
        <v/>
      </c>
      <c r="I418" s="197"/>
      <c r="J418" s="197"/>
      <c r="K418" s="270"/>
      <c r="L418" s="271"/>
      <c r="M418" s="271"/>
      <c r="N418" s="272"/>
      <c r="O418" s="416"/>
      <c r="P418" s="72"/>
      <c r="Q418" s="92" t="str">
        <f>Q411</f>
        <v>EF_</v>
      </c>
      <c r="R418" s="72"/>
      <c r="S418" s="63" t="str">
        <f>IF(H418="","",IF(I411=EUconst_NA,"",INDEX(EUwideConstants!$AL:$AP,MATCH(Q411,EUwideConstants!$S:$S,0),MATCH(I411,CNTR_TierList,0))))</f>
        <v/>
      </c>
      <c r="T418" s="72"/>
      <c r="U418" s="285" t="str">
        <f>U417</f>
        <v/>
      </c>
      <c r="V418" s="285">
        <v>0</v>
      </c>
      <c r="W418" s="92" t="b">
        <f>IF($L$6=EUconst_NotRelevant,TRUE,IF(V418&gt;0,(V418&lt;&gt;U418),IF(U418="",TRUE,FALSE)))</f>
        <v>1</v>
      </c>
      <c r="X418" s="416"/>
      <c r="Y418" s="416"/>
      <c r="Z418" s="416"/>
      <c r="AA418" s="416"/>
      <c r="AB418" s="416"/>
    </row>
    <row r="419" spans="1:28" outlineLevel="1" x14ac:dyDescent="0.2">
      <c r="A419" s="72"/>
      <c r="B419" s="416"/>
      <c r="C419" s="416"/>
      <c r="D419" s="416"/>
      <c r="E419" s="410"/>
      <c r="F419" s="410"/>
      <c r="G419" s="410"/>
      <c r="H419" s="410"/>
      <c r="I419" s="410"/>
      <c r="J419" s="410"/>
      <c r="K419" s="410"/>
      <c r="L419" s="416"/>
      <c r="M419" s="416"/>
      <c r="N419" s="416"/>
      <c r="O419" s="416"/>
      <c r="P419" s="72"/>
      <c r="Q419" s="72"/>
      <c r="R419" s="72"/>
      <c r="S419" s="72"/>
      <c r="T419" s="72"/>
      <c r="U419" s="72"/>
      <c r="V419" s="72"/>
      <c r="W419" s="72"/>
      <c r="X419" s="416"/>
      <c r="Y419" s="416"/>
      <c r="Z419" s="416"/>
      <c r="AA419" s="416"/>
      <c r="AB419" s="416"/>
    </row>
    <row r="420" spans="1:28" ht="15" customHeight="1" outlineLevel="1" x14ac:dyDescent="0.2">
      <c r="A420" s="72"/>
      <c r="B420" s="416"/>
      <c r="C420" s="416"/>
      <c r="D420" s="1179" t="str">
        <f>Translations!$B$666</f>
        <v>Učinkovitost prikupljanja podataka o fugitivnim emisijama</v>
      </c>
      <c r="E420" s="1179"/>
      <c r="F420" s="1179"/>
      <c r="G420" s="1179"/>
      <c r="H420" s="1179"/>
      <c r="I420" s="1179"/>
      <c r="J420" s="1179"/>
      <c r="K420" s="1179"/>
      <c r="L420" s="1179"/>
      <c r="M420" s="1179"/>
      <c r="N420" s="1179"/>
      <c r="O420" s="416"/>
      <c r="P420" s="72"/>
      <c r="Q420" s="72"/>
      <c r="R420" s="72"/>
      <c r="S420" s="72"/>
      <c r="T420" s="72"/>
      <c r="U420" s="72"/>
      <c r="V420" s="72"/>
      <c r="W420" s="72"/>
      <c r="X420" s="416"/>
      <c r="Y420" s="416"/>
      <c r="Z420" s="416"/>
      <c r="AA420" s="416"/>
      <c r="AB420" s="416"/>
    </row>
    <row r="421" spans="1:28" ht="15" outlineLevel="1" x14ac:dyDescent="0.2">
      <c r="A421" s="72"/>
      <c r="B421" s="416"/>
      <c r="C421" s="416"/>
      <c r="D421" s="306" t="s">
        <v>849</v>
      </c>
      <c r="E421" s="336" t="str">
        <f>Translations!$B$667</f>
        <v>Određivanje učinkovitosti prikupljanja podataka</v>
      </c>
      <c r="F421" s="257"/>
      <c r="G421" s="257"/>
      <c r="H421" s="410"/>
      <c r="I421" s="410"/>
      <c r="J421" s="410"/>
      <c r="K421" s="410"/>
      <c r="L421" s="416"/>
      <c r="M421" s="416"/>
      <c r="N421" s="416"/>
      <c r="O421" s="416"/>
      <c r="P421" s="72"/>
      <c r="Q421" s="72"/>
      <c r="R421" s="72"/>
      <c r="S421" s="72"/>
      <c r="T421" s="72"/>
      <c r="U421" s="72"/>
      <c r="V421" s="72"/>
      <c r="W421" s="72"/>
      <c r="X421" s="416"/>
      <c r="Y421" s="416"/>
      <c r="Z421" s="416"/>
      <c r="AA421" s="416"/>
      <c r="AB421" s="416"/>
    </row>
    <row r="422" spans="1:28" ht="5.0999999999999996" customHeight="1" outlineLevel="1" x14ac:dyDescent="0.2">
      <c r="A422" s="72"/>
      <c r="B422" s="416"/>
      <c r="C422" s="416"/>
      <c r="D422" s="416"/>
      <c r="E422" s="410"/>
      <c r="F422" s="410"/>
      <c r="G422" s="410"/>
      <c r="H422" s="410"/>
      <c r="I422" s="410"/>
      <c r="J422" s="410"/>
      <c r="K422" s="410"/>
      <c r="L422" s="416"/>
      <c r="M422" s="416"/>
      <c r="N422" s="416"/>
      <c r="O422" s="416"/>
      <c r="P422" s="72"/>
      <c r="Q422" s="72"/>
      <c r="R422" s="72"/>
      <c r="S422" s="72"/>
      <c r="T422" s="72"/>
      <c r="U422" s="72"/>
      <c r="V422" s="72"/>
      <c r="W422" s="72"/>
      <c r="X422" s="416"/>
      <c r="Y422" s="416"/>
      <c r="Z422" s="416"/>
      <c r="AA422" s="416"/>
      <c r="AB422" s="416"/>
    </row>
    <row r="423" spans="1:28" ht="38.25" outlineLevel="1" x14ac:dyDescent="0.2">
      <c r="A423" s="72"/>
      <c r="B423" s="416"/>
      <c r="C423" s="416"/>
      <c r="D423" s="416"/>
      <c r="E423" s="279"/>
      <c r="F423" s="280"/>
      <c r="G423" s="281"/>
      <c r="H423" s="50"/>
      <c r="I423" s="51" t="str">
        <f>Translations!$B$664</f>
        <v>zadana ili najnovija vrijednost</v>
      </c>
      <c r="J423" s="51" t="str">
        <f>Translations!$B$536</f>
        <v>Jedinica</v>
      </c>
      <c r="K423" s="51" t="str">
        <f>Translations!$B$537</f>
        <v>Oznaka izvora</v>
      </c>
      <c r="L423" s="51" t="str">
        <f>Translations!$B$538</f>
        <v>Oznaka analize</v>
      </c>
      <c r="M423" s="51" t="str">
        <f>Translations!$B$665</f>
        <v>datum najnovije analize</v>
      </c>
      <c r="N423" s="51" t="str">
        <f>Translations!$B$540</f>
        <v>Učestalost analiza</v>
      </c>
      <c r="O423" s="416"/>
      <c r="P423" s="72"/>
      <c r="Q423" s="72"/>
      <c r="R423" s="72"/>
      <c r="S423" s="72"/>
      <c r="T423" s="72"/>
      <c r="U423" s="72"/>
      <c r="V423" s="72"/>
      <c r="W423" s="72"/>
      <c r="X423" s="416"/>
      <c r="Y423" s="416"/>
      <c r="Z423" s="416"/>
      <c r="AA423" s="416"/>
      <c r="AB423" s="416"/>
    </row>
    <row r="424" spans="1:28" outlineLevel="1" x14ac:dyDescent="0.2">
      <c r="A424" s="72"/>
      <c r="B424" s="416"/>
      <c r="C424" s="416"/>
      <c r="D424" s="416"/>
      <c r="E424" s="282" t="str">
        <f>Translations!$B$668</f>
        <v xml:space="preserve">Učinkovitost prikupljanja  </v>
      </c>
      <c r="F424" s="283"/>
      <c r="G424" s="284"/>
      <c r="H424" s="50"/>
      <c r="I424" s="197"/>
      <c r="J424" s="197"/>
      <c r="K424" s="270"/>
      <c r="L424" s="271"/>
      <c r="M424" s="271"/>
      <c r="N424" s="272"/>
      <c r="O424" s="416"/>
      <c r="P424" s="72"/>
      <c r="Q424" s="72"/>
      <c r="R424" s="72"/>
      <c r="S424" s="72"/>
      <c r="T424" s="72"/>
      <c r="U424" s="285" t="str">
        <f>U418</f>
        <v/>
      </c>
      <c r="V424" s="285">
        <v>0</v>
      </c>
      <c r="W424" s="92" t="b">
        <f>IF($L$6=EUconst_NotRelevant,TRUE,IF(V424&gt;0,(V424&lt;&gt;U424),IF(U424="",TRUE,FALSE)))</f>
        <v>1</v>
      </c>
      <c r="X424" s="416"/>
      <c r="Y424" s="416"/>
      <c r="Z424" s="416"/>
      <c r="AA424" s="416"/>
      <c r="AB424" s="416"/>
    </row>
    <row r="425" spans="1:28" outlineLevel="1" x14ac:dyDescent="0.2">
      <c r="A425" s="72"/>
      <c r="B425" s="416"/>
      <c r="C425" s="416"/>
      <c r="D425" s="410"/>
      <c r="E425" s="410"/>
      <c r="F425" s="410"/>
      <c r="G425" s="410"/>
      <c r="H425" s="410"/>
      <c r="I425" s="410"/>
      <c r="J425" s="410"/>
      <c r="K425" s="416"/>
      <c r="L425" s="416"/>
      <c r="M425" s="416"/>
      <c r="N425" s="416"/>
      <c r="O425" s="416"/>
      <c r="P425" s="72"/>
      <c r="Q425" s="72"/>
      <c r="R425" s="72"/>
      <c r="S425" s="72"/>
      <c r="T425" s="72"/>
      <c r="U425" s="15"/>
      <c r="V425" s="15"/>
      <c r="W425" s="15"/>
      <c r="X425" s="416"/>
      <c r="Y425" s="416"/>
      <c r="Z425" s="416"/>
      <c r="AA425" s="416"/>
      <c r="AB425" s="416"/>
    </row>
    <row r="426" spans="1:28" ht="15" outlineLevel="1" x14ac:dyDescent="0.2">
      <c r="A426" s="72"/>
      <c r="B426" s="416"/>
      <c r="C426" s="416"/>
      <c r="D426" s="1179" t="str">
        <f>Translations!$B$44</f>
        <v>Komentari</v>
      </c>
      <c r="E426" s="1179"/>
      <c r="F426" s="1179"/>
      <c r="G426" s="1179"/>
      <c r="H426" s="1179"/>
      <c r="I426" s="1179"/>
      <c r="J426" s="1179"/>
      <c r="K426" s="1179"/>
      <c r="L426" s="1179"/>
      <c r="M426" s="1179"/>
      <c r="N426" s="1179"/>
      <c r="O426" s="416"/>
      <c r="P426" s="72"/>
      <c r="Q426" s="72"/>
      <c r="R426" s="72"/>
      <c r="S426" s="72"/>
      <c r="T426" s="72"/>
      <c r="U426" s="15"/>
      <c r="V426" s="15"/>
      <c r="W426" s="15"/>
      <c r="X426" s="416"/>
      <c r="Y426" s="416"/>
      <c r="Z426" s="416"/>
      <c r="AA426" s="416"/>
      <c r="AB426" s="416"/>
    </row>
    <row r="427" spans="1:28" s="11" customFormat="1" ht="12.75" customHeight="1" outlineLevel="1" x14ac:dyDescent="0.2">
      <c r="A427" s="15"/>
      <c r="D427" s="13" t="s">
        <v>851</v>
      </c>
      <c r="E427" s="1066" t="str">
        <f>Translations!$B$546</f>
        <v>Komentari:</v>
      </c>
      <c r="F427" s="1066"/>
      <c r="G427" s="1066"/>
      <c r="H427" s="1066"/>
      <c r="I427" s="1066"/>
      <c r="J427" s="1066"/>
      <c r="K427" s="1066"/>
      <c r="L427" s="1066"/>
      <c r="M427" s="1066"/>
      <c r="N427" s="1066"/>
      <c r="O427" s="416"/>
      <c r="P427" s="15"/>
      <c r="Q427" s="15"/>
      <c r="R427" s="15"/>
      <c r="S427" s="15"/>
      <c r="T427" s="15"/>
      <c r="U427" s="15"/>
      <c r="V427" s="15"/>
      <c r="W427" s="15"/>
    </row>
    <row r="428" spans="1:28" s="11" customFormat="1" ht="5.0999999999999996" customHeight="1" outlineLevel="1" x14ac:dyDescent="0.2">
      <c r="A428" s="15"/>
      <c r="D428" s="13"/>
      <c r="E428" s="273"/>
      <c r="O428" s="416"/>
      <c r="P428" s="15"/>
      <c r="Q428" s="15"/>
      <c r="R428" s="15"/>
      <c r="S428" s="15"/>
      <c r="T428" s="15"/>
      <c r="U428" s="15"/>
      <c r="V428" s="15"/>
      <c r="W428" s="15"/>
    </row>
    <row r="429" spans="1:28" s="11" customFormat="1" ht="12.75" customHeight="1" outlineLevel="1" x14ac:dyDescent="0.2">
      <c r="A429" s="15"/>
      <c r="D429" s="13"/>
      <c r="E429" s="1309"/>
      <c r="F429" s="1310"/>
      <c r="G429" s="1310"/>
      <c r="H429" s="1310"/>
      <c r="I429" s="1310"/>
      <c r="J429" s="1310"/>
      <c r="K429" s="1310"/>
      <c r="L429" s="1310"/>
      <c r="M429" s="1310"/>
      <c r="N429" s="1311"/>
      <c r="O429" s="416"/>
      <c r="P429" s="15"/>
      <c r="Q429" s="15"/>
      <c r="R429" s="15"/>
      <c r="S429" s="15"/>
      <c r="T429" s="15"/>
      <c r="U429" s="285" t="str">
        <f>U424</f>
        <v/>
      </c>
      <c r="V429" s="285">
        <v>0</v>
      </c>
      <c r="W429" s="92" t="b">
        <f>IF($L$6=EUconst_NotRelevant,TRUE,IF(V429&gt;0,(V429&lt;&gt;U429),IF(U429="",TRUE,FALSE)))</f>
        <v>1</v>
      </c>
    </row>
    <row r="430" spans="1:28" s="11" customFormat="1" ht="12.75" customHeight="1" outlineLevel="1" x14ac:dyDescent="0.2">
      <c r="A430" s="15"/>
      <c r="D430" s="13"/>
      <c r="E430" s="1303"/>
      <c r="F430" s="1304"/>
      <c r="G430" s="1304"/>
      <c r="H430" s="1304"/>
      <c r="I430" s="1304"/>
      <c r="J430" s="1304"/>
      <c r="K430" s="1304"/>
      <c r="L430" s="1304"/>
      <c r="M430" s="1304"/>
      <c r="N430" s="1305"/>
      <c r="O430" s="416"/>
      <c r="P430" s="15"/>
      <c r="Q430" s="15"/>
      <c r="R430" s="15"/>
      <c r="S430" s="15"/>
      <c r="T430" s="15"/>
      <c r="U430" s="285" t="str">
        <f>U429</f>
        <v/>
      </c>
      <c r="V430" s="285">
        <v>0</v>
      </c>
      <c r="W430" s="92" t="b">
        <f>IF($L$6=EUconst_NotRelevant,TRUE,IF(V430&gt;0,(V430&lt;&gt;U430),IF(U430="",TRUE,FALSE)))</f>
        <v>1</v>
      </c>
    </row>
    <row r="431" spans="1:28" s="11" customFormat="1" ht="12.75" customHeight="1" outlineLevel="1" x14ac:dyDescent="0.2">
      <c r="A431" s="15"/>
      <c r="D431" s="13"/>
      <c r="E431" s="1306"/>
      <c r="F431" s="1307"/>
      <c r="G431" s="1307"/>
      <c r="H431" s="1307"/>
      <c r="I431" s="1307"/>
      <c r="J431" s="1307"/>
      <c r="K431" s="1307"/>
      <c r="L431" s="1307"/>
      <c r="M431" s="1307"/>
      <c r="N431" s="1308"/>
      <c r="O431" s="416"/>
      <c r="P431" s="15"/>
      <c r="Q431" s="15"/>
      <c r="R431" s="15"/>
      <c r="S431" s="15"/>
      <c r="T431" s="15"/>
      <c r="U431" s="285" t="str">
        <f>U430</f>
        <v/>
      </c>
      <c r="V431" s="285">
        <v>0</v>
      </c>
      <c r="W431" s="92" t="b">
        <f>IF($L$6=EUconst_NotRelevant,TRUE,IF(V431&gt;0,(V431&lt;&gt;U431),IF(U431="",TRUE,FALSE)))</f>
        <v>1</v>
      </c>
    </row>
    <row r="432" spans="1:28" s="11" customFormat="1" outlineLevel="1" x14ac:dyDescent="0.2">
      <c r="A432" s="15"/>
      <c r="D432" s="13"/>
      <c r="O432" s="416"/>
      <c r="P432" s="15"/>
      <c r="Q432" s="15"/>
      <c r="R432" s="15"/>
      <c r="S432" s="15"/>
      <c r="T432" s="15"/>
      <c r="U432" s="15"/>
      <c r="V432" s="15"/>
      <c r="W432" s="15"/>
    </row>
    <row r="433" spans="1:28" s="11" customFormat="1" ht="12.75" customHeight="1" outlineLevel="1" x14ac:dyDescent="0.2">
      <c r="A433" s="15"/>
      <c r="D433" s="13" t="s">
        <v>852</v>
      </c>
      <c r="E433" s="1066" t="str">
        <f>Translations!$B$548</f>
        <v xml:space="preserve">Obrazloženje ako zahtijevane razine točnosti nisu primjenjene:
</v>
      </c>
      <c r="F433" s="1066"/>
      <c r="G433" s="1066"/>
      <c r="H433" s="1066"/>
      <c r="I433" s="1066"/>
      <c r="J433" s="1066"/>
      <c r="K433" s="1066"/>
      <c r="L433" s="1066"/>
      <c r="M433" s="1066"/>
      <c r="N433" s="1066"/>
      <c r="O433" s="416"/>
      <c r="P433" s="15"/>
      <c r="Q433" s="15"/>
      <c r="R433" s="15"/>
      <c r="S433" s="15"/>
      <c r="T433" s="15"/>
      <c r="U433" s="15"/>
      <c r="V433" s="15"/>
      <c r="W433" s="15"/>
    </row>
    <row r="434" spans="1:28" ht="5.0999999999999996" customHeight="1" outlineLevel="1" x14ac:dyDescent="0.2">
      <c r="A434" s="72"/>
      <c r="E434" s="67"/>
      <c r="F434" s="67"/>
      <c r="G434" s="67"/>
      <c r="H434" s="67"/>
      <c r="I434" s="67"/>
      <c r="J434" s="67"/>
      <c r="K434" s="67"/>
      <c r="L434" s="67"/>
      <c r="M434" s="67"/>
      <c r="N434" s="113"/>
      <c r="O434" s="416"/>
      <c r="P434" s="114"/>
      <c r="Q434" s="72"/>
      <c r="R434" s="72"/>
      <c r="S434" s="72"/>
      <c r="T434" s="72"/>
      <c r="U434" s="72"/>
      <c r="V434" s="72"/>
      <c r="W434" s="72"/>
    </row>
    <row r="435" spans="1:28" s="11" customFormat="1" ht="12.75" customHeight="1" outlineLevel="1" x14ac:dyDescent="0.2">
      <c r="A435" s="15"/>
      <c r="D435" s="13"/>
      <c r="E435" s="1309"/>
      <c r="F435" s="1310"/>
      <c r="G435" s="1310"/>
      <c r="H435" s="1310"/>
      <c r="I435" s="1310"/>
      <c r="J435" s="1310"/>
      <c r="K435" s="1310"/>
      <c r="L435" s="1310"/>
      <c r="M435" s="1310"/>
      <c r="N435" s="1311"/>
      <c r="O435" s="416"/>
      <c r="P435" s="15"/>
      <c r="Q435" s="15"/>
      <c r="R435" s="15"/>
      <c r="S435" s="15"/>
      <c r="T435" s="15"/>
      <c r="U435" s="285" t="str">
        <f>U431</f>
        <v/>
      </c>
      <c r="V435" s="285">
        <v>0</v>
      </c>
      <c r="W435" s="92" t="b">
        <f>IF($L$6=EUconst_NotRelevant,TRUE,IF(V435&gt;0,(V435&lt;&gt;U435),IF(U435="",TRUE,FALSE)))</f>
        <v>1</v>
      </c>
    </row>
    <row r="436" spans="1:28" s="11" customFormat="1" ht="12.75" customHeight="1" outlineLevel="1" x14ac:dyDescent="0.2">
      <c r="A436" s="15"/>
      <c r="D436" s="13"/>
      <c r="E436" s="1303"/>
      <c r="F436" s="1304"/>
      <c r="G436" s="1304"/>
      <c r="H436" s="1304"/>
      <c r="I436" s="1304"/>
      <c r="J436" s="1304"/>
      <c r="K436" s="1304"/>
      <c r="L436" s="1304"/>
      <c r="M436" s="1304"/>
      <c r="N436" s="1305"/>
      <c r="O436" s="416"/>
      <c r="P436" s="15"/>
      <c r="Q436" s="15"/>
      <c r="R436" s="15"/>
      <c r="S436" s="15"/>
      <c r="T436" s="15"/>
      <c r="U436" s="285" t="str">
        <f>U435</f>
        <v/>
      </c>
      <c r="V436" s="285">
        <v>0</v>
      </c>
      <c r="W436" s="92" t="b">
        <f>IF($L$6=EUconst_NotRelevant,TRUE,IF(V436&gt;0,(V436&lt;&gt;U436),IF(U436="",TRUE,FALSE)))</f>
        <v>1</v>
      </c>
    </row>
    <row r="437" spans="1:28" s="11" customFormat="1" ht="12.75" customHeight="1" outlineLevel="1" x14ac:dyDescent="0.2">
      <c r="A437" s="15"/>
      <c r="D437" s="13"/>
      <c r="E437" s="1306"/>
      <c r="F437" s="1307"/>
      <c r="G437" s="1307"/>
      <c r="H437" s="1307"/>
      <c r="I437" s="1307"/>
      <c r="J437" s="1307"/>
      <c r="K437" s="1307"/>
      <c r="L437" s="1307"/>
      <c r="M437" s="1307"/>
      <c r="N437" s="1308"/>
      <c r="O437" s="416"/>
      <c r="P437" s="15"/>
      <c r="Q437" s="15"/>
      <c r="R437" s="15"/>
      <c r="S437" s="15"/>
      <c r="T437" s="15"/>
      <c r="U437" s="285" t="str">
        <f>U436</f>
        <v/>
      </c>
      <c r="V437" s="285">
        <v>0</v>
      </c>
      <c r="W437" s="92" t="b">
        <f>IF($L$6=EUconst_NotRelevant,TRUE,IF(V437&gt;0,(V437&lt;&gt;U437),IF(U437="",TRUE,FALSE)))</f>
        <v>1</v>
      </c>
    </row>
    <row r="438" spans="1:28" ht="12.75" customHeight="1" thickBot="1" x14ac:dyDescent="0.25">
      <c r="A438" s="17"/>
      <c r="B438" s="11"/>
      <c r="C438" s="54"/>
      <c r="D438" s="55"/>
      <c r="E438" s="56"/>
      <c r="F438" s="54"/>
      <c r="G438" s="57"/>
      <c r="H438" s="57"/>
      <c r="I438" s="57"/>
      <c r="J438" s="57"/>
      <c r="K438" s="57"/>
      <c r="L438" s="57"/>
      <c r="M438" s="57"/>
      <c r="N438" s="57"/>
      <c r="O438" s="416"/>
      <c r="P438" s="15"/>
      <c r="Q438" s="72"/>
      <c r="R438" s="72"/>
      <c r="S438" s="75"/>
      <c r="T438" s="72"/>
      <c r="U438" s="72"/>
      <c r="V438" s="72"/>
      <c r="W438" s="72"/>
    </row>
    <row r="439" spans="1:28" x14ac:dyDescent="0.2">
      <c r="A439" s="72" t="s">
        <v>118</v>
      </c>
      <c r="B439" s="416"/>
      <c r="C439" s="416"/>
      <c r="D439" s="410"/>
      <c r="E439" s="410"/>
      <c r="F439" s="410"/>
      <c r="G439" s="410"/>
      <c r="H439" s="410"/>
      <c r="I439" s="410"/>
      <c r="J439" s="410"/>
      <c r="K439" s="416"/>
      <c r="L439" s="416"/>
      <c r="M439" s="416"/>
      <c r="N439" s="416"/>
      <c r="O439" s="416"/>
      <c r="P439" s="72"/>
      <c r="Q439" s="72"/>
      <c r="R439" s="72"/>
      <c r="S439" s="72"/>
      <c r="T439" s="72"/>
      <c r="U439" s="72"/>
      <c r="V439" s="72"/>
      <c r="W439" s="72"/>
      <c r="X439" s="416"/>
      <c r="Y439" s="416"/>
      <c r="Z439" s="416"/>
      <c r="AA439" s="416"/>
      <c r="AB439" s="416"/>
    </row>
    <row r="440" spans="1:28" x14ac:dyDescent="0.2">
      <c r="A440" s="72"/>
      <c r="B440" s="416"/>
      <c r="C440" s="416"/>
      <c r="D440" s="410"/>
      <c r="E440" s="410"/>
      <c r="F440" s="410"/>
      <c r="G440" s="410"/>
      <c r="H440" s="410"/>
      <c r="I440" s="410"/>
      <c r="J440" s="410"/>
      <c r="K440" s="416"/>
      <c r="L440" s="416"/>
      <c r="M440" s="416"/>
      <c r="N440" s="416"/>
      <c r="O440" s="416"/>
      <c r="P440" s="72"/>
      <c r="Q440" s="72"/>
      <c r="R440" s="72"/>
      <c r="S440" s="72"/>
      <c r="T440" s="72"/>
      <c r="U440" s="72"/>
      <c r="V440" s="72"/>
      <c r="W440" s="72"/>
      <c r="X440" s="416"/>
      <c r="Y440" s="416"/>
      <c r="Z440" s="416"/>
      <c r="AA440" s="416"/>
      <c r="AB440" s="416"/>
    </row>
    <row r="441" spans="1:28" ht="15.75" x14ac:dyDescent="0.2">
      <c r="A441" s="72"/>
      <c r="B441" s="416"/>
      <c r="C441" s="53">
        <v>16</v>
      </c>
      <c r="D441" s="1003" t="str">
        <f>Translations!$B$31</f>
        <v>Upravljanje i pisane procedure za praćenja emisija PFC</v>
      </c>
      <c r="E441" s="1003"/>
      <c r="F441" s="1003"/>
      <c r="G441" s="1003"/>
      <c r="H441" s="1003"/>
      <c r="I441" s="1003"/>
      <c r="J441" s="1003"/>
      <c r="K441" s="1003"/>
      <c r="L441" s="1003"/>
      <c r="M441" s="1003"/>
      <c r="N441" s="1003"/>
      <c r="O441" s="416"/>
      <c r="P441" s="72"/>
      <c r="Q441" s="72"/>
      <c r="R441" s="72"/>
      <c r="S441" s="72"/>
      <c r="T441" s="72"/>
      <c r="U441" s="72"/>
      <c r="V441" s="72"/>
      <c r="W441" s="72"/>
      <c r="X441" s="416"/>
      <c r="Y441" s="416"/>
      <c r="Z441" s="416"/>
      <c r="AA441" s="416"/>
      <c r="AB441" s="416"/>
    </row>
    <row r="442" spans="1:28" x14ac:dyDescent="0.2">
      <c r="A442" s="72"/>
      <c r="B442" s="416"/>
      <c r="C442" s="416"/>
      <c r="D442" s="410"/>
      <c r="E442" s="410"/>
      <c r="F442" s="410"/>
      <c r="G442" s="410"/>
      <c r="H442" s="410"/>
      <c r="I442" s="410"/>
      <c r="J442" s="410"/>
      <c r="K442" s="416"/>
      <c r="L442" s="416"/>
      <c r="M442" s="416"/>
      <c r="N442" s="416"/>
      <c r="O442" s="416"/>
      <c r="P442" s="72"/>
      <c r="Q442" s="72"/>
      <c r="R442" s="72"/>
      <c r="S442" s="72"/>
      <c r="T442" s="72"/>
      <c r="U442" s="72"/>
      <c r="V442" s="72"/>
      <c r="W442" s="72"/>
      <c r="X442" s="416"/>
      <c r="Y442" s="416"/>
      <c r="Z442" s="416"/>
      <c r="AA442" s="416"/>
      <c r="AB442" s="416"/>
    </row>
    <row r="443" spans="1:28" ht="25.5" customHeight="1" x14ac:dyDescent="0.2">
      <c r="A443" s="72"/>
      <c r="B443" s="416"/>
      <c r="C443" s="416"/>
      <c r="D443" s="13" t="s">
        <v>1016</v>
      </c>
      <c r="E443" s="1066" t="str">
        <f>Translations!$B$670</f>
        <v>Gdje se primjenjuje razina točnosti 2 za emisijski faktor, navedite pojedinosti o pisanoj proceduri kojom se utvrđuje raspored ponavljanja mjerenja koji treba provesti u skladu s točkom 8. Priloga IV Uredbe (emisijski faktori i učinkovitost prikupljanja).</v>
      </c>
      <c r="F443" s="1066"/>
      <c r="G443" s="1066"/>
      <c r="H443" s="1066"/>
      <c r="I443" s="1066"/>
      <c r="J443" s="1066"/>
      <c r="K443" s="1066"/>
      <c r="L443" s="1066"/>
      <c r="M443" s="1066"/>
      <c r="N443" s="1066"/>
      <c r="O443" s="416"/>
      <c r="P443" s="72"/>
      <c r="Q443" s="72"/>
      <c r="R443" s="72"/>
      <c r="S443" s="72"/>
      <c r="T443" s="72"/>
      <c r="U443" s="72"/>
      <c r="V443" s="72"/>
      <c r="W443" s="72"/>
      <c r="X443" s="416"/>
      <c r="Y443" s="416"/>
      <c r="Z443" s="416"/>
      <c r="AA443" s="416"/>
      <c r="AB443" s="416"/>
    </row>
    <row r="444" spans="1:28" ht="4.9000000000000004" customHeight="1" x14ac:dyDescent="0.2">
      <c r="A444" s="72"/>
      <c r="B444" s="416"/>
      <c r="C444" s="416"/>
      <c r="D444" s="416"/>
      <c r="E444" s="410"/>
      <c r="F444" s="410"/>
      <c r="G444" s="410"/>
      <c r="H444" s="410"/>
      <c r="I444" s="410"/>
      <c r="J444" s="410"/>
      <c r="K444" s="416"/>
      <c r="L444" s="416"/>
      <c r="M444" s="416"/>
      <c r="N444" s="416"/>
      <c r="O444" s="416"/>
      <c r="P444" s="72"/>
      <c r="Q444" s="72"/>
      <c r="R444" s="72"/>
      <c r="S444" s="72"/>
      <c r="T444" s="72"/>
      <c r="U444" s="72"/>
      <c r="V444" s="72"/>
      <c r="W444" s="72"/>
      <c r="X444" s="416"/>
      <c r="Y444" s="416"/>
      <c r="Z444" s="416"/>
      <c r="AA444" s="416"/>
      <c r="AB444" s="416"/>
    </row>
    <row r="445" spans="1:28" ht="12.75" customHeight="1" x14ac:dyDescent="0.2">
      <c r="A445" s="72"/>
      <c r="B445" s="416"/>
      <c r="C445" s="416"/>
      <c r="D445" s="416"/>
      <c r="E445" s="1096" t="str">
        <f>Translations!$B$405</f>
        <v>Naziv postupka</v>
      </c>
      <c r="F445" s="1097"/>
      <c r="G445" s="1036"/>
      <c r="H445" s="979"/>
      <c r="I445" s="979"/>
      <c r="J445" s="979"/>
      <c r="K445" s="979"/>
      <c r="L445" s="979"/>
      <c r="M445" s="979"/>
      <c r="N445" s="980"/>
      <c r="O445" s="416"/>
      <c r="P445" s="72"/>
      <c r="Q445" s="72"/>
      <c r="R445" s="72"/>
      <c r="S445" s="72"/>
      <c r="T445" s="72"/>
      <c r="U445" s="72"/>
      <c r="V445" s="72"/>
      <c r="W445" s="72"/>
      <c r="X445" s="416"/>
      <c r="Y445" s="416"/>
      <c r="Z445" s="416"/>
      <c r="AA445" s="416"/>
      <c r="AB445" s="416"/>
    </row>
    <row r="446" spans="1:28" ht="12.75" customHeight="1" x14ac:dyDescent="0.2">
      <c r="A446" s="72"/>
      <c r="B446" s="416"/>
      <c r="C446" s="416"/>
      <c r="D446" s="416"/>
      <c r="E446" s="1096" t="str">
        <f>Translations!$B$407</f>
        <v>Oznaka postupka</v>
      </c>
      <c r="F446" s="1097"/>
      <c r="G446" s="1036"/>
      <c r="H446" s="979"/>
      <c r="I446" s="979"/>
      <c r="J446" s="979"/>
      <c r="K446" s="979"/>
      <c r="L446" s="979"/>
      <c r="M446" s="979"/>
      <c r="N446" s="980"/>
      <c r="O446" s="416"/>
      <c r="P446" s="72"/>
      <c r="Q446" s="72"/>
      <c r="R446" s="72"/>
      <c r="S446" s="72"/>
      <c r="T446" s="72"/>
      <c r="U446" s="72"/>
      <c r="V446" s="72"/>
      <c r="W446" s="72"/>
      <c r="X446" s="416"/>
      <c r="Y446" s="416"/>
      <c r="Z446" s="416"/>
      <c r="AA446" s="416"/>
      <c r="AB446" s="416"/>
    </row>
    <row r="447" spans="1:28" ht="12.75" customHeight="1" x14ac:dyDescent="0.2">
      <c r="A447" s="72"/>
      <c r="B447" s="416"/>
      <c r="C447" s="416"/>
      <c r="D447" s="416"/>
      <c r="E447" s="1096" t="str">
        <f>Translations!$B$409</f>
        <v>Oznaka dijagrama (ukoliko je primjenjivo)</v>
      </c>
      <c r="F447" s="1097"/>
      <c r="G447" s="1036"/>
      <c r="H447" s="979"/>
      <c r="I447" s="979"/>
      <c r="J447" s="979"/>
      <c r="K447" s="979"/>
      <c r="L447" s="979"/>
      <c r="M447" s="979"/>
      <c r="N447" s="980"/>
      <c r="O447" s="416"/>
      <c r="P447" s="72"/>
      <c r="Q447" s="72"/>
      <c r="R447" s="72"/>
      <c r="S447" s="72"/>
      <c r="T447" s="72"/>
      <c r="U447" s="72"/>
      <c r="V447" s="72"/>
      <c r="W447" s="72"/>
      <c r="X447" s="416"/>
      <c r="Y447" s="416"/>
      <c r="Z447" s="416"/>
      <c r="AA447" s="416"/>
      <c r="AB447" s="416"/>
    </row>
    <row r="448" spans="1:28" ht="25.5" customHeight="1" x14ac:dyDescent="0.2">
      <c r="A448" s="72"/>
      <c r="B448" s="416"/>
      <c r="C448" s="416"/>
      <c r="D448" s="416"/>
      <c r="E448" s="1098" t="str">
        <f>Translations!$B$411</f>
        <v>Kratki opis postupka</v>
      </c>
      <c r="F448" s="1099"/>
      <c r="G448" s="1100"/>
      <c r="H448" s="1101"/>
      <c r="I448" s="1101"/>
      <c r="J448" s="1101"/>
      <c r="K448" s="1101"/>
      <c r="L448" s="1101"/>
      <c r="M448" s="1101"/>
      <c r="N448" s="1102"/>
      <c r="O448" s="416"/>
      <c r="P448" s="72"/>
      <c r="Q448" s="72"/>
      <c r="R448" s="72"/>
      <c r="S448" s="72"/>
      <c r="T448" s="72"/>
      <c r="U448" s="72"/>
      <c r="V448" s="72"/>
      <c r="W448" s="72"/>
      <c r="X448" s="416"/>
      <c r="Y448" s="416"/>
      <c r="Z448" s="416"/>
      <c r="AA448" s="416"/>
      <c r="AB448" s="416"/>
    </row>
    <row r="449" spans="1:28" ht="25.5" customHeight="1" x14ac:dyDescent="0.2">
      <c r="A449" s="72"/>
      <c r="B449" s="416"/>
      <c r="C449" s="416"/>
      <c r="D449" s="416"/>
      <c r="E449" s="585"/>
      <c r="F449" s="586"/>
      <c r="G449" s="1090"/>
      <c r="H449" s="1091"/>
      <c r="I449" s="1091"/>
      <c r="J449" s="1091"/>
      <c r="K449" s="1091"/>
      <c r="L449" s="1091"/>
      <c r="M449" s="1091"/>
      <c r="N449" s="1092"/>
      <c r="O449" s="416"/>
      <c r="P449" s="72"/>
      <c r="Q449" s="72"/>
      <c r="R449" s="72"/>
      <c r="S449" s="72"/>
      <c r="T449" s="72"/>
      <c r="U449" s="72"/>
      <c r="V449" s="72"/>
      <c r="W449" s="72"/>
      <c r="X449" s="416"/>
      <c r="Y449" s="416"/>
      <c r="Z449" s="416"/>
      <c r="AA449" s="416"/>
      <c r="AB449" s="416"/>
    </row>
    <row r="450" spans="1:28" ht="25.5" customHeight="1" x14ac:dyDescent="0.2">
      <c r="A450" s="72"/>
      <c r="B450" s="416"/>
      <c r="C450" s="416"/>
      <c r="D450" s="416"/>
      <c r="E450" s="587"/>
      <c r="F450" s="588"/>
      <c r="G450" s="1093"/>
      <c r="H450" s="1094"/>
      <c r="I450" s="1094"/>
      <c r="J450" s="1094"/>
      <c r="K450" s="1094"/>
      <c r="L450" s="1094"/>
      <c r="M450" s="1094"/>
      <c r="N450" s="1095"/>
      <c r="O450" s="416"/>
      <c r="P450" s="72"/>
      <c r="Q450" s="72"/>
      <c r="R450" s="72"/>
      <c r="S450" s="72"/>
      <c r="T450" s="72"/>
      <c r="U450" s="72"/>
      <c r="V450" s="72"/>
      <c r="W450" s="72"/>
      <c r="X450" s="416"/>
      <c r="Y450" s="416"/>
      <c r="Z450" s="416"/>
      <c r="AA450" s="416"/>
      <c r="AB450" s="416"/>
    </row>
    <row r="451" spans="1:28" ht="38.25" customHeight="1" x14ac:dyDescent="0.2">
      <c r="A451" s="72"/>
      <c r="B451" s="416"/>
      <c r="C451" s="416"/>
      <c r="D451" s="416"/>
      <c r="E451" s="1096" t="str">
        <f>Translations!$B$414</f>
        <v>Ustrojstvena jedinica tvrtke odgovorna za postupke i za obradu podataka.</v>
      </c>
      <c r="F451" s="1097"/>
      <c r="G451" s="1036"/>
      <c r="H451" s="1037"/>
      <c r="I451" s="1037"/>
      <c r="J451" s="1037"/>
      <c r="K451" s="1037"/>
      <c r="L451" s="1037"/>
      <c r="M451" s="1037"/>
      <c r="N451" s="1060"/>
      <c r="O451" s="416"/>
      <c r="P451" s="72"/>
      <c r="Q451" s="72"/>
      <c r="R451" s="72"/>
      <c r="S451" s="72"/>
      <c r="T451" s="72"/>
      <c r="U451" s="72"/>
      <c r="V451" s="72"/>
      <c r="W451" s="72"/>
      <c r="X451" s="416"/>
      <c r="Y451" s="416"/>
      <c r="Z451" s="416"/>
      <c r="AA451" s="416"/>
      <c r="AB451" s="416"/>
    </row>
    <row r="452" spans="1:28" ht="12.75" customHeight="1" x14ac:dyDescent="0.2">
      <c r="A452" s="72"/>
      <c r="B452" s="416"/>
      <c r="C452" s="416"/>
      <c r="D452" s="416"/>
      <c r="E452" s="1096" t="str">
        <f>Translations!$B$416</f>
        <v>Lokacija na kojoj se pohranjuju zapisi</v>
      </c>
      <c r="F452" s="1097"/>
      <c r="G452" s="1036"/>
      <c r="H452" s="979"/>
      <c r="I452" s="979"/>
      <c r="J452" s="979"/>
      <c r="K452" s="979"/>
      <c r="L452" s="979"/>
      <c r="M452" s="979"/>
      <c r="N452" s="980"/>
      <c r="O452" s="416"/>
      <c r="P452" s="72"/>
      <c r="Q452" s="72"/>
      <c r="R452" s="72"/>
      <c r="S452" s="72"/>
      <c r="T452" s="72"/>
      <c r="U452" s="72"/>
      <c r="V452" s="72"/>
      <c r="W452" s="72"/>
      <c r="X452" s="416"/>
      <c r="Y452" s="416"/>
      <c r="Z452" s="416"/>
      <c r="AA452" s="416"/>
      <c r="AB452" s="416"/>
    </row>
    <row r="453" spans="1:28" ht="25.5" customHeight="1" x14ac:dyDescent="0.2">
      <c r="A453" s="72"/>
      <c r="B453" s="416"/>
      <c r="C453" s="416"/>
      <c r="D453" s="416"/>
      <c r="E453" s="1096" t="str">
        <f>Translations!$B$418</f>
        <v>Naziv informatičkog sustava koji se koristi (ako je primjenjivo).</v>
      </c>
      <c r="F453" s="1097"/>
      <c r="G453" s="1036"/>
      <c r="H453" s="979"/>
      <c r="I453" s="979"/>
      <c r="J453" s="979"/>
      <c r="K453" s="979"/>
      <c r="L453" s="979"/>
      <c r="M453" s="979"/>
      <c r="N453" s="980"/>
      <c r="O453" s="416"/>
      <c r="P453" s="72"/>
      <c r="Q453" s="72"/>
      <c r="R453" s="72"/>
      <c r="S453" s="72"/>
      <c r="T453" s="72"/>
      <c r="U453" s="72"/>
      <c r="V453" s="72"/>
      <c r="W453" s="72"/>
      <c r="X453" s="416"/>
      <c r="Y453" s="416"/>
      <c r="Z453" s="416"/>
      <c r="AA453" s="416"/>
      <c r="AB453" s="416"/>
    </row>
    <row r="454" spans="1:28" ht="25.5" customHeight="1" x14ac:dyDescent="0.2">
      <c r="A454" s="72"/>
      <c r="B454" s="416"/>
      <c r="C454" s="416"/>
      <c r="D454" s="416"/>
      <c r="E454" s="1096" t="str">
        <f>Translations!$B$420</f>
        <v>Popis HRN EN i ostalih primjenjenih normi (ako je primjenjivo)</v>
      </c>
      <c r="F454" s="1097"/>
      <c r="G454" s="1036"/>
      <c r="H454" s="979"/>
      <c r="I454" s="979"/>
      <c r="J454" s="979"/>
      <c r="K454" s="979"/>
      <c r="L454" s="979"/>
      <c r="M454" s="979"/>
      <c r="N454" s="980"/>
      <c r="O454" s="416"/>
      <c r="P454" s="72"/>
      <c r="Q454" s="72"/>
      <c r="R454" s="72"/>
      <c r="S454" s="72"/>
      <c r="T454" s="72"/>
      <c r="U454" s="72"/>
      <c r="V454" s="72"/>
      <c r="W454" s="72"/>
      <c r="X454" s="416"/>
      <c r="Y454" s="416"/>
      <c r="Z454" s="416"/>
      <c r="AA454" s="416"/>
      <c r="AB454" s="416"/>
    </row>
    <row r="455" spans="1:28" x14ac:dyDescent="0.2">
      <c r="A455" s="72"/>
      <c r="B455" s="416"/>
      <c r="C455" s="416"/>
      <c r="D455" s="416"/>
      <c r="E455" s="416"/>
      <c r="F455" s="416"/>
      <c r="G455" s="416"/>
      <c r="H455" s="416"/>
      <c r="I455" s="416"/>
      <c r="J455" s="416"/>
      <c r="K455" s="416"/>
      <c r="L455" s="416"/>
      <c r="M455" s="416"/>
      <c r="N455" s="416"/>
      <c r="O455" s="416"/>
      <c r="P455" s="72"/>
      <c r="Q455" s="72"/>
      <c r="R455" s="72"/>
      <c r="S455" s="72"/>
      <c r="T455" s="72"/>
      <c r="U455" s="72"/>
      <c r="V455" s="72"/>
      <c r="W455" s="72"/>
      <c r="X455" s="416"/>
      <c r="Y455" s="416"/>
      <c r="Z455" s="416"/>
      <c r="AA455" s="416"/>
      <c r="AB455" s="416"/>
    </row>
    <row r="456" spans="1:28" ht="27.75" customHeight="1" x14ac:dyDescent="0.2">
      <c r="A456" s="72"/>
      <c r="B456" s="416"/>
      <c r="C456" s="416"/>
      <c r="D456" s="13" t="s">
        <v>1018</v>
      </c>
      <c r="E456" s="1066" t="str">
        <f>Translations!$B$671</f>
        <v>Gdje se primjenjuje razina točnosti 2 za emisijski faktor, navedite pojedinosti o postupku kojim se opisuje pisana procedura korištena za određivanje  emisijskih faktora CF4 i C2F6, specifičnih za postrojenje.</v>
      </c>
      <c r="F456" s="1066"/>
      <c r="G456" s="1066"/>
      <c r="H456" s="1066"/>
      <c r="I456" s="1066"/>
      <c r="J456" s="1066"/>
      <c r="K456" s="1066"/>
      <c r="L456" s="1066"/>
      <c r="M456" s="1066"/>
      <c r="N456" s="1066"/>
      <c r="O456" s="416"/>
      <c r="P456" s="72"/>
      <c r="Q456" s="72"/>
      <c r="R456" s="72"/>
      <c r="S456" s="72"/>
      <c r="T456" s="72"/>
      <c r="U456" s="72"/>
      <c r="V456" s="72"/>
      <c r="W456" s="72"/>
      <c r="X456" s="416"/>
      <c r="Y456" s="416"/>
      <c r="Z456" s="416"/>
      <c r="AA456" s="416"/>
      <c r="AB456" s="416"/>
    </row>
    <row r="457" spans="1:28" ht="12.75" customHeight="1" x14ac:dyDescent="0.2">
      <c r="A457" s="72"/>
      <c r="B457" s="416"/>
      <c r="C457" s="416"/>
      <c r="D457" s="416"/>
      <c r="E457" s="1016" t="str">
        <f>Translations!$B$672</f>
        <v>Napomena: Procedurom treba pokazati da su mjerenja bila provođena i da će se provoditi dovoljno dugo vremena kako bi izmjerene vrijednosti konvergirale, ali najmanje 72 sata.</v>
      </c>
      <c r="F457" s="1016"/>
      <c r="G457" s="1016"/>
      <c r="H457" s="1016"/>
      <c r="I457" s="1016"/>
      <c r="J457" s="1016"/>
      <c r="K457" s="1016"/>
      <c r="L457" s="1016"/>
      <c r="M457" s="1016"/>
      <c r="N457" s="1016"/>
      <c r="O457" s="416"/>
      <c r="P457" s="72"/>
      <c r="Q457" s="72"/>
      <c r="R457" s="72"/>
      <c r="S457" s="72"/>
      <c r="T457" s="72"/>
      <c r="U457" s="72"/>
      <c r="V457" s="72"/>
      <c r="W457" s="72"/>
      <c r="X457" s="416"/>
      <c r="Y457" s="416"/>
      <c r="Z457" s="416"/>
      <c r="AA457" s="416"/>
      <c r="AB457" s="416"/>
    </row>
    <row r="458" spans="1:28" ht="4.9000000000000004" customHeight="1" x14ac:dyDescent="0.2">
      <c r="A458" s="72"/>
      <c r="B458" s="416"/>
      <c r="C458" s="416"/>
      <c r="D458" s="416"/>
      <c r="E458" s="410"/>
      <c r="F458" s="410"/>
      <c r="G458" s="410"/>
      <c r="H458" s="410"/>
      <c r="I458" s="410"/>
      <c r="J458" s="410"/>
      <c r="K458" s="416"/>
      <c r="L458" s="416"/>
      <c r="M458" s="416"/>
      <c r="N458" s="416"/>
      <c r="O458" s="416"/>
      <c r="P458" s="72"/>
      <c r="Q458" s="72"/>
      <c r="R458" s="72"/>
      <c r="S458" s="72"/>
      <c r="T458" s="72"/>
      <c r="U458" s="72"/>
      <c r="V458" s="72"/>
      <c r="W458" s="72"/>
      <c r="X458" s="416"/>
      <c r="Y458" s="416"/>
      <c r="Z458" s="416"/>
      <c r="AA458" s="416"/>
      <c r="AB458" s="416"/>
    </row>
    <row r="459" spans="1:28" ht="12.75" customHeight="1" x14ac:dyDescent="0.2">
      <c r="A459" s="72"/>
      <c r="B459" s="416"/>
      <c r="C459" s="416"/>
      <c r="D459" s="416"/>
      <c r="E459" s="1096" t="str">
        <f>Translations!$B$405</f>
        <v>Naziv postupka</v>
      </c>
      <c r="F459" s="1097"/>
      <c r="G459" s="1036"/>
      <c r="H459" s="979"/>
      <c r="I459" s="979"/>
      <c r="J459" s="979"/>
      <c r="K459" s="979"/>
      <c r="L459" s="979"/>
      <c r="M459" s="979"/>
      <c r="N459" s="980"/>
      <c r="O459" s="416"/>
      <c r="P459" s="72"/>
      <c r="Q459" s="72"/>
      <c r="R459" s="72"/>
      <c r="S459" s="72"/>
      <c r="T459" s="72"/>
      <c r="U459" s="72"/>
      <c r="V459" s="72"/>
      <c r="W459" s="72"/>
      <c r="X459" s="416"/>
      <c r="Y459" s="416"/>
      <c r="Z459" s="416"/>
      <c r="AA459" s="416"/>
      <c r="AB459" s="416"/>
    </row>
    <row r="460" spans="1:28" ht="12.75" customHeight="1" x14ac:dyDescent="0.2">
      <c r="A460" s="72"/>
      <c r="B460" s="416"/>
      <c r="C460" s="416"/>
      <c r="D460" s="416"/>
      <c r="E460" s="1096" t="str">
        <f>Translations!$B$407</f>
        <v>Oznaka postupka</v>
      </c>
      <c r="F460" s="1097"/>
      <c r="G460" s="1036"/>
      <c r="H460" s="979"/>
      <c r="I460" s="979"/>
      <c r="J460" s="979"/>
      <c r="K460" s="979"/>
      <c r="L460" s="979"/>
      <c r="M460" s="979"/>
      <c r="N460" s="980"/>
      <c r="O460" s="416"/>
      <c r="P460" s="72"/>
      <c r="Q460" s="72"/>
      <c r="R460" s="72"/>
      <c r="S460" s="72"/>
      <c r="T460" s="72"/>
      <c r="U460" s="72"/>
      <c r="V460" s="72"/>
      <c r="W460" s="72"/>
      <c r="X460" s="416"/>
      <c r="Y460" s="416"/>
      <c r="Z460" s="416"/>
      <c r="AA460" s="416"/>
      <c r="AB460" s="416"/>
    </row>
    <row r="461" spans="1:28" ht="12.75" customHeight="1" x14ac:dyDescent="0.2">
      <c r="A461" s="72"/>
      <c r="B461" s="416"/>
      <c r="C461" s="416"/>
      <c r="D461" s="416"/>
      <c r="E461" s="1096" t="str">
        <f>Translations!$B$409</f>
        <v>Oznaka dijagrama (ukoliko je primjenjivo)</v>
      </c>
      <c r="F461" s="1097"/>
      <c r="G461" s="1036"/>
      <c r="H461" s="979"/>
      <c r="I461" s="979"/>
      <c r="J461" s="979"/>
      <c r="K461" s="979"/>
      <c r="L461" s="979"/>
      <c r="M461" s="979"/>
      <c r="N461" s="980"/>
      <c r="O461" s="416"/>
      <c r="P461" s="72"/>
      <c r="Q461" s="72"/>
      <c r="R461" s="72"/>
      <c r="S461" s="72"/>
      <c r="T461" s="72"/>
      <c r="U461" s="72"/>
      <c r="V461" s="72"/>
      <c r="W461" s="72"/>
      <c r="X461" s="416"/>
      <c r="Y461" s="416"/>
      <c r="Z461" s="416"/>
      <c r="AA461" s="416"/>
      <c r="AB461" s="416"/>
    </row>
    <row r="462" spans="1:28" ht="25.5" customHeight="1" x14ac:dyDescent="0.2">
      <c r="A462" s="72"/>
      <c r="B462" s="416"/>
      <c r="C462" s="416"/>
      <c r="D462" s="416"/>
      <c r="E462" s="1098" t="str">
        <f>Translations!$B$411</f>
        <v>Kratki opis postupka</v>
      </c>
      <c r="F462" s="1099"/>
      <c r="G462" s="1100"/>
      <c r="H462" s="1101"/>
      <c r="I462" s="1101"/>
      <c r="J462" s="1101"/>
      <c r="K462" s="1101"/>
      <c r="L462" s="1101"/>
      <c r="M462" s="1101"/>
      <c r="N462" s="1102"/>
      <c r="O462" s="416"/>
      <c r="P462" s="72"/>
      <c r="Q462" s="72"/>
      <c r="R462" s="72"/>
      <c r="S462" s="72"/>
      <c r="T462" s="72"/>
      <c r="U462" s="72"/>
      <c r="V462" s="72"/>
      <c r="W462" s="72"/>
      <c r="X462" s="416"/>
      <c r="Y462" s="416"/>
      <c r="Z462" s="416"/>
      <c r="AA462" s="416"/>
      <c r="AB462" s="416"/>
    </row>
    <row r="463" spans="1:28" ht="25.5" customHeight="1" x14ac:dyDescent="0.2">
      <c r="A463" s="72"/>
      <c r="B463" s="416"/>
      <c r="C463" s="416"/>
      <c r="D463" s="416"/>
      <c r="E463" s="585"/>
      <c r="F463" s="586"/>
      <c r="G463" s="1090"/>
      <c r="H463" s="1091"/>
      <c r="I463" s="1091"/>
      <c r="J463" s="1091"/>
      <c r="K463" s="1091"/>
      <c r="L463" s="1091"/>
      <c r="M463" s="1091"/>
      <c r="N463" s="1092"/>
      <c r="O463" s="416"/>
      <c r="P463" s="72"/>
      <c r="Q463" s="72"/>
      <c r="R463" s="72"/>
      <c r="S463" s="72"/>
      <c r="T463" s="72"/>
      <c r="U463" s="72"/>
      <c r="V463" s="72"/>
      <c r="W463" s="72"/>
      <c r="X463" s="416"/>
      <c r="Y463" s="416"/>
      <c r="Z463" s="416"/>
      <c r="AA463" s="416"/>
      <c r="AB463" s="416"/>
    </row>
    <row r="464" spans="1:28" ht="25.5" customHeight="1" x14ac:dyDescent="0.2">
      <c r="A464" s="72"/>
      <c r="B464" s="416"/>
      <c r="C464" s="416"/>
      <c r="D464" s="416"/>
      <c r="E464" s="587"/>
      <c r="F464" s="588"/>
      <c r="G464" s="1093"/>
      <c r="H464" s="1094"/>
      <c r="I464" s="1094"/>
      <c r="J464" s="1094"/>
      <c r="K464" s="1094"/>
      <c r="L464" s="1094"/>
      <c r="M464" s="1094"/>
      <c r="N464" s="1095"/>
      <c r="O464" s="416"/>
      <c r="P464" s="72"/>
      <c r="Q464" s="72"/>
      <c r="R464" s="72"/>
      <c r="S464" s="72"/>
      <c r="T464" s="72"/>
      <c r="U464" s="72"/>
      <c r="V464" s="72"/>
      <c r="W464" s="72"/>
      <c r="X464" s="416"/>
      <c r="Y464" s="416"/>
      <c r="Z464" s="416"/>
      <c r="AA464" s="416"/>
      <c r="AB464" s="416"/>
    </row>
    <row r="465" spans="1:28" ht="38.25" customHeight="1" x14ac:dyDescent="0.2">
      <c r="A465" s="72"/>
      <c r="B465" s="416"/>
      <c r="C465" s="416"/>
      <c r="D465" s="416"/>
      <c r="E465" s="1096" t="str">
        <f>Translations!$B$414</f>
        <v>Ustrojstvena jedinica tvrtke odgovorna za postupke i za obradu podataka.</v>
      </c>
      <c r="F465" s="1097"/>
      <c r="G465" s="1036"/>
      <c r="H465" s="1037"/>
      <c r="I465" s="1037"/>
      <c r="J465" s="1037"/>
      <c r="K465" s="1037"/>
      <c r="L465" s="1037"/>
      <c r="M465" s="1037"/>
      <c r="N465" s="1060"/>
      <c r="O465" s="416"/>
      <c r="P465" s="72"/>
      <c r="Q465" s="72"/>
      <c r="R465" s="72"/>
      <c r="S465" s="72"/>
      <c r="T465" s="72"/>
      <c r="U465" s="72"/>
      <c r="V465" s="72"/>
      <c r="W465" s="72"/>
      <c r="X465" s="416"/>
      <c r="Y465" s="416"/>
      <c r="Z465" s="416"/>
      <c r="AA465" s="416"/>
      <c r="AB465" s="416"/>
    </row>
    <row r="466" spans="1:28" ht="12.75" customHeight="1" x14ac:dyDescent="0.2">
      <c r="A466" s="72"/>
      <c r="B466" s="416"/>
      <c r="C466" s="416"/>
      <c r="D466" s="416"/>
      <c r="E466" s="1096" t="str">
        <f>Translations!$B$416</f>
        <v>Lokacija na kojoj se pohranjuju zapisi</v>
      </c>
      <c r="F466" s="1097"/>
      <c r="G466" s="1036"/>
      <c r="H466" s="979"/>
      <c r="I466" s="979"/>
      <c r="J466" s="979"/>
      <c r="K466" s="979"/>
      <c r="L466" s="979"/>
      <c r="M466" s="979"/>
      <c r="N466" s="980"/>
      <c r="O466" s="416"/>
      <c r="P466" s="72"/>
      <c r="Q466" s="72"/>
      <c r="R466" s="72"/>
      <c r="S466" s="72"/>
      <c r="T466" s="72"/>
      <c r="U466" s="72"/>
      <c r="V466" s="72"/>
      <c r="W466" s="72"/>
      <c r="X466" s="416"/>
      <c r="Y466" s="416"/>
      <c r="Z466" s="416"/>
      <c r="AA466" s="416"/>
      <c r="AB466" s="416"/>
    </row>
    <row r="467" spans="1:28" ht="25.5" customHeight="1" x14ac:dyDescent="0.2">
      <c r="A467" s="72"/>
      <c r="B467" s="416"/>
      <c r="C467" s="416"/>
      <c r="D467" s="416"/>
      <c r="E467" s="1096" t="str">
        <f>Translations!$B$418</f>
        <v>Naziv informatičkog sustava koji se koristi (ako je primjenjivo).</v>
      </c>
      <c r="F467" s="1097"/>
      <c r="G467" s="1036"/>
      <c r="H467" s="979"/>
      <c r="I467" s="979"/>
      <c r="J467" s="979"/>
      <c r="K467" s="979"/>
      <c r="L467" s="979"/>
      <c r="M467" s="979"/>
      <c r="N467" s="980"/>
      <c r="O467" s="416"/>
      <c r="P467" s="72"/>
      <c r="Q467" s="72"/>
      <c r="R467" s="72"/>
      <c r="S467" s="72"/>
      <c r="T467" s="72"/>
      <c r="U467" s="72"/>
      <c r="V467" s="72"/>
      <c r="W467" s="72"/>
      <c r="X467" s="416"/>
      <c r="Y467" s="416"/>
      <c r="Z467" s="416"/>
      <c r="AA467" s="416"/>
      <c r="AB467" s="416"/>
    </row>
    <row r="468" spans="1:28" ht="25.5" customHeight="1" x14ac:dyDescent="0.2">
      <c r="A468" s="72"/>
      <c r="B468" s="416"/>
      <c r="C468" s="416"/>
      <c r="D468" s="416"/>
      <c r="E468" s="1096" t="str">
        <f>Translations!$B$420</f>
        <v>Popis HRN EN i ostalih primjenjenih normi (ako je primjenjivo)</v>
      </c>
      <c r="F468" s="1097"/>
      <c r="G468" s="1036"/>
      <c r="H468" s="979"/>
      <c r="I468" s="979"/>
      <c r="J468" s="979"/>
      <c r="K468" s="979"/>
      <c r="L468" s="979"/>
      <c r="M468" s="979"/>
      <c r="N468" s="980"/>
      <c r="O468" s="416"/>
      <c r="P468" s="72"/>
      <c r="Q468" s="72"/>
      <c r="R468" s="72"/>
      <c r="S468" s="72"/>
      <c r="T468" s="72"/>
      <c r="U468" s="72"/>
      <c r="V468" s="72"/>
      <c r="W468" s="72"/>
      <c r="X468" s="416"/>
      <c r="Y468" s="416"/>
      <c r="Z468" s="416"/>
      <c r="AA468" s="416"/>
      <c r="AB468" s="416"/>
    </row>
    <row r="469" spans="1:28" x14ac:dyDescent="0.2">
      <c r="A469" s="72"/>
      <c r="B469" s="416"/>
      <c r="C469" s="416"/>
      <c r="D469" s="416"/>
      <c r="E469" s="416"/>
      <c r="F469" s="416"/>
      <c r="G469" s="416"/>
      <c r="H469" s="416"/>
      <c r="I469" s="416"/>
      <c r="J469" s="416"/>
      <c r="K469" s="416"/>
      <c r="L469" s="416"/>
      <c r="M469" s="416"/>
      <c r="N469" s="416"/>
      <c r="O469" s="416"/>
      <c r="P469" s="72"/>
      <c r="Q469" s="72"/>
      <c r="R469" s="72"/>
      <c r="S469" s="72"/>
      <c r="T469" s="72"/>
      <c r="U469" s="72"/>
      <c r="V469" s="72"/>
      <c r="W469" s="72"/>
      <c r="X469" s="416"/>
      <c r="Y469" s="416"/>
      <c r="Z469" s="416"/>
      <c r="AA469" s="416"/>
      <c r="AB469" s="416"/>
    </row>
    <row r="470" spans="1:28" ht="32.25" customHeight="1" x14ac:dyDescent="0.2">
      <c r="A470" s="72"/>
      <c r="B470" s="416"/>
      <c r="C470" s="416"/>
      <c r="D470" s="13" t="s">
        <v>552</v>
      </c>
      <c r="E470" s="1066" t="str">
        <f>Translations!$B$673</f>
        <v>Gdje je primjenjivo navedite pojedinosti o pisanoj proceduri za metodologiju određivanje učinkovitosti prikupljanja podataka za fugitivne emisije.</v>
      </c>
      <c r="F470" s="1066"/>
      <c r="G470" s="1066"/>
      <c r="H470" s="1066"/>
      <c r="I470" s="1066"/>
      <c r="J470" s="1066"/>
      <c r="K470" s="1066"/>
      <c r="L470" s="1066"/>
      <c r="M470" s="1066"/>
      <c r="N470" s="1066"/>
      <c r="O470" s="416"/>
      <c r="P470" s="72"/>
      <c r="Q470" s="72"/>
      <c r="R470" s="72"/>
      <c r="S470" s="72"/>
      <c r="T470" s="72"/>
      <c r="U470" s="72"/>
      <c r="V470" s="72"/>
      <c r="W470" s="72"/>
      <c r="X470" s="416"/>
      <c r="Y470" s="416"/>
      <c r="Z470" s="416"/>
      <c r="AA470" s="416"/>
      <c r="AB470" s="416"/>
    </row>
    <row r="471" spans="1:28" ht="4.9000000000000004" customHeight="1" x14ac:dyDescent="0.2">
      <c r="A471" s="72"/>
      <c r="B471" s="416"/>
      <c r="C471" s="416"/>
      <c r="D471" s="416"/>
      <c r="E471" s="410"/>
      <c r="F471" s="410"/>
      <c r="G471" s="410"/>
      <c r="H471" s="410"/>
      <c r="I471" s="410"/>
      <c r="J471" s="410"/>
      <c r="K471" s="416"/>
      <c r="L471" s="416"/>
      <c r="M471" s="416"/>
      <c r="N471" s="416"/>
      <c r="O471" s="416"/>
      <c r="P471" s="72"/>
      <c r="Q471" s="72"/>
      <c r="R471" s="72"/>
      <c r="S471" s="72"/>
      <c r="T471" s="72"/>
      <c r="U471" s="72"/>
      <c r="V471" s="72"/>
      <c r="W471" s="72"/>
      <c r="X471" s="416"/>
      <c r="Y471" s="416"/>
      <c r="Z471" s="416"/>
      <c r="AA471" s="416"/>
      <c r="AB471" s="416"/>
    </row>
    <row r="472" spans="1:28" ht="12.75" customHeight="1" x14ac:dyDescent="0.2">
      <c r="A472" s="72"/>
      <c r="B472" s="416"/>
      <c r="C472" s="416"/>
      <c r="D472" s="416"/>
      <c r="E472" s="1096" t="str">
        <f>Translations!$B$405</f>
        <v>Naziv postupka</v>
      </c>
      <c r="F472" s="1097"/>
      <c r="G472" s="1036"/>
      <c r="H472" s="979"/>
      <c r="I472" s="979"/>
      <c r="J472" s="979"/>
      <c r="K472" s="979"/>
      <c r="L472" s="979"/>
      <c r="M472" s="979"/>
      <c r="N472" s="980"/>
      <c r="O472" s="416"/>
      <c r="P472" s="72"/>
      <c r="Q472" s="72"/>
      <c r="R472" s="72"/>
      <c r="S472" s="72"/>
      <c r="T472" s="72"/>
      <c r="U472" s="72"/>
      <c r="V472" s="72"/>
      <c r="W472" s="72"/>
      <c r="X472" s="416"/>
      <c r="Y472" s="416"/>
      <c r="Z472" s="416"/>
      <c r="AA472" s="416"/>
      <c r="AB472" s="416"/>
    </row>
    <row r="473" spans="1:28" ht="12.75" customHeight="1" x14ac:dyDescent="0.2">
      <c r="A473" s="72"/>
      <c r="B473" s="416"/>
      <c r="C473" s="416"/>
      <c r="D473" s="416"/>
      <c r="E473" s="1096" t="str">
        <f>Translations!$B$407</f>
        <v>Oznaka postupka</v>
      </c>
      <c r="F473" s="1097"/>
      <c r="G473" s="1036"/>
      <c r="H473" s="979"/>
      <c r="I473" s="979"/>
      <c r="J473" s="979"/>
      <c r="K473" s="979"/>
      <c r="L473" s="979"/>
      <c r="M473" s="979"/>
      <c r="N473" s="980"/>
      <c r="O473" s="416"/>
      <c r="P473" s="72"/>
      <c r="Q473" s="72"/>
      <c r="R473" s="72"/>
      <c r="S473" s="72"/>
      <c r="T473" s="72"/>
      <c r="U473" s="72"/>
      <c r="V473" s="72"/>
      <c r="W473" s="72"/>
      <c r="X473" s="416"/>
      <c r="Y473" s="416"/>
      <c r="Z473" s="416"/>
      <c r="AA473" s="416"/>
      <c r="AB473" s="416"/>
    </row>
    <row r="474" spans="1:28" ht="12.75" customHeight="1" x14ac:dyDescent="0.2">
      <c r="A474" s="72"/>
      <c r="B474" s="416"/>
      <c r="C474" s="416"/>
      <c r="D474" s="416"/>
      <c r="E474" s="1096" t="str">
        <f>Translations!$B$409</f>
        <v>Oznaka dijagrama (ukoliko je primjenjivo)</v>
      </c>
      <c r="F474" s="1097"/>
      <c r="G474" s="1036"/>
      <c r="H474" s="979"/>
      <c r="I474" s="979"/>
      <c r="J474" s="979"/>
      <c r="K474" s="979"/>
      <c r="L474" s="979"/>
      <c r="M474" s="979"/>
      <c r="N474" s="980"/>
      <c r="O474" s="416"/>
      <c r="P474" s="72"/>
      <c r="Q474" s="72"/>
      <c r="R474" s="72"/>
      <c r="S474" s="72"/>
      <c r="T474" s="72"/>
      <c r="U474" s="72"/>
      <c r="V474" s="72"/>
      <c r="W474" s="72"/>
      <c r="X474" s="416"/>
      <c r="Y474" s="416"/>
      <c r="Z474" s="416"/>
      <c r="AA474" s="416"/>
      <c r="AB474" s="416"/>
    </row>
    <row r="475" spans="1:28" ht="25.5" customHeight="1" x14ac:dyDescent="0.2">
      <c r="A475" s="72"/>
      <c r="B475" s="416"/>
      <c r="C475" s="416"/>
      <c r="D475" s="416"/>
      <c r="E475" s="1098" t="str">
        <f>Translations!$B$411</f>
        <v>Kratki opis postupka</v>
      </c>
      <c r="F475" s="1099"/>
      <c r="G475" s="1100"/>
      <c r="H475" s="1101"/>
      <c r="I475" s="1101"/>
      <c r="J475" s="1101"/>
      <c r="K475" s="1101"/>
      <c r="L475" s="1101"/>
      <c r="M475" s="1101"/>
      <c r="N475" s="1102"/>
      <c r="O475" s="416"/>
      <c r="P475" s="72"/>
      <c r="Q475" s="72"/>
      <c r="R475" s="72"/>
      <c r="S475" s="72"/>
      <c r="T475" s="72"/>
      <c r="U475" s="72"/>
      <c r="V475" s="72"/>
      <c r="W475" s="72"/>
      <c r="X475" s="416"/>
      <c r="Y475" s="416"/>
      <c r="Z475" s="416"/>
      <c r="AA475" s="416"/>
      <c r="AB475" s="416"/>
    </row>
    <row r="476" spans="1:28" ht="25.5" customHeight="1" x14ac:dyDescent="0.2">
      <c r="A476" s="72"/>
      <c r="B476" s="416"/>
      <c r="C476" s="416"/>
      <c r="D476" s="416"/>
      <c r="E476" s="585"/>
      <c r="F476" s="586"/>
      <c r="G476" s="1090"/>
      <c r="H476" s="1091"/>
      <c r="I476" s="1091"/>
      <c r="J476" s="1091"/>
      <c r="K476" s="1091"/>
      <c r="L476" s="1091"/>
      <c r="M476" s="1091"/>
      <c r="N476" s="1092"/>
      <c r="O476" s="416"/>
      <c r="P476" s="72"/>
      <c r="Q476" s="72"/>
      <c r="R476" s="72"/>
      <c r="S476" s="72"/>
      <c r="T476" s="72"/>
      <c r="U476" s="72"/>
      <c r="V476" s="72"/>
      <c r="W476" s="72"/>
      <c r="X476" s="416"/>
      <c r="Y476" s="416"/>
      <c r="Z476" s="416"/>
      <c r="AA476" s="416"/>
      <c r="AB476" s="416"/>
    </row>
    <row r="477" spans="1:28" ht="25.5" customHeight="1" x14ac:dyDescent="0.2">
      <c r="A477" s="72"/>
      <c r="B477" s="416"/>
      <c r="C477" s="416"/>
      <c r="D477" s="416"/>
      <c r="E477" s="587"/>
      <c r="F477" s="588"/>
      <c r="G477" s="1093"/>
      <c r="H477" s="1094"/>
      <c r="I477" s="1094"/>
      <c r="J477" s="1094"/>
      <c r="K477" s="1094"/>
      <c r="L477" s="1094"/>
      <c r="M477" s="1094"/>
      <c r="N477" s="1095"/>
      <c r="O477" s="416"/>
      <c r="P477" s="72"/>
      <c r="Q477" s="72"/>
      <c r="R477" s="72"/>
      <c r="S477" s="72"/>
      <c r="T477" s="72"/>
      <c r="U477" s="72"/>
      <c r="V477" s="72"/>
      <c r="W477" s="72"/>
      <c r="X477" s="416"/>
      <c r="Y477" s="416"/>
      <c r="Z477" s="416"/>
      <c r="AA477" s="416"/>
      <c r="AB477" s="416"/>
    </row>
    <row r="478" spans="1:28" ht="38.25" customHeight="1" x14ac:dyDescent="0.2">
      <c r="A478" s="72"/>
      <c r="B478" s="416"/>
      <c r="C478" s="416"/>
      <c r="D478" s="416"/>
      <c r="E478" s="1096" t="str">
        <f>Translations!$B$414</f>
        <v>Ustrojstvena jedinica tvrtke odgovorna za postupke i za obradu podataka.</v>
      </c>
      <c r="F478" s="1097"/>
      <c r="G478" s="1036"/>
      <c r="H478" s="1037"/>
      <c r="I478" s="1037"/>
      <c r="J478" s="1037"/>
      <c r="K478" s="1037"/>
      <c r="L478" s="1037"/>
      <c r="M478" s="1037"/>
      <c r="N478" s="1060"/>
      <c r="O478" s="416"/>
      <c r="P478" s="72"/>
      <c r="Q478" s="72"/>
      <c r="R478" s="72"/>
      <c r="S478" s="72"/>
      <c r="T478" s="72"/>
      <c r="U478" s="72"/>
      <c r="V478" s="72"/>
      <c r="W478" s="72"/>
      <c r="X478" s="416"/>
      <c r="Y478" s="416"/>
      <c r="Z478" s="416"/>
      <c r="AA478" s="416"/>
      <c r="AB478" s="416"/>
    </row>
    <row r="479" spans="1:28" ht="12.75" customHeight="1" x14ac:dyDescent="0.2">
      <c r="A479" s="72"/>
      <c r="B479" s="416"/>
      <c r="C479" s="416"/>
      <c r="D479" s="416"/>
      <c r="E479" s="1096" t="str">
        <f>Translations!$B$416</f>
        <v>Lokacija na kojoj se pohranjuju zapisi</v>
      </c>
      <c r="F479" s="1097"/>
      <c r="G479" s="1036"/>
      <c r="H479" s="979"/>
      <c r="I479" s="979"/>
      <c r="J479" s="979"/>
      <c r="K479" s="979"/>
      <c r="L479" s="979"/>
      <c r="M479" s="979"/>
      <c r="N479" s="980"/>
      <c r="O479" s="416"/>
      <c r="P479" s="72"/>
      <c r="Q479" s="72"/>
      <c r="R479" s="72"/>
      <c r="S479" s="72"/>
      <c r="T479" s="72"/>
      <c r="U479" s="72"/>
      <c r="V479" s="72"/>
      <c r="W479" s="72"/>
      <c r="X479" s="416"/>
      <c r="Y479" s="416"/>
      <c r="Z479" s="416"/>
      <c r="AA479" s="416"/>
      <c r="AB479" s="416"/>
    </row>
    <row r="480" spans="1:28" ht="25.5" customHeight="1" x14ac:dyDescent="0.2">
      <c r="A480" s="72"/>
      <c r="B480" s="416"/>
      <c r="C480" s="416"/>
      <c r="D480" s="416"/>
      <c r="E480" s="1096" t="str">
        <f>Translations!$B$418</f>
        <v>Naziv informatičkog sustava koji se koristi (ako je primjenjivo).</v>
      </c>
      <c r="F480" s="1097"/>
      <c r="G480" s="1036"/>
      <c r="H480" s="979"/>
      <c r="I480" s="979"/>
      <c r="J480" s="979"/>
      <c r="K480" s="979"/>
      <c r="L480" s="979"/>
      <c r="M480" s="979"/>
      <c r="N480" s="980"/>
      <c r="O480" s="416"/>
      <c r="P480" s="72"/>
      <c r="Q480" s="72"/>
      <c r="R480" s="72"/>
      <c r="S480" s="72"/>
      <c r="T480" s="72"/>
      <c r="U480" s="72"/>
      <c r="V480" s="72"/>
      <c r="W480" s="72"/>
      <c r="X480" s="416"/>
      <c r="Y480" s="416"/>
      <c r="Z480" s="416"/>
      <c r="AA480" s="416"/>
      <c r="AB480" s="416"/>
    </row>
    <row r="481" spans="1:28" ht="25.5" customHeight="1" x14ac:dyDescent="0.2">
      <c r="A481" s="72"/>
      <c r="B481" s="416"/>
      <c r="C481" s="416"/>
      <c r="D481" s="416"/>
      <c r="E481" s="1096" t="str">
        <f>Translations!$B$420</f>
        <v>Popis HRN EN i ostalih primjenjenih normi (ako je primjenjivo)</v>
      </c>
      <c r="F481" s="1097"/>
      <c r="G481" s="1036"/>
      <c r="H481" s="979"/>
      <c r="I481" s="979"/>
      <c r="J481" s="979"/>
      <c r="K481" s="979"/>
      <c r="L481" s="979"/>
      <c r="M481" s="979"/>
      <c r="N481" s="980"/>
      <c r="O481" s="416"/>
      <c r="P481" s="72"/>
      <c r="Q481" s="72"/>
      <c r="R481" s="72"/>
      <c r="S481" s="72"/>
      <c r="T481" s="72"/>
      <c r="U481" s="72"/>
      <c r="V481" s="72"/>
      <c r="W481" s="72"/>
      <c r="X481" s="416"/>
      <c r="Y481" s="416"/>
      <c r="Z481" s="416"/>
      <c r="AA481" s="416"/>
      <c r="AB481" s="416"/>
    </row>
    <row r="482" spans="1:28" ht="12.75" hidden="1" customHeight="1" x14ac:dyDescent="0.2">
      <c r="A482" s="17" t="s">
        <v>1088</v>
      </c>
      <c r="B482" s="416"/>
      <c r="C482" s="416"/>
      <c r="D482" s="416"/>
      <c r="E482" s="416"/>
      <c r="F482" s="416"/>
      <c r="G482" s="416"/>
      <c r="H482" s="416"/>
      <c r="I482" s="416"/>
      <c r="J482" s="416"/>
      <c r="K482" s="416"/>
      <c r="L482" s="416"/>
      <c r="M482" s="416"/>
      <c r="N482" s="416"/>
      <c r="P482" s="72"/>
      <c r="Q482" s="72"/>
      <c r="R482" s="72"/>
      <c r="S482" s="72"/>
      <c r="T482" s="72"/>
      <c r="U482" s="72"/>
      <c r="V482" s="72"/>
      <c r="W482" s="72"/>
      <c r="X482" s="416"/>
      <c r="Y482" s="416"/>
      <c r="Z482" s="416"/>
      <c r="AA482" s="416"/>
      <c r="AB482" s="416"/>
    </row>
    <row r="483" spans="1:28" s="315" customFormat="1" ht="12.75" hidden="1" customHeight="1" x14ac:dyDescent="0.2">
      <c r="A483" s="17" t="s">
        <v>1088</v>
      </c>
      <c r="B483" s="416"/>
      <c r="C483" s="416"/>
      <c r="D483" s="416"/>
      <c r="E483" s="853" t="str">
        <f>Translations!$B$1150</f>
        <v>Daljnji postupak dodan od strane postrojenja</v>
      </c>
      <c r="F483" s="853"/>
      <c r="G483" s="853"/>
      <c r="H483" s="853"/>
      <c r="I483" s="853"/>
      <c r="J483" s="853"/>
      <c r="K483" s="853"/>
      <c r="L483" s="853"/>
      <c r="M483" s="853"/>
      <c r="N483" s="853"/>
      <c r="O483" s="416"/>
      <c r="P483" s="72"/>
      <c r="Q483" s="72"/>
      <c r="R483" s="72"/>
      <c r="S483" s="72"/>
      <c r="T483" s="72"/>
      <c r="U483" s="72"/>
      <c r="V483" s="72"/>
      <c r="W483" s="72"/>
    </row>
    <row r="484" spans="1:28" ht="12.75" hidden="1" customHeight="1" x14ac:dyDescent="0.2">
      <c r="A484" s="17" t="s">
        <v>1088</v>
      </c>
      <c r="B484" s="416"/>
      <c r="C484" s="416"/>
      <c r="D484" s="416"/>
      <c r="E484" s="416"/>
      <c r="F484" s="416"/>
      <c r="G484" s="416"/>
      <c r="H484" s="416"/>
      <c r="I484" s="416"/>
      <c r="J484" s="416"/>
      <c r="K484" s="416"/>
      <c r="L484" s="416"/>
      <c r="M484" s="416"/>
      <c r="N484" s="416"/>
      <c r="O484" s="416"/>
      <c r="P484" s="72"/>
      <c r="Q484" s="72"/>
      <c r="R484" s="72"/>
      <c r="S484" s="72"/>
      <c r="T484" s="72"/>
      <c r="U484" s="72"/>
      <c r="V484" s="72"/>
      <c r="W484" s="72"/>
      <c r="X484" s="416"/>
      <c r="Y484" s="416"/>
      <c r="Z484" s="416"/>
      <c r="AA484" s="416"/>
      <c r="AB484" s="416"/>
    </row>
    <row r="485" spans="1:28" ht="12.75" hidden="1" customHeight="1" x14ac:dyDescent="0.2">
      <c r="A485" s="17" t="s">
        <v>1088</v>
      </c>
      <c r="B485" s="416"/>
      <c r="C485" s="416"/>
      <c r="D485" s="416"/>
      <c r="E485" s="1096" t="str">
        <f>Translations!$B$405</f>
        <v>Naziv postupka</v>
      </c>
      <c r="F485" s="1097"/>
      <c r="G485" s="1036"/>
      <c r="H485" s="979"/>
      <c r="I485" s="979"/>
      <c r="J485" s="979"/>
      <c r="K485" s="979"/>
      <c r="L485" s="979"/>
      <c r="M485" s="979"/>
      <c r="N485" s="980"/>
      <c r="O485" s="416"/>
      <c r="P485" s="72"/>
      <c r="Q485" s="72"/>
      <c r="R485" s="72"/>
      <c r="S485" s="72"/>
      <c r="T485" s="72"/>
      <c r="U485" s="72"/>
      <c r="V485" s="72"/>
      <c r="W485" s="72"/>
      <c r="X485" s="416"/>
      <c r="Y485" s="416"/>
      <c r="Z485" s="416"/>
      <c r="AA485" s="416"/>
      <c r="AB485" s="416"/>
    </row>
    <row r="486" spans="1:28" ht="12.75" hidden="1" customHeight="1" x14ac:dyDescent="0.2">
      <c r="A486" s="17" t="s">
        <v>1088</v>
      </c>
      <c r="B486" s="416"/>
      <c r="C486" s="416"/>
      <c r="D486" s="416"/>
      <c r="E486" s="1096" t="str">
        <f>Translations!$B$407</f>
        <v>Oznaka postupka</v>
      </c>
      <c r="F486" s="1097"/>
      <c r="G486" s="1036"/>
      <c r="H486" s="979"/>
      <c r="I486" s="979"/>
      <c r="J486" s="979"/>
      <c r="K486" s="979"/>
      <c r="L486" s="979"/>
      <c r="M486" s="979"/>
      <c r="N486" s="980"/>
      <c r="O486" s="416"/>
      <c r="P486" s="72"/>
      <c r="Q486" s="72"/>
      <c r="R486" s="72"/>
      <c r="S486" s="72"/>
      <c r="T486" s="72"/>
      <c r="U486" s="72"/>
      <c r="V486" s="72"/>
      <c r="W486" s="72"/>
      <c r="X486" s="416"/>
      <c r="Y486" s="416"/>
      <c r="Z486" s="416"/>
      <c r="AA486" s="416"/>
      <c r="AB486" s="416"/>
    </row>
    <row r="487" spans="1:28" ht="12.75" hidden="1" customHeight="1" x14ac:dyDescent="0.2">
      <c r="A487" s="17" t="s">
        <v>1088</v>
      </c>
      <c r="B487" s="416"/>
      <c r="C487" s="416"/>
      <c r="D487" s="416"/>
      <c r="E487" s="1096" t="str">
        <f>Translations!$B$409</f>
        <v>Oznaka dijagrama (ukoliko je primjenjivo)</v>
      </c>
      <c r="F487" s="1097"/>
      <c r="G487" s="1036"/>
      <c r="H487" s="979"/>
      <c r="I487" s="979"/>
      <c r="J487" s="979"/>
      <c r="K487" s="979"/>
      <c r="L487" s="979"/>
      <c r="M487" s="979"/>
      <c r="N487" s="980"/>
      <c r="O487" s="416"/>
      <c r="P487" s="72"/>
      <c r="Q487" s="72"/>
      <c r="R487" s="72"/>
      <c r="S487" s="72"/>
      <c r="T487" s="72"/>
      <c r="U487" s="72"/>
      <c r="V487" s="72"/>
      <c r="W487" s="72"/>
      <c r="X487" s="416"/>
      <c r="Y487" s="416"/>
      <c r="Z487" s="416"/>
      <c r="AA487" s="416"/>
      <c r="AB487" s="416"/>
    </row>
    <row r="488" spans="1:28" ht="25.5" hidden="1" customHeight="1" x14ac:dyDescent="0.2">
      <c r="A488" s="17" t="s">
        <v>1088</v>
      </c>
      <c r="B488" s="416"/>
      <c r="C488" s="416"/>
      <c r="D488" s="416"/>
      <c r="E488" s="1098" t="str">
        <f>Translations!$B$411</f>
        <v>Kratki opis postupka</v>
      </c>
      <c r="F488" s="1099"/>
      <c r="G488" s="1100"/>
      <c r="H488" s="1101"/>
      <c r="I488" s="1101"/>
      <c r="J488" s="1101"/>
      <c r="K488" s="1101"/>
      <c r="L488" s="1101"/>
      <c r="M488" s="1101"/>
      <c r="N488" s="1102"/>
      <c r="O488" s="416"/>
      <c r="P488" s="72"/>
      <c r="Q488" s="72"/>
      <c r="R488" s="72"/>
      <c r="S488" s="72"/>
      <c r="T488" s="72"/>
      <c r="U488" s="72"/>
      <c r="V488" s="72"/>
      <c r="W488" s="72"/>
      <c r="X488" s="416"/>
      <c r="Y488" s="416"/>
      <c r="Z488" s="416"/>
      <c r="AA488" s="416"/>
      <c r="AB488" s="416"/>
    </row>
    <row r="489" spans="1:28" ht="25.5" hidden="1" customHeight="1" x14ac:dyDescent="0.2">
      <c r="A489" s="17" t="s">
        <v>1088</v>
      </c>
      <c r="B489" s="416"/>
      <c r="C489" s="416"/>
      <c r="D489" s="416"/>
      <c r="E489" s="585"/>
      <c r="F489" s="586"/>
      <c r="G489" s="1090"/>
      <c r="H489" s="1091"/>
      <c r="I489" s="1091"/>
      <c r="J489" s="1091"/>
      <c r="K489" s="1091"/>
      <c r="L489" s="1091"/>
      <c r="M489" s="1091"/>
      <c r="N489" s="1092"/>
      <c r="O489" s="416"/>
      <c r="P489" s="72"/>
      <c r="Q489" s="72"/>
      <c r="R489" s="72"/>
      <c r="S489" s="72"/>
      <c r="T489" s="72"/>
      <c r="U489" s="72"/>
      <c r="V489" s="72"/>
      <c r="W489" s="72"/>
      <c r="X489" s="416"/>
      <c r="Y489" s="416"/>
      <c r="Z489" s="416"/>
      <c r="AA489" s="416"/>
      <c r="AB489" s="416"/>
    </row>
    <row r="490" spans="1:28" ht="25.5" hidden="1" customHeight="1" x14ac:dyDescent="0.2">
      <c r="A490" s="17" t="s">
        <v>1088</v>
      </c>
      <c r="B490" s="416"/>
      <c r="C490" s="416"/>
      <c r="D490" s="416"/>
      <c r="E490" s="587"/>
      <c r="F490" s="588"/>
      <c r="G490" s="1093"/>
      <c r="H490" s="1094"/>
      <c r="I490" s="1094"/>
      <c r="J490" s="1094"/>
      <c r="K490" s="1094"/>
      <c r="L490" s="1094"/>
      <c r="M490" s="1094"/>
      <c r="N490" s="1095"/>
      <c r="O490" s="416"/>
      <c r="P490" s="72"/>
      <c r="Q490" s="72"/>
      <c r="R490" s="72"/>
      <c r="S490" s="72"/>
      <c r="T490" s="72"/>
      <c r="U490" s="72"/>
      <c r="V490" s="72"/>
      <c r="W490" s="72"/>
      <c r="X490" s="416"/>
      <c r="Y490" s="416"/>
      <c r="Z490" s="416"/>
      <c r="AA490" s="416"/>
      <c r="AB490" s="416"/>
    </row>
    <row r="491" spans="1:28" ht="38.25" hidden="1" customHeight="1" x14ac:dyDescent="0.2">
      <c r="A491" s="17" t="s">
        <v>1088</v>
      </c>
      <c r="B491" s="416"/>
      <c r="C491" s="416"/>
      <c r="D491" s="416"/>
      <c r="E491" s="1096" t="str">
        <f>Translations!$B$414</f>
        <v>Ustrojstvena jedinica tvrtke odgovorna za postupke i za obradu podataka.</v>
      </c>
      <c r="F491" s="1097"/>
      <c r="G491" s="1036"/>
      <c r="H491" s="1037"/>
      <c r="I491" s="1037"/>
      <c r="J491" s="1037"/>
      <c r="K491" s="1037"/>
      <c r="L491" s="1037"/>
      <c r="M491" s="1037"/>
      <c r="N491" s="1060"/>
      <c r="O491" s="416"/>
      <c r="P491" s="72"/>
      <c r="Q491" s="72"/>
      <c r="R491" s="72"/>
      <c r="S491" s="72"/>
      <c r="T491" s="72"/>
      <c r="U491" s="72"/>
      <c r="V491" s="72"/>
      <c r="W491" s="72"/>
      <c r="X491" s="416"/>
      <c r="Y491" s="416"/>
      <c r="Z491" s="416"/>
      <c r="AA491" s="416"/>
      <c r="AB491" s="416"/>
    </row>
    <row r="492" spans="1:28" ht="12.75" hidden="1" customHeight="1" x14ac:dyDescent="0.2">
      <c r="A492" s="17" t="s">
        <v>1088</v>
      </c>
      <c r="B492" s="416"/>
      <c r="C492" s="416"/>
      <c r="D492" s="416"/>
      <c r="E492" s="1096" t="str">
        <f>Translations!$B$416</f>
        <v>Lokacija na kojoj se pohranjuju zapisi</v>
      </c>
      <c r="F492" s="1097"/>
      <c r="G492" s="1036"/>
      <c r="H492" s="979"/>
      <c r="I492" s="979"/>
      <c r="J492" s="979"/>
      <c r="K492" s="979"/>
      <c r="L492" s="979"/>
      <c r="M492" s="979"/>
      <c r="N492" s="980"/>
      <c r="O492" s="416"/>
      <c r="P492" s="72"/>
      <c r="Q492" s="72"/>
      <c r="R492" s="72"/>
      <c r="S492" s="72"/>
      <c r="T492" s="72"/>
      <c r="U492" s="72"/>
      <c r="V492" s="72"/>
      <c r="W492" s="72"/>
      <c r="X492" s="416"/>
      <c r="Y492" s="416"/>
      <c r="Z492" s="416"/>
      <c r="AA492" s="416"/>
      <c r="AB492" s="416"/>
    </row>
    <row r="493" spans="1:28" ht="25.5" hidden="1" customHeight="1" x14ac:dyDescent="0.2">
      <c r="A493" s="17" t="s">
        <v>1088</v>
      </c>
      <c r="B493" s="416"/>
      <c r="C493" s="416"/>
      <c r="D493" s="416"/>
      <c r="E493" s="1096" t="str">
        <f>Translations!$B$418</f>
        <v>Naziv informatičkog sustava koji se koristi (ako je primjenjivo).</v>
      </c>
      <c r="F493" s="1097"/>
      <c r="G493" s="1036"/>
      <c r="H493" s="979"/>
      <c r="I493" s="979"/>
      <c r="J493" s="979"/>
      <c r="K493" s="979"/>
      <c r="L493" s="979"/>
      <c r="M493" s="979"/>
      <c r="N493" s="980"/>
      <c r="O493" s="416"/>
      <c r="P493" s="72"/>
      <c r="Q493" s="72"/>
      <c r="R493" s="72"/>
      <c r="S493" s="72"/>
      <c r="T493" s="72"/>
      <c r="U493" s="72"/>
      <c r="V493" s="72"/>
      <c r="W493" s="72"/>
      <c r="X493" s="416"/>
      <c r="Y493" s="416"/>
      <c r="Z493" s="416"/>
      <c r="AA493" s="416"/>
      <c r="AB493" s="416"/>
    </row>
    <row r="494" spans="1:28" ht="25.5" hidden="1" customHeight="1" x14ac:dyDescent="0.2">
      <c r="A494" s="17" t="s">
        <v>1088</v>
      </c>
      <c r="B494" s="416"/>
      <c r="C494" s="416"/>
      <c r="D494" s="416"/>
      <c r="E494" s="1096" t="str">
        <f>Translations!$B$420</f>
        <v>Popis HRN EN i ostalih primjenjenih normi (ako je primjenjivo)</v>
      </c>
      <c r="F494" s="1097"/>
      <c r="G494" s="1036"/>
      <c r="H494" s="979"/>
      <c r="I494" s="979"/>
      <c r="J494" s="979"/>
      <c r="K494" s="979"/>
      <c r="L494" s="979"/>
      <c r="M494" s="979"/>
      <c r="N494" s="980"/>
      <c r="O494" s="416"/>
      <c r="P494" s="72"/>
      <c r="Q494" s="72"/>
      <c r="R494" s="72"/>
      <c r="S494" s="72"/>
      <c r="T494" s="72"/>
      <c r="U494" s="72"/>
      <c r="V494" s="72"/>
      <c r="W494" s="72"/>
      <c r="X494" s="416"/>
      <c r="Y494" s="416"/>
      <c r="Z494" s="416"/>
      <c r="AA494" s="416"/>
      <c r="AB494" s="416"/>
    </row>
    <row r="495" spans="1:28" ht="12.75" customHeight="1" x14ac:dyDescent="0.2">
      <c r="A495" s="72" t="s">
        <v>5</v>
      </c>
      <c r="B495" s="416"/>
      <c r="C495" s="416"/>
      <c r="D495" s="416"/>
      <c r="E495" s="416"/>
      <c r="F495" s="416"/>
      <c r="G495" s="416"/>
      <c r="H495" s="416"/>
      <c r="I495" s="416"/>
      <c r="J495" s="416"/>
      <c r="K495" s="416"/>
      <c r="L495" s="416"/>
      <c r="M495" s="416"/>
      <c r="N495" s="416"/>
      <c r="O495" s="416"/>
      <c r="P495" s="72"/>
      <c r="Q495" s="72"/>
      <c r="R495" s="72"/>
      <c r="S495" s="72"/>
      <c r="T495" s="72"/>
      <c r="U495" s="72"/>
      <c r="V495" s="72"/>
      <c r="W495" s="72"/>
      <c r="X495" s="416"/>
      <c r="Y495" s="416"/>
      <c r="Z495" s="416"/>
      <c r="AA495" s="416"/>
      <c r="AB495" s="416"/>
    </row>
    <row r="496" spans="1:28" ht="5.0999999999999996" customHeight="1" x14ac:dyDescent="0.2">
      <c r="A496" s="17"/>
      <c r="B496" s="416"/>
      <c r="C496" s="429"/>
      <c r="D496" s="14"/>
      <c r="E496" s="416"/>
      <c r="F496" s="416"/>
      <c r="G496" s="1103" t="str">
        <f>Translations!$B$429</f>
        <v>Pritisnite "+" kako bi dodali više postupaka</v>
      </c>
      <c r="H496" s="1104"/>
      <c r="I496" s="1104"/>
      <c r="J496" s="1104"/>
      <c r="K496" s="1105"/>
      <c r="L496" s="416"/>
      <c r="M496" s="321"/>
      <c r="N496" s="416"/>
      <c r="O496" s="336"/>
      <c r="P496" s="72"/>
      <c r="Q496" s="72"/>
      <c r="R496" s="72"/>
      <c r="S496" s="72"/>
      <c r="T496" s="72"/>
      <c r="U496" s="102"/>
      <c r="V496" s="72"/>
      <c r="W496" s="72"/>
      <c r="X496" s="416"/>
      <c r="Y496" s="416"/>
      <c r="Z496" s="416"/>
      <c r="AA496" s="416"/>
      <c r="AB496" s="416"/>
    </row>
    <row r="497" spans="1:28" ht="12.75" customHeight="1" x14ac:dyDescent="0.2">
      <c r="A497" s="17"/>
      <c r="B497" s="416"/>
      <c r="C497" s="429"/>
      <c r="D497" s="14"/>
      <c r="E497" s="416"/>
      <c r="F497" s="416"/>
      <c r="G497" s="1106"/>
      <c r="H497" s="1107"/>
      <c r="I497" s="1107"/>
      <c r="J497" s="1107"/>
      <c r="K497" s="963"/>
      <c r="L497" s="416"/>
      <c r="M497" s="321"/>
      <c r="N497" s="416"/>
      <c r="O497" s="336"/>
      <c r="P497" s="72"/>
      <c r="Q497" s="72"/>
      <c r="R497" s="72"/>
      <c r="S497" s="72"/>
      <c r="T497" s="72"/>
      <c r="U497" s="102"/>
      <c r="V497" s="72"/>
      <c r="W497" s="72"/>
      <c r="X497" s="416"/>
      <c r="Y497" s="416"/>
      <c r="Z497" s="416"/>
      <c r="AA497" s="416"/>
      <c r="AB497" s="416"/>
    </row>
    <row r="498" spans="1:28" ht="5.0999999999999996" customHeight="1" x14ac:dyDescent="0.2">
      <c r="A498" s="17"/>
      <c r="B498" s="416"/>
      <c r="C498" s="429"/>
      <c r="D498" s="14"/>
      <c r="E498" s="416"/>
      <c r="F498" s="416"/>
      <c r="G498" s="1108"/>
      <c r="H498" s="1109"/>
      <c r="I498" s="1109"/>
      <c r="J498" s="1109"/>
      <c r="K498" s="1110"/>
      <c r="L498" s="416"/>
      <c r="M498" s="321"/>
      <c r="N498" s="416"/>
      <c r="O498" s="336"/>
      <c r="P498" s="72"/>
      <c r="Q498" s="72"/>
      <c r="R498" s="72"/>
      <c r="S498" s="72"/>
      <c r="T498" s="72"/>
      <c r="U498" s="102"/>
      <c r="V498" s="72"/>
      <c r="W498" s="72"/>
      <c r="X498" s="416"/>
      <c r="Y498" s="416"/>
      <c r="Z498" s="416"/>
      <c r="AA498" s="416"/>
      <c r="AB498" s="416"/>
    </row>
    <row r="499" spans="1:28" x14ac:dyDescent="0.2">
      <c r="A499" s="72"/>
      <c r="B499" s="416"/>
      <c r="C499" s="416"/>
      <c r="D499" s="416"/>
      <c r="E499" s="416"/>
      <c r="F499" s="416"/>
      <c r="G499" s="416"/>
      <c r="H499" s="416"/>
      <c r="I499" s="416"/>
      <c r="J499" s="416"/>
      <c r="K499" s="416"/>
      <c r="L499" s="416"/>
      <c r="M499" s="416"/>
      <c r="N499" s="416"/>
      <c r="O499" s="416"/>
      <c r="P499" s="72"/>
      <c r="Q499" s="72"/>
      <c r="R499" s="72"/>
      <c r="S499" s="72"/>
      <c r="T499" s="72"/>
      <c r="U499" s="72"/>
      <c r="V499" s="72"/>
      <c r="W499" s="72"/>
      <c r="X499" s="416"/>
      <c r="Y499" s="416"/>
      <c r="Z499" s="416"/>
      <c r="AA499" s="416"/>
      <c r="AB499" s="416"/>
    </row>
    <row r="500" spans="1:28" s="11" customFormat="1" ht="15" customHeight="1" x14ac:dyDescent="0.2">
      <c r="A500" s="6"/>
      <c r="E500" s="218"/>
      <c r="F500" s="882" t="str">
        <f>EUconst_MsgNextSheet</f>
        <v xml:space="preserve">&lt;&lt;&lt; Pritisnite ovdje kako bi prešli na slijedeći list &gt;&gt;&gt; </v>
      </c>
      <c r="G500" s="882"/>
      <c r="H500" s="882"/>
      <c r="I500" s="882"/>
      <c r="J500" s="882"/>
      <c r="K500" s="882"/>
      <c r="L500" s="882"/>
      <c r="M500" s="218"/>
      <c r="N500" s="218"/>
      <c r="P500" s="6"/>
      <c r="Q500" s="72"/>
      <c r="R500" s="72"/>
      <c r="S500" s="72"/>
      <c r="T500" s="72"/>
      <c r="U500" s="72"/>
      <c r="V500" s="72"/>
      <c r="W500" s="72"/>
    </row>
    <row r="501" spans="1:28" x14ac:dyDescent="0.2">
      <c r="A501" s="72"/>
      <c r="B501" s="416"/>
      <c r="C501" s="416"/>
      <c r="D501" s="416"/>
      <c r="E501" s="416"/>
      <c r="F501" s="416"/>
      <c r="G501" s="416"/>
      <c r="H501" s="416"/>
      <c r="I501" s="416"/>
      <c r="J501" s="416"/>
      <c r="K501" s="416"/>
      <c r="L501" s="416"/>
      <c r="M501" s="416"/>
      <c r="N501" s="416"/>
      <c r="O501" s="416"/>
      <c r="P501" s="72"/>
      <c r="Q501" s="72"/>
      <c r="R501" s="72"/>
      <c r="S501" s="72"/>
      <c r="T501" s="72"/>
      <c r="U501" s="72"/>
      <c r="V501" s="72"/>
      <c r="W501" s="72"/>
      <c r="X501" s="416"/>
      <c r="Y501" s="416"/>
      <c r="Z501" s="416"/>
      <c r="AA501" s="416"/>
      <c r="AB501" s="416"/>
    </row>
    <row r="502" spans="1:28" x14ac:dyDescent="0.2">
      <c r="A502" s="72"/>
      <c r="B502" s="416"/>
      <c r="C502" s="416"/>
      <c r="D502" s="416"/>
      <c r="E502" s="416"/>
      <c r="F502" s="416"/>
      <c r="G502" s="416"/>
      <c r="H502" s="416"/>
      <c r="I502" s="416"/>
      <c r="J502" s="416"/>
      <c r="K502" s="416"/>
      <c r="L502" s="416"/>
      <c r="M502" s="416"/>
      <c r="N502" s="416"/>
      <c r="O502" s="416"/>
      <c r="P502" s="72"/>
      <c r="Q502" s="72"/>
      <c r="R502" s="72"/>
      <c r="S502" s="72"/>
      <c r="T502" s="72"/>
      <c r="U502" s="72"/>
      <c r="V502" s="72"/>
      <c r="W502" s="72"/>
      <c r="X502" s="416"/>
      <c r="Y502" s="416"/>
      <c r="Z502" s="416"/>
      <c r="AA502" s="416"/>
      <c r="AB502" s="416"/>
    </row>
    <row r="503" spans="1:28" x14ac:dyDescent="0.2">
      <c r="Y503" s="416"/>
      <c r="Z503" s="416"/>
      <c r="AA503" s="416"/>
      <c r="AB503" s="416"/>
    </row>
  </sheetData>
  <sheetProtection sheet="1" objects="1" scenarios="1" formatCells="0" formatColumns="0" formatRows="0"/>
  <mergeCells count="379">
    <mergeCell ref="H228:L228"/>
    <mergeCell ref="I253:N253"/>
    <mergeCell ref="I237:N237"/>
    <mergeCell ref="I238:N238"/>
    <mergeCell ref="D135:N135"/>
    <mergeCell ref="D129:N129"/>
    <mergeCell ref="E156:G156"/>
    <mergeCell ref="H156:L156"/>
    <mergeCell ref="D152:G152"/>
    <mergeCell ref="E220:N220"/>
    <mergeCell ref="E221:N221"/>
    <mergeCell ref="E217:N217"/>
    <mergeCell ref="E219:N219"/>
    <mergeCell ref="E215:N215"/>
    <mergeCell ref="I170:N170"/>
    <mergeCell ref="I175:N175"/>
    <mergeCell ref="I166:N166"/>
    <mergeCell ref="E139:N139"/>
    <mergeCell ref="E155:G155"/>
    <mergeCell ref="H155:L155"/>
    <mergeCell ref="E149:N149"/>
    <mergeCell ref="E148:N148"/>
    <mergeCell ref="E144:N144"/>
    <mergeCell ref="E147:N147"/>
    <mergeCell ref="E160:N160"/>
    <mergeCell ref="E143:N143"/>
    <mergeCell ref="J120:N120"/>
    <mergeCell ref="I105:N105"/>
    <mergeCell ref="I106:N106"/>
    <mergeCell ref="H54:K54"/>
    <mergeCell ref="H55:K55"/>
    <mergeCell ref="L51:N51"/>
    <mergeCell ref="L52:N52"/>
    <mergeCell ref="L53:N53"/>
    <mergeCell ref="D66:N66"/>
    <mergeCell ref="H75:L75"/>
    <mergeCell ref="D77:N77"/>
    <mergeCell ref="E75:G75"/>
    <mergeCell ref="H71:L71"/>
    <mergeCell ref="M71:N71"/>
    <mergeCell ref="I101:N101"/>
    <mergeCell ref="J102:N102"/>
    <mergeCell ref="I111:N111"/>
    <mergeCell ref="J112:N112"/>
    <mergeCell ref="I110:N110"/>
    <mergeCell ref="J107:N107"/>
    <mergeCell ref="J117:N117"/>
    <mergeCell ref="I90:N90"/>
    <mergeCell ref="E214:N214"/>
    <mergeCell ref="D210:N210"/>
    <mergeCell ref="I181:N181"/>
    <mergeCell ref="E211:N211"/>
    <mergeCell ref="J177:N177"/>
    <mergeCell ref="I180:N180"/>
    <mergeCell ref="J193:N193"/>
    <mergeCell ref="J187:N187"/>
    <mergeCell ref="I186:N186"/>
    <mergeCell ref="J194:N194"/>
    <mergeCell ref="E213:N213"/>
    <mergeCell ref="J195:N195"/>
    <mergeCell ref="D204:N204"/>
    <mergeCell ref="J192:N192"/>
    <mergeCell ref="D189:N189"/>
    <mergeCell ref="J182:N182"/>
    <mergeCell ref="I185:N185"/>
    <mergeCell ref="D47:N47"/>
    <mergeCell ref="E52:G52"/>
    <mergeCell ref="E51:G51"/>
    <mergeCell ref="I176:N176"/>
    <mergeCell ref="I171:N171"/>
    <mergeCell ref="J172:N172"/>
    <mergeCell ref="E145:N145"/>
    <mergeCell ref="H154:L154"/>
    <mergeCell ref="D158:N158"/>
    <mergeCell ref="E154:G154"/>
    <mergeCell ref="D67:N67"/>
    <mergeCell ref="E54:G54"/>
    <mergeCell ref="G57:K59"/>
    <mergeCell ref="D63:N63"/>
    <mergeCell ref="E55:G55"/>
    <mergeCell ref="E53:G53"/>
    <mergeCell ref="L54:N54"/>
    <mergeCell ref="L55:N55"/>
    <mergeCell ref="J97:N97"/>
    <mergeCell ref="I100:N100"/>
    <mergeCell ref="E141:N141"/>
    <mergeCell ref="J119:N119"/>
    <mergeCell ref="E136:N136"/>
    <mergeCell ref="I165:N165"/>
    <mergeCell ref="G496:K498"/>
    <mergeCell ref="E483:N483"/>
    <mergeCell ref="E479:F479"/>
    <mergeCell ref="E480:F480"/>
    <mergeCell ref="G489:N489"/>
    <mergeCell ref="E494:F494"/>
    <mergeCell ref="G494:N494"/>
    <mergeCell ref="G487:N487"/>
    <mergeCell ref="G493:N493"/>
    <mergeCell ref="G492:N492"/>
    <mergeCell ref="E492:F492"/>
    <mergeCell ref="E481:F481"/>
    <mergeCell ref="E488:F488"/>
    <mergeCell ref="G488:N488"/>
    <mergeCell ref="E487:F487"/>
    <mergeCell ref="E493:F493"/>
    <mergeCell ref="E460:F460"/>
    <mergeCell ref="E459:F459"/>
    <mergeCell ref="G460:N460"/>
    <mergeCell ref="E454:F454"/>
    <mergeCell ref="G463:N463"/>
    <mergeCell ref="G464:N464"/>
    <mergeCell ref="E467:F467"/>
    <mergeCell ref="G478:N478"/>
    <mergeCell ref="E475:F475"/>
    <mergeCell ref="G476:N476"/>
    <mergeCell ref="E468:F468"/>
    <mergeCell ref="G467:N467"/>
    <mergeCell ref="G468:N468"/>
    <mergeCell ref="E473:F473"/>
    <mergeCell ref="E478:F478"/>
    <mergeCell ref="E472:F472"/>
    <mergeCell ref="E474:F474"/>
    <mergeCell ref="G474:N474"/>
    <mergeCell ref="E466:F466"/>
    <mergeCell ref="E443:N443"/>
    <mergeCell ref="E456:N456"/>
    <mergeCell ref="E452:F452"/>
    <mergeCell ref="G451:N451"/>
    <mergeCell ref="G450:N450"/>
    <mergeCell ref="G454:N454"/>
    <mergeCell ref="G481:N481"/>
    <mergeCell ref="G472:N472"/>
    <mergeCell ref="G473:N473"/>
    <mergeCell ref="G477:N477"/>
    <mergeCell ref="G475:N475"/>
    <mergeCell ref="G466:N466"/>
    <mergeCell ref="G479:N479"/>
    <mergeCell ref="G480:N480"/>
    <mergeCell ref="E453:F453"/>
    <mergeCell ref="G453:N453"/>
    <mergeCell ref="G465:N465"/>
    <mergeCell ref="E461:F461"/>
    <mergeCell ref="G462:N462"/>
    <mergeCell ref="E462:F462"/>
    <mergeCell ref="E465:F465"/>
    <mergeCell ref="G459:N459"/>
    <mergeCell ref="G461:N461"/>
    <mergeCell ref="E457:N457"/>
    <mergeCell ref="F500:L500"/>
    <mergeCell ref="E470:N470"/>
    <mergeCell ref="G490:N490"/>
    <mergeCell ref="E491:F491"/>
    <mergeCell ref="G491:N491"/>
    <mergeCell ref="I96:N96"/>
    <mergeCell ref="J92:N92"/>
    <mergeCell ref="I243:N243"/>
    <mergeCell ref="E140:N140"/>
    <mergeCell ref="E137:N137"/>
    <mergeCell ref="H152:L152"/>
    <mergeCell ref="M152:N152"/>
    <mergeCell ref="E227:G227"/>
    <mergeCell ref="H227:L227"/>
    <mergeCell ref="I95:N95"/>
    <mergeCell ref="G449:N449"/>
    <mergeCell ref="G452:N452"/>
    <mergeCell ref="J118:N118"/>
    <mergeCell ref="D114:N114"/>
    <mergeCell ref="H226:L226"/>
    <mergeCell ref="E451:F451"/>
    <mergeCell ref="J244:N244"/>
    <mergeCell ref="J167:N167"/>
    <mergeCell ref="D162:N162"/>
    <mergeCell ref="I91:N91"/>
    <mergeCell ref="E85:N85"/>
    <mergeCell ref="D87:N87"/>
    <mergeCell ref="E74:G74"/>
    <mergeCell ref="H74:L74"/>
    <mergeCell ref="H73:L73"/>
    <mergeCell ref="D68:N68"/>
    <mergeCell ref="D69:N69"/>
    <mergeCell ref="D71:G71"/>
    <mergeCell ref="F82:N82"/>
    <mergeCell ref="E83:N83"/>
    <mergeCell ref="E49:G49"/>
    <mergeCell ref="E50:G50"/>
    <mergeCell ref="L49:N49"/>
    <mergeCell ref="L50:N50"/>
    <mergeCell ref="H49:K49"/>
    <mergeCell ref="F81:N81"/>
    <mergeCell ref="E79:N79"/>
    <mergeCell ref="F80:N80"/>
    <mergeCell ref="D65:N65"/>
    <mergeCell ref="E73:G73"/>
    <mergeCell ref="H50:K50"/>
    <mergeCell ref="H51:K51"/>
    <mergeCell ref="H52:K52"/>
    <mergeCell ref="H53:K53"/>
    <mergeCell ref="D32:N32"/>
    <mergeCell ref="D45:N45"/>
    <mergeCell ref="D36:N36"/>
    <mergeCell ref="D33:N33"/>
    <mergeCell ref="D34:N34"/>
    <mergeCell ref="D35:N35"/>
    <mergeCell ref="K4:L4"/>
    <mergeCell ref="M4:N4"/>
    <mergeCell ref="D28:N28"/>
    <mergeCell ref="B2:D4"/>
    <mergeCell ref="E4:F4"/>
    <mergeCell ref="K3:L3"/>
    <mergeCell ref="D20:N20"/>
    <mergeCell ref="D21:N21"/>
    <mergeCell ref="D22:N22"/>
    <mergeCell ref="I2:J2"/>
    <mergeCell ref="D37:N37"/>
    <mergeCell ref="D38:N38"/>
    <mergeCell ref="D40:I40"/>
    <mergeCell ref="D44:N44"/>
    <mergeCell ref="D41:N41"/>
    <mergeCell ref="D43:N43"/>
    <mergeCell ref="D30:N30"/>
    <mergeCell ref="D14:N14"/>
    <mergeCell ref="D46:N46"/>
    <mergeCell ref="J40:N40"/>
    <mergeCell ref="E228:G228"/>
    <mergeCell ref="D31:N31"/>
    <mergeCell ref="G486:N486"/>
    <mergeCell ref="E485:F485"/>
    <mergeCell ref="G485:N485"/>
    <mergeCell ref="E486:F486"/>
    <mergeCell ref="D234:N234"/>
    <mergeCell ref="J239:N239"/>
    <mergeCell ref="J254:N254"/>
    <mergeCell ref="E448:F448"/>
    <mergeCell ref="G446:N446"/>
    <mergeCell ref="G448:N448"/>
    <mergeCell ref="J266:N266"/>
    <mergeCell ref="G445:N445"/>
    <mergeCell ref="E445:F445"/>
    <mergeCell ref="E446:F446"/>
    <mergeCell ref="M296:N296"/>
    <mergeCell ref="I257:N257"/>
    <mergeCell ref="I258:N258"/>
    <mergeCell ref="J259:N259"/>
    <mergeCell ref="D261:N261"/>
    <mergeCell ref="D230:N230"/>
    <mergeCell ref="E15:N15"/>
    <mergeCell ref="D29:N29"/>
    <mergeCell ref="D24:N24"/>
    <mergeCell ref="D26:N26"/>
    <mergeCell ref="D27:N27"/>
    <mergeCell ref="D19:N19"/>
    <mergeCell ref="E17:N17"/>
    <mergeCell ref="C6:K6"/>
    <mergeCell ref="L6:N6"/>
    <mergeCell ref="D25:N25"/>
    <mergeCell ref="D12:O12"/>
    <mergeCell ref="D10:N10"/>
    <mergeCell ref="E16:N16"/>
    <mergeCell ref="M3:N3"/>
    <mergeCell ref="G2:H2"/>
    <mergeCell ref="D23:N23"/>
    <mergeCell ref="G447:N447"/>
    <mergeCell ref="I242:N242"/>
    <mergeCell ref="E447:F447"/>
    <mergeCell ref="M2:N2"/>
    <mergeCell ref="E3:F3"/>
    <mergeCell ref="K2:L2"/>
    <mergeCell ref="K8:N8"/>
    <mergeCell ref="E2:F2"/>
    <mergeCell ref="G3:H3"/>
    <mergeCell ref="I3:J3"/>
    <mergeCell ref="J249:N249"/>
    <mergeCell ref="G4:H4"/>
    <mergeCell ref="I4:J4"/>
    <mergeCell ref="D224:G224"/>
    <mergeCell ref="H224:L224"/>
    <mergeCell ref="M224:N224"/>
    <mergeCell ref="E226:G226"/>
    <mergeCell ref="I252:N252"/>
    <mergeCell ref="E232:N232"/>
    <mergeCell ref="D441:N441"/>
    <mergeCell ref="H298:L298"/>
    <mergeCell ref="E287:N287"/>
    <mergeCell ref="E289:N289"/>
    <mergeCell ref="H296:L296"/>
    <mergeCell ref="E298:G298"/>
    <mergeCell ref="E291:N291"/>
    <mergeCell ref="E299:G299"/>
    <mergeCell ref="H299:L299"/>
    <mergeCell ref="E292:N292"/>
    <mergeCell ref="I247:N247"/>
    <mergeCell ref="I248:N248"/>
    <mergeCell ref="E293:N293"/>
    <mergeCell ref="D296:G296"/>
    <mergeCell ref="J265:N265"/>
    <mergeCell ref="E283:N283"/>
    <mergeCell ref="J267:N267"/>
    <mergeCell ref="D276:N276"/>
    <mergeCell ref="D282:N282"/>
    <mergeCell ref="E285:N285"/>
    <mergeCell ref="E286:N286"/>
    <mergeCell ref="J264:N264"/>
    <mergeCell ref="D302:N302"/>
    <mergeCell ref="E304:N304"/>
    <mergeCell ref="D306:N306"/>
    <mergeCell ref="I309:N309"/>
    <mergeCell ref="I310:N310"/>
    <mergeCell ref="J311:N311"/>
    <mergeCell ref="I320:N320"/>
    <mergeCell ref="D333:N333"/>
    <mergeCell ref="E300:G300"/>
    <mergeCell ref="H300:L300"/>
    <mergeCell ref="I314:N314"/>
    <mergeCell ref="I315:N315"/>
    <mergeCell ref="J316:N316"/>
    <mergeCell ref="I319:N319"/>
    <mergeCell ref="I324:N324"/>
    <mergeCell ref="I325:N325"/>
    <mergeCell ref="J326:N326"/>
    <mergeCell ref="I329:N329"/>
    <mergeCell ref="J321:N321"/>
    <mergeCell ref="D368:G368"/>
    <mergeCell ref="H368:L368"/>
    <mergeCell ref="M368:N368"/>
    <mergeCell ref="I330:N330"/>
    <mergeCell ref="J331:N331"/>
    <mergeCell ref="E370:G370"/>
    <mergeCell ref="H370:L370"/>
    <mergeCell ref="E355:N355"/>
    <mergeCell ref="E357:N357"/>
    <mergeCell ref="E358:N358"/>
    <mergeCell ref="J338:N338"/>
    <mergeCell ref="J339:N339"/>
    <mergeCell ref="D348:N348"/>
    <mergeCell ref="D354:N354"/>
    <mergeCell ref="E364:N364"/>
    <mergeCell ref="E365:N365"/>
    <mergeCell ref="E359:N359"/>
    <mergeCell ref="E361:N361"/>
    <mergeCell ref="E363:N363"/>
    <mergeCell ref="J337:N337"/>
    <mergeCell ref="J336:N336"/>
    <mergeCell ref="I386:N386"/>
    <mergeCell ref="I387:N387"/>
    <mergeCell ref="E371:G371"/>
    <mergeCell ref="H371:L371"/>
    <mergeCell ref="E372:G372"/>
    <mergeCell ref="H372:L372"/>
    <mergeCell ref="D374:N374"/>
    <mergeCell ref="E376:N376"/>
    <mergeCell ref="D378:N378"/>
    <mergeCell ref="I381:N381"/>
    <mergeCell ref="I382:N382"/>
    <mergeCell ref="J383:N383"/>
    <mergeCell ref="D405:N405"/>
    <mergeCell ref="J409:N409"/>
    <mergeCell ref="J388:N388"/>
    <mergeCell ref="I391:N391"/>
    <mergeCell ref="I392:N392"/>
    <mergeCell ref="J393:N393"/>
    <mergeCell ref="I396:N396"/>
    <mergeCell ref="I397:N397"/>
    <mergeCell ref="J398:N398"/>
    <mergeCell ref="I401:N401"/>
    <mergeCell ref="I402:N402"/>
    <mergeCell ref="J403:N403"/>
    <mergeCell ref="J410:N410"/>
    <mergeCell ref="J411:N411"/>
    <mergeCell ref="J408:N408"/>
    <mergeCell ref="D420:N420"/>
    <mergeCell ref="E436:N436"/>
    <mergeCell ref="E437:N437"/>
    <mergeCell ref="E430:N430"/>
    <mergeCell ref="E431:N431"/>
    <mergeCell ref="E427:N427"/>
    <mergeCell ref="E429:N429"/>
    <mergeCell ref="E433:N433"/>
    <mergeCell ref="E435:N435"/>
    <mergeCell ref="D426:N426"/>
  </mergeCells>
  <phoneticPr fontId="89" type="noConversion"/>
  <conditionalFormatting sqref="J101:N102 I95:I96 I90:I91 H111:H112 H106:H107 I111 J90:N92 H90:H92 H95:H97 J95:N97 H101:H102 I133:N133 J106:N107 H100:N100 H105:N105 H118:N120 I101 I106 J111:N112 H110:N110 J176:N177 I170:I171 I165:I166 H186:H187 H181:H182 I186 J165:N167 H165:H167 H170:H172 J170:N172 H176:H177 I208:N208 J181:N182 H175:N175 H180:N180 H193:N195 I176 I181 J186:N187 H185:N185 J248:N249 I242:I243 I237:I238 H258:H259 H253:H254 I258 J237:N239 H237:H239 H242:H244 J242:N244 H248:H249 I280:N280 J253:N254 H247:N247 H252:N252 H265:N267 I248 I253 J258:N259 H257:N257 J320:N321 I314:I315 I309:I310 H330:H331 H325:H326 I330 J309:N311 H309:H311 H314:H316 J314:N316 H320:H321 I352:N352 J325:N326 H319:N319 H324:N324 H337:N339 I320 I325 J330:N331 H329:N329 J392:N393 I386:I387 I381:I382 H402:H403 H397:H398 I402 J381:N383 H381:H383 H386:H388 J386:N388 H392:H393 I424:N424 J397:N398 H391:N391 H396:N396 H409:N411 I392 I397 J402:N403 H401:N401">
    <cfRule type="expression" dxfId="263" priority="3" stopIfTrue="1">
      <formula>($W90=TRUE)</formula>
    </cfRule>
  </conditionalFormatting>
  <conditionalFormatting sqref="E139:N141 E147:N149 E213:N215 E219:N221 E285:N287 E291:N293 E357:N359 E363:N365 E429:N431 E435:N437">
    <cfRule type="expression" dxfId="262" priority="4" stopIfTrue="1">
      <formula>($W139=TRUE)</formula>
    </cfRule>
  </conditionalFormatting>
  <conditionalFormatting sqref="I125:K127 I200:K202 I272:K274 I344:K346 I416:K418">
    <cfRule type="expression" dxfId="261" priority="5" stopIfTrue="1">
      <formula>($W125=TRUE)</formula>
    </cfRule>
    <cfRule type="expression" dxfId="260" priority="6" stopIfTrue="1">
      <formula>($S125=2)</formula>
    </cfRule>
  </conditionalFormatting>
  <conditionalFormatting sqref="L125:N127 L200:N202 L272:N274 L344:N346 L416:N418">
    <cfRule type="expression" dxfId="259" priority="7" stopIfTrue="1">
      <formula>($W125=TRUE)</formula>
    </cfRule>
    <cfRule type="expression" dxfId="258" priority="8" stopIfTrue="1">
      <formula>($S125=1)</formula>
    </cfRule>
  </conditionalFormatting>
  <conditionalFormatting sqref="G445:N454 G459:N468 G472:N481 D19:N38">
    <cfRule type="expression" dxfId="257" priority="9" stopIfTrue="1">
      <formula>$L$6=EUconst_NotRelevant</formula>
    </cfRule>
  </conditionalFormatting>
  <conditionalFormatting sqref="L50">
    <cfRule type="expression" dxfId="256" priority="10" stopIfTrue="1">
      <formula>$L$6=EUconst_NotRelevant</formula>
    </cfRule>
  </conditionalFormatting>
  <conditionalFormatting sqref="J40:N40">
    <cfRule type="expression" dxfId="255" priority="11" stopIfTrue="1">
      <formula>$L$6=EUconst_NotRelevant</formula>
    </cfRule>
    <cfRule type="expression" dxfId="254" priority="12" stopIfTrue="1">
      <formula>$W$40=TRUE</formula>
    </cfRule>
  </conditionalFormatting>
  <conditionalFormatting sqref="L51:L55">
    <cfRule type="expression" dxfId="253" priority="2" stopIfTrue="1">
      <formula>$L$6=EUconst_NotRelevant</formula>
    </cfRule>
  </conditionalFormatting>
  <conditionalFormatting sqref="G485:N494">
    <cfRule type="expression" dxfId="252" priority="1" stopIfTrue="1">
      <formula>$W$27</formula>
    </cfRule>
  </conditionalFormatting>
  <dataValidations count="5">
    <dataValidation type="list" allowBlank="1" showInputMessage="1" showErrorMessage="1" sqref="I193:I195 H402 H397 H392 H387 H382 I409:I411 H330 H325 H320 H315 H310 I337:I339 H258 H253 H248 H243 H238 I265:I267 H186 H181 H176 H171 H166 H91 I118:I120 H111 H106 H101 H96" xr:uid="{00000000-0002-0000-0A00-000000000000}">
      <formula1>PFCTiers</formula1>
    </dataValidation>
    <dataValidation type="list" allowBlank="1" showInputMessage="1" showErrorMessage="1" sqref="K208 K416:K418 K424 K344:K346 K352 K272:K274 K280 K200:K202 K125:K127 K133" xr:uid="{00000000-0002-0000-0A00-000001000000}">
      <formula1>CNTR_InformationSourceListISx</formula1>
    </dataValidation>
    <dataValidation type="list" allowBlank="1" showInputMessage="1" showErrorMessage="1" sqref="L208 L416:L418 L424 L344:L346 L352 L272:L274 L280 L200:L202 L125:L127 L133" xr:uid="{00000000-0002-0000-0A00-000002000000}">
      <formula1>CNTR_LaboratoriesListLx</formula1>
    </dataValidation>
    <dataValidation type="list" allowBlank="1" showInputMessage="1" showErrorMessage="1" sqref="N208 N416:N418 N424 N344:N346 N352 N272:N274 N280 N200:N202 N125:N127 N133" xr:uid="{00000000-0002-0000-0A00-000003000000}">
      <formula1>AnalysisFrequency</formula1>
    </dataValidation>
    <dataValidation type="list" allowBlank="1" showInputMessage="1" showErrorMessage="1" sqref="L50:L55 M51:M55" xr:uid="{00000000-0002-0000-0A00-000004000000}">
      <formula1>PFCCellTypes</formula1>
    </dataValidation>
  </dataValidations>
  <hyperlinks>
    <hyperlink ref="F500:L500" location="JUMP_J_Top" display="JUMP_J_Top" xr:uid="{00000000-0004-0000-0A00-000000000000}"/>
    <hyperlink ref="I3:J3" location="JUMP_15" display="JUMP_15" xr:uid="{00000000-0004-0000-0A00-000001000000}"/>
    <hyperlink ref="G3:H3" location="JUMP_14" display="JUMP_14" xr:uid="{00000000-0004-0000-0A00-000002000000}"/>
    <hyperlink ref="E4:F4" location="JUMP_I_Bottom" display="JUMP_I_Bottom" xr:uid="{00000000-0004-0000-0A00-000003000000}"/>
    <hyperlink ref="E3:F3" location="JUMP_I_Top" display="JUMP_I_Top" xr:uid="{00000000-0004-0000-0A00-000004000000}"/>
    <hyperlink ref="G2:H2" location="JUMP_a_Content" display="Table of contents" xr:uid="{00000000-0004-0000-0A00-000005000000}"/>
    <hyperlink ref="I2:J2" location="JUMP_H_Top" display="JUMP_H_Top" xr:uid="{00000000-0004-0000-0A00-000006000000}"/>
    <hyperlink ref="K2:L2" location="JUMP_J_Top" display="JUMP_J_Top" xr:uid="{00000000-0004-0000-0A00-000007000000}"/>
    <hyperlink ref="K3:L3" location="JUMP_16" display="JUMP_16" xr:uid="{00000000-0004-0000-0A00-000008000000}"/>
  </hyperlinks>
  <pageMargins left="0.78740157480314965" right="0.78740157480314965" top="0.78740157480314965" bottom="0.78740157480314965" header="0.39370078740157483" footer="0.39370078740157483"/>
  <pageSetup paperSize="9" scale="59" fitToHeight="10" orientation="portrait" r:id="rId1"/>
  <headerFooter alignWithMargins="0">
    <oddHeader>&amp;L&amp;F, &amp;A&amp;R&amp;D, &amp;T</oddHeader>
    <oddFooter>&amp;C&amp;P / &amp;N</oddFooter>
  </headerFooter>
  <rowBreaks count="1" manualBreakCount="1">
    <brk id="469"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tabColor indexed="15"/>
    <pageSetUpPr fitToPage="1"/>
  </sheetPr>
  <dimension ref="A1:W255"/>
  <sheetViews>
    <sheetView workbookViewId="0">
      <pane ySplit="4" topLeftCell="A10" activePane="bottomLeft" state="frozen"/>
      <selection activeCell="B2" sqref="B2"/>
      <selection pane="bottomLeft" activeCell="E23" sqref="E23:N23"/>
    </sheetView>
  </sheetViews>
  <sheetFormatPr defaultColWidth="9.140625" defaultRowHeight="12.75" x14ac:dyDescent="0.2"/>
  <cols>
    <col min="1" max="1" width="2.7109375" style="65" hidden="1" customWidth="1"/>
    <col min="2" max="2" width="2.7109375" style="8" customWidth="1"/>
    <col min="3" max="4" width="4.7109375" style="8" customWidth="1"/>
    <col min="5" max="14" width="12.7109375" style="8" customWidth="1"/>
    <col min="15" max="15" width="4.7109375" style="8" customWidth="1"/>
    <col min="16" max="16" width="9.140625" style="65" hidden="1" customWidth="1"/>
    <col min="17" max="17" width="9.140625" style="673" hidden="1" customWidth="1"/>
    <col min="18" max="16384" width="9.140625" style="8"/>
  </cols>
  <sheetData>
    <row r="1" spans="1:17" ht="13.5" hidden="1" thickBot="1" x14ac:dyDescent="0.25">
      <c r="A1" s="12" t="s">
        <v>1088</v>
      </c>
      <c r="B1" s="72"/>
      <c r="C1" s="72"/>
      <c r="D1" s="75"/>
      <c r="E1" s="72"/>
      <c r="F1" s="72"/>
      <c r="G1" s="72"/>
      <c r="H1" s="72"/>
      <c r="I1" s="72"/>
      <c r="J1" s="72"/>
      <c r="K1" s="72"/>
      <c r="L1" s="72"/>
      <c r="M1" s="72"/>
      <c r="N1" s="72"/>
      <c r="O1" s="65"/>
      <c r="P1" s="12" t="s">
        <v>1088</v>
      </c>
      <c r="Q1" s="619" t="s">
        <v>1088</v>
      </c>
    </row>
    <row r="2" spans="1:17" ht="13.5" customHeight="1" thickBot="1" x14ac:dyDescent="0.25">
      <c r="A2" s="12"/>
      <c r="B2" s="930" t="str">
        <f>Translations!$B$674</f>
        <v>J. Preneseni CO2 &amp; CCS</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c r="P2" s="12"/>
    </row>
    <row r="3" spans="1:17" ht="12.75" customHeight="1" x14ac:dyDescent="0.2">
      <c r="A3" s="12"/>
      <c r="B3" s="933"/>
      <c r="C3" s="934"/>
      <c r="D3" s="935"/>
      <c r="E3" s="869" t="str">
        <f>Translations!$B$63</f>
        <v>Vrh lista</v>
      </c>
      <c r="F3" s="869"/>
      <c r="G3" s="1318"/>
      <c r="H3" s="1319"/>
      <c r="I3" s="1320"/>
      <c r="J3" s="1321"/>
      <c r="K3" s="1327"/>
      <c r="L3" s="1328"/>
      <c r="M3" s="1278"/>
      <c r="N3" s="888"/>
      <c r="O3" s="7"/>
      <c r="P3" s="12"/>
    </row>
    <row r="4" spans="1:17" ht="13.5" customHeight="1" thickBot="1" x14ac:dyDescent="0.25">
      <c r="A4" s="12"/>
      <c r="B4" s="936"/>
      <c r="C4" s="937"/>
      <c r="D4" s="938"/>
      <c r="E4" s="869" t="str">
        <f>Translations!$B$64</f>
        <v>Dno lista</v>
      </c>
      <c r="F4" s="869"/>
      <c r="G4" s="1322"/>
      <c r="H4" s="1323"/>
      <c r="I4" s="1323"/>
      <c r="J4" s="1323"/>
      <c r="K4" s="1323"/>
      <c r="L4" s="1326"/>
      <c r="M4" s="1278"/>
      <c r="N4" s="888"/>
      <c r="O4" s="7"/>
      <c r="P4" s="12"/>
    </row>
    <row r="5" spans="1:17" ht="12.75" customHeight="1" thickBot="1" x14ac:dyDescent="0.25">
      <c r="C5" s="9"/>
      <c r="D5" s="10"/>
      <c r="F5" s="10"/>
      <c r="G5" s="10"/>
      <c r="H5" s="10"/>
      <c r="M5" s="7"/>
      <c r="N5" s="7"/>
      <c r="O5" s="7"/>
      <c r="P5" s="12"/>
    </row>
    <row r="6" spans="1:17" s="184" customFormat="1" ht="25.5" customHeight="1" thickBot="1" x14ac:dyDescent="0.25">
      <c r="A6" s="248"/>
      <c r="B6" s="34"/>
      <c r="C6" s="929" t="str">
        <f>Translations!$B$1204</f>
        <v>J. Utvrđivanje prenesenog ili inherentnog CO2 i prenesenog N2O</v>
      </c>
      <c r="D6" s="929"/>
      <c r="E6" s="929"/>
      <c r="F6" s="929"/>
      <c r="G6" s="929"/>
      <c r="H6" s="929"/>
      <c r="I6" s="929"/>
      <c r="J6" s="929"/>
      <c r="K6" s="929"/>
      <c r="L6" s="1154" t="str">
        <f>IF(AND(NOT(ISBLANK(CNTR_InstHasTransferredCO2)), CNTR_InstHasTransferredCO2=FALSE),EUconst_NotRelevant,EUconst_Relevant)</f>
        <v>relevantno</v>
      </c>
      <c r="M6" s="1155"/>
      <c r="N6" s="1156"/>
      <c r="O6" s="36"/>
      <c r="P6" s="252"/>
      <c r="Q6" s="674"/>
    </row>
    <row r="7" spans="1:17" s="184" customFormat="1" ht="5.0999999999999996" customHeight="1" x14ac:dyDescent="0.2">
      <c r="A7" s="248"/>
      <c r="B7" s="34"/>
      <c r="C7" s="216"/>
      <c r="D7" s="221"/>
      <c r="E7" s="216"/>
      <c r="F7" s="216"/>
      <c r="G7" s="216"/>
      <c r="H7" s="216"/>
      <c r="I7" s="216"/>
      <c r="J7" s="216"/>
      <c r="K7" s="216"/>
      <c r="L7" s="219"/>
      <c r="M7" s="219"/>
      <c r="N7" s="219"/>
      <c r="O7" s="36"/>
      <c r="P7" s="252"/>
      <c r="Q7" s="674"/>
    </row>
    <row r="8" spans="1:17" x14ac:dyDescent="0.2">
      <c r="D8" s="10"/>
      <c r="K8" s="1054" t="str">
        <f>IF(L6=EUconst_NotRelevant,HYPERLINK("#JUMP_J2_Top",EUconst_MsgNextSheet),HYPERLINK("",EUconst_MsgEnterThisSection))</f>
        <v>Molimo unesite podatke u ovo polje</v>
      </c>
      <c r="L8" s="1054"/>
      <c r="M8" s="1054"/>
      <c r="N8" s="1054"/>
      <c r="O8" s="36"/>
    </row>
    <row r="9" spans="1:17" ht="5.0999999999999996" customHeight="1" x14ac:dyDescent="0.2">
      <c r="A9" s="250"/>
      <c r="B9" s="13"/>
      <c r="C9" s="13"/>
      <c r="D9" s="438"/>
      <c r="E9" s="410"/>
      <c r="F9" s="7"/>
      <c r="G9" s="410"/>
      <c r="H9" s="410"/>
      <c r="I9" s="410"/>
      <c r="J9" s="410"/>
      <c r="K9" s="410"/>
      <c r="L9" s="410"/>
      <c r="M9" s="410"/>
      <c r="N9" s="410"/>
      <c r="O9" s="36"/>
    </row>
    <row r="10" spans="1:17" ht="15.75" x14ac:dyDescent="0.25">
      <c r="A10" s="452"/>
      <c r="B10" s="416"/>
      <c r="C10" s="77">
        <v>17</v>
      </c>
      <c r="D10" s="1346" t="str">
        <f>Translations!$B$1205</f>
        <v>Utvrđivanje inherentnog i prenesenog CO2  i N2O</v>
      </c>
      <c r="E10" s="1346"/>
      <c r="F10" s="1346"/>
      <c r="G10" s="1346"/>
      <c r="H10" s="1346"/>
      <c r="I10" s="1346"/>
      <c r="J10" s="1346"/>
      <c r="K10" s="1346"/>
      <c r="L10" s="1346"/>
      <c r="M10" s="1346"/>
      <c r="N10" s="1346"/>
      <c r="O10" s="36"/>
    </row>
    <row r="11" spans="1:17" x14ac:dyDescent="0.2">
      <c r="A11" s="452"/>
      <c r="B11" s="416"/>
      <c r="C11" s="327"/>
      <c r="D11" s="68"/>
      <c r="E11" s="439"/>
      <c r="F11" s="439"/>
      <c r="G11" s="439"/>
      <c r="H11" s="439"/>
      <c r="I11" s="439"/>
      <c r="J11" s="439"/>
      <c r="K11" s="439"/>
      <c r="L11" s="439"/>
      <c r="M11" s="439"/>
      <c r="N11" s="439"/>
      <c r="O11" s="36"/>
      <c r="P11" s="254"/>
    </row>
    <row r="12" spans="1:17" ht="25.5" customHeight="1" x14ac:dyDescent="0.2">
      <c r="A12" s="452"/>
      <c r="B12" s="416"/>
      <c r="C12" s="416"/>
      <c r="D12" s="877" t="str">
        <f>Translations!$B$1206</f>
        <v>Napomena: ovaj odjeljak treba popuniti ako se obavlja prijenos inherentnog CO2 kao dijela toka izvora u skladu s člankom 48. Uredbe, prijenos CO2 u skladu s člankom 49. ili prijenos N2O u skladu s člankom 50. Uredbe o praćenju i izvješćivanju.</v>
      </c>
      <c r="E12" s="1161"/>
      <c r="F12" s="1161"/>
      <c r="G12" s="1161"/>
      <c r="H12" s="1161"/>
      <c r="I12" s="1161"/>
      <c r="J12" s="1161"/>
      <c r="K12" s="1161"/>
      <c r="L12" s="1161"/>
      <c r="M12" s="1161"/>
      <c r="N12" s="1161"/>
      <c r="O12" s="416"/>
      <c r="P12" s="453"/>
    </row>
    <row r="13" spans="1:17" ht="25.5" customHeight="1" x14ac:dyDescent="0.2">
      <c r="A13" s="452"/>
      <c r="B13" s="416"/>
      <c r="C13" s="416"/>
      <c r="D13" s="877" t="str">
        <f>Translations!$B$1357</f>
        <v>Nadalje, ovaj list relevantan je za informacije koje je potrebno pružiti kada se provode aktivnosti hvatanja CO2, transporta ili geološkog skladištenja CO2 kako je obuhvaćeno Prilogom I EU ETS Direktive.</v>
      </c>
      <c r="E13" s="1161"/>
      <c r="F13" s="1161"/>
      <c r="G13" s="1161"/>
      <c r="H13" s="1161"/>
      <c r="I13" s="1161"/>
      <c r="J13" s="1161"/>
      <c r="K13" s="1161"/>
      <c r="L13" s="1161"/>
      <c r="M13" s="1161"/>
      <c r="N13" s="1161"/>
      <c r="O13" s="416"/>
      <c r="P13" s="453"/>
    </row>
    <row r="14" spans="1:17" ht="25.5" customHeight="1" x14ac:dyDescent="0.2">
      <c r="A14" s="452"/>
      <c r="B14" s="416"/>
      <c r="C14" s="416"/>
      <c r="D14" s="877" t="str">
        <f>Translations!$B$1358</f>
        <v>Ovisno o odabranom pristupu praćenja, informacije o svim tokovima izvora moraju se dostaviti na stranici E_SourceStreams, a sve informacije o mjernim točkama i mjernim instrumentima moraju se dostaviti na stranici F_MeasurementBasedApproaches.</v>
      </c>
      <c r="E14" s="1161"/>
      <c r="F14" s="1161"/>
      <c r="G14" s="1161"/>
      <c r="H14" s="1161"/>
      <c r="I14" s="1161"/>
      <c r="J14" s="1161"/>
      <c r="K14" s="1161"/>
      <c r="L14" s="1161"/>
      <c r="M14" s="1161"/>
      <c r="N14" s="1161"/>
      <c r="O14" s="416"/>
      <c r="P14" s="453"/>
    </row>
    <row r="15" spans="1:17" ht="5.0999999999999996" customHeight="1" x14ac:dyDescent="0.2">
      <c r="A15" s="452"/>
      <c r="B15" s="416"/>
      <c r="C15" s="416"/>
      <c r="D15" s="416"/>
      <c r="E15" s="430"/>
      <c r="F15" s="416"/>
      <c r="G15" s="416"/>
      <c r="H15" s="416"/>
      <c r="I15" s="416"/>
      <c r="J15" s="416"/>
      <c r="K15" s="416"/>
      <c r="L15" s="416"/>
      <c r="M15" s="416"/>
      <c r="N15" s="416"/>
      <c r="O15" s="416"/>
    </row>
    <row r="16" spans="1:17" ht="17.25" customHeight="1" x14ac:dyDescent="0.2">
      <c r="A16" s="452"/>
      <c r="B16" s="416"/>
      <c r="C16" s="416"/>
      <c r="D16" s="14" t="s">
        <v>1016</v>
      </c>
      <c r="E16" s="853" t="str">
        <f>Translations!$B$1207</f>
        <v xml:space="preserve">Navedite detaljan opis metodologije praćenja korištene za određivanje inherentnog ili prenesenog CO2 ili N2O. </v>
      </c>
      <c r="F16" s="1161"/>
      <c r="G16" s="1161"/>
      <c r="H16" s="1161"/>
      <c r="I16" s="1161"/>
      <c r="J16" s="1161"/>
      <c r="K16" s="1161"/>
      <c r="L16" s="1161"/>
      <c r="M16" s="1161"/>
      <c r="N16" s="1161"/>
      <c r="O16" s="416"/>
      <c r="P16" s="316"/>
    </row>
    <row r="17" spans="1:17" s="315" customFormat="1" ht="12.75" customHeight="1" x14ac:dyDescent="0.2">
      <c r="A17" s="72"/>
      <c r="B17" s="416"/>
      <c r="C17" s="416"/>
      <c r="D17" s="416"/>
      <c r="E17" s="1016" t="str">
        <f>Translations!$B$1208</f>
        <v>U okviru u nastavku navedite sažeti opis metodologije praćenja, uključujući formule, korištene za utvrđivanje vaših godišnjih emisija CO2, N2O ili ekvivalenta CO2.</v>
      </c>
      <c r="F17" s="1016"/>
      <c r="G17" s="1016"/>
      <c r="H17" s="1016"/>
      <c r="I17" s="1016"/>
      <c r="J17" s="1016"/>
      <c r="K17" s="1016"/>
      <c r="L17" s="1016"/>
      <c r="M17" s="1016"/>
      <c r="N17" s="1016"/>
      <c r="O17" s="416"/>
      <c r="P17" s="316"/>
      <c r="Q17" s="675"/>
    </row>
    <row r="18" spans="1:17" s="315" customFormat="1" ht="25.5" customHeight="1" x14ac:dyDescent="0.2">
      <c r="A18" s="72"/>
      <c r="B18" s="416"/>
      <c r="C18" s="416"/>
      <c r="D18" s="416"/>
      <c r="E18" s="1016" t="str">
        <f>Translations!$B$1209</f>
        <v>Posebno bi trebalo obuhvatiti količine CO2 i N2O koje treba dodati zbog primanja prenesenog CO2 i N2O ili za oduzimanje ekvivalenta CO2 zbog prijenosa izvan postrojenja, ovisno o slučaju. Pripazite da izračun bude u skladu s člancima 48., 49. i 50. Uredbe o praćenju i izvješćivanju.</v>
      </c>
      <c r="F18" s="1016"/>
      <c r="G18" s="1016"/>
      <c r="H18" s="1016"/>
      <c r="I18" s="1016"/>
      <c r="J18" s="1016"/>
      <c r="K18" s="1016"/>
      <c r="L18" s="1016"/>
      <c r="M18" s="1016"/>
      <c r="N18" s="1016"/>
      <c r="O18" s="416"/>
      <c r="P18" s="316"/>
      <c r="Q18" s="675"/>
    </row>
    <row r="19" spans="1:17" s="315" customFormat="1" ht="25.5" customHeight="1" x14ac:dyDescent="0.2">
      <c r="A19" s="72"/>
      <c r="B19" s="416"/>
      <c r="C19" s="416"/>
      <c r="D19" s="416"/>
      <c r="E19" s="1016" t="str">
        <f>Translations!$B$680</f>
        <v>Ako je opis previše složen, npr. primjenjuju se složene formula ili je potrebno napraviti dijagram za pojašnjenje opisa, može se dati opis u posebnom dokumentu. U tom slučaju navedite referencu na taj dokument (navesti naziv i datum dokumenta).</v>
      </c>
      <c r="F19" s="1016"/>
      <c r="G19" s="1016"/>
      <c r="H19" s="1016"/>
      <c r="I19" s="1016"/>
      <c r="J19" s="1016"/>
      <c r="K19" s="1016"/>
      <c r="L19" s="1016"/>
      <c r="M19" s="1016"/>
      <c r="N19" s="1016"/>
      <c r="O19" s="416"/>
      <c r="P19" s="316"/>
      <c r="Q19" s="675"/>
    </row>
    <row r="20" spans="1:17" s="112" customFormat="1" ht="25.5" customHeight="1" x14ac:dyDescent="0.2">
      <c r="A20" s="65"/>
      <c r="C20" s="330"/>
      <c r="E20" s="1016" t="str">
        <f>Translations!$B$195</f>
        <v>Ovaj opis bi trebao pružiti povezane informacije koje su potrebne za razumijevanje informacija navedenih u drugim dijelovima ovog obrasca te kako se koriste zajedno za izračun emisija. Mogu biti kratke kao dani primjer u listu D_Metodologija proračuna, odjeljak 7(a).</v>
      </c>
      <c r="F20" s="1016"/>
      <c r="G20" s="1016"/>
      <c r="H20" s="1016"/>
      <c r="I20" s="1016"/>
      <c r="J20" s="1016"/>
      <c r="K20" s="1016"/>
      <c r="L20" s="1016"/>
      <c r="M20" s="1016"/>
      <c r="N20" s="1016"/>
      <c r="O20" s="416"/>
      <c r="P20" s="348"/>
      <c r="Q20" s="676"/>
    </row>
    <row r="21" spans="1:17" ht="5.0999999999999996" customHeight="1" x14ac:dyDescent="0.2">
      <c r="A21" s="452"/>
      <c r="B21" s="416"/>
      <c r="C21" s="416"/>
      <c r="D21" s="416"/>
      <c r="E21" s="430"/>
      <c r="F21" s="430"/>
      <c r="G21" s="430"/>
      <c r="H21" s="430"/>
      <c r="I21" s="430"/>
      <c r="J21" s="430"/>
      <c r="K21" s="430"/>
      <c r="L21" s="430"/>
      <c r="M21" s="416"/>
      <c r="N21" s="416"/>
      <c r="O21" s="416"/>
    </row>
    <row r="22" spans="1:17" ht="12.75" customHeight="1" x14ac:dyDescent="0.2">
      <c r="A22" s="452"/>
      <c r="B22" s="416"/>
      <c r="C22" s="416"/>
      <c r="D22" s="416"/>
      <c r="E22" s="1007"/>
      <c r="F22" s="1347"/>
      <c r="G22" s="1347"/>
      <c r="H22" s="1347"/>
      <c r="I22" s="1347"/>
      <c r="J22" s="1347"/>
      <c r="K22" s="1347"/>
      <c r="L22" s="1347"/>
      <c r="M22" s="1347"/>
      <c r="N22" s="1348"/>
      <c r="O22" s="416"/>
      <c r="P22" s="459"/>
    </row>
    <row r="23" spans="1:17" x14ac:dyDescent="0.2">
      <c r="A23" s="452"/>
      <c r="B23" s="416"/>
      <c r="C23" s="416"/>
      <c r="D23" s="416"/>
      <c r="E23" s="997"/>
      <c r="F23" s="1342"/>
      <c r="G23" s="1342"/>
      <c r="H23" s="1342"/>
      <c r="I23" s="1342"/>
      <c r="J23" s="1342"/>
      <c r="K23" s="1342"/>
      <c r="L23" s="1342"/>
      <c r="M23" s="1342"/>
      <c r="N23" s="1343"/>
      <c r="O23" s="416"/>
      <c r="P23" s="459"/>
    </row>
    <row r="24" spans="1:17" x14ac:dyDescent="0.2">
      <c r="A24" s="452"/>
      <c r="B24" s="416"/>
      <c r="C24" s="416"/>
      <c r="D24" s="416"/>
      <c r="E24" s="997"/>
      <c r="F24" s="1342"/>
      <c r="G24" s="1342"/>
      <c r="H24" s="1342"/>
      <c r="I24" s="1342"/>
      <c r="J24" s="1342"/>
      <c r="K24" s="1342"/>
      <c r="L24" s="1342"/>
      <c r="M24" s="1342"/>
      <c r="N24" s="1343"/>
      <c r="O24" s="416"/>
      <c r="P24" s="459"/>
    </row>
    <row r="25" spans="1:17" x14ac:dyDescent="0.2">
      <c r="A25" s="452"/>
      <c r="B25" s="416"/>
      <c r="C25" s="416"/>
      <c r="D25" s="416"/>
      <c r="E25" s="997"/>
      <c r="F25" s="1342"/>
      <c r="G25" s="1342"/>
      <c r="H25" s="1342"/>
      <c r="I25" s="1342"/>
      <c r="J25" s="1342"/>
      <c r="K25" s="1342"/>
      <c r="L25" s="1342"/>
      <c r="M25" s="1342"/>
      <c r="N25" s="1343"/>
      <c r="O25" s="416"/>
      <c r="P25" s="459"/>
    </row>
    <row r="26" spans="1:17" x14ac:dyDescent="0.2">
      <c r="A26" s="452"/>
      <c r="B26" s="416"/>
      <c r="C26" s="416"/>
      <c r="D26" s="416"/>
      <c r="E26" s="997"/>
      <c r="F26" s="1342"/>
      <c r="G26" s="1342"/>
      <c r="H26" s="1342"/>
      <c r="I26" s="1342"/>
      <c r="J26" s="1342"/>
      <c r="K26" s="1342"/>
      <c r="L26" s="1342"/>
      <c r="M26" s="1342"/>
      <c r="N26" s="1343"/>
      <c r="O26" s="416"/>
      <c r="P26" s="459"/>
    </row>
    <row r="27" spans="1:17" x14ac:dyDescent="0.2">
      <c r="A27" s="452"/>
      <c r="B27" s="416"/>
      <c r="C27" s="416"/>
      <c r="D27" s="416"/>
      <c r="E27" s="997"/>
      <c r="F27" s="1342"/>
      <c r="G27" s="1342"/>
      <c r="H27" s="1342"/>
      <c r="I27" s="1342"/>
      <c r="J27" s="1342"/>
      <c r="K27" s="1342"/>
      <c r="L27" s="1342"/>
      <c r="M27" s="1342"/>
      <c r="N27" s="1343"/>
      <c r="O27" s="416"/>
      <c r="P27" s="459"/>
    </row>
    <row r="28" spans="1:17" x14ac:dyDescent="0.2">
      <c r="A28" s="452"/>
      <c r="B28" s="416"/>
      <c r="C28" s="416"/>
      <c r="D28" s="416"/>
      <c r="E28" s="997"/>
      <c r="F28" s="1342"/>
      <c r="G28" s="1342"/>
      <c r="H28" s="1342"/>
      <c r="I28" s="1342"/>
      <c r="J28" s="1342"/>
      <c r="K28" s="1342"/>
      <c r="L28" s="1342"/>
      <c r="M28" s="1342"/>
      <c r="N28" s="1343"/>
      <c r="O28" s="416"/>
      <c r="P28" s="459"/>
    </row>
    <row r="29" spans="1:17" x14ac:dyDescent="0.2">
      <c r="A29" s="452"/>
      <c r="B29" s="416"/>
      <c r="C29" s="416"/>
      <c r="D29" s="416"/>
      <c r="E29" s="997"/>
      <c r="F29" s="1342"/>
      <c r="G29" s="1342"/>
      <c r="H29" s="1342"/>
      <c r="I29" s="1342"/>
      <c r="J29" s="1342"/>
      <c r="K29" s="1342"/>
      <c r="L29" s="1342"/>
      <c r="M29" s="1342"/>
      <c r="N29" s="1343"/>
      <c r="O29" s="416"/>
      <c r="P29" s="459"/>
    </row>
    <row r="30" spans="1:17" x14ac:dyDescent="0.2">
      <c r="A30" s="452"/>
      <c r="B30" s="416"/>
      <c r="C30" s="416"/>
      <c r="D30" s="416"/>
      <c r="E30" s="997"/>
      <c r="F30" s="1342"/>
      <c r="G30" s="1342"/>
      <c r="H30" s="1342"/>
      <c r="I30" s="1342"/>
      <c r="J30" s="1342"/>
      <c r="K30" s="1342"/>
      <c r="L30" s="1342"/>
      <c r="M30" s="1342"/>
      <c r="N30" s="1343"/>
      <c r="O30" s="416"/>
      <c r="P30" s="459"/>
    </row>
    <row r="31" spans="1:17" x14ac:dyDescent="0.2">
      <c r="A31" s="452"/>
      <c r="B31" s="416"/>
      <c r="C31" s="416"/>
      <c r="D31" s="416"/>
      <c r="E31" s="997"/>
      <c r="F31" s="1342"/>
      <c r="G31" s="1342"/>
      <c r="H31" s="1342"/>
      <c r="I31" s="1342"/>
      <c r="J31" s="1342"/>
      <c r="K31" s="1342"/>
      <c r="L31" s="1342"/>
      <c r="M31" s="1342"/>
      <c r="N31" s="1343"/>
      <c r="O31" s="416"/>
      <c r="P31" s="459"/>
    </row>
    <row r="32" spans="1:17" x14ac:dyDescent="0.2">
      <c r="A32" s="452"/>
      <c r="B32" s="416"/>
      <c r="C32" s="416"/>
      <c r="D32" s="416"/>
      <c r="E32" s="997"/>
      <c r="F32" s="1342"/>
      <c r="G32" s="1342"/>
      <c r="H32" s="1342"/>
      <c r="I32" s="1342"/>
      <c r="J32" s="1342"/>
      <c r="K32" s="1342"/>
      <c r="L32" s="1342"/>
      <c r="M32" s="1342"/>
      <c r="N32" s="1343"/>
      <c r="O32" s="416"/>
      <c r="P32" s="459"/>
    </row>
    <row r="33" spans="1:17" x14ac:dyDescent="0.2">
      <c r="A33" s="452"/>
      <c r="B33" s="416"/>
      <c r="C33" s="416"/>
      <c r="D33" s="416"/>
      <c r="E33" s="997"/>
      <c r="F33" s="1342"/>
      <c r="G33" s="1342"/>
      <c r="H33" s="1342"/>
      <c r="I33" s="1342"/>
      <c r="J33" s="1342"/>
      <c r="K33" s="1342"/>
      <c r="L33" s="1342"/>
      <c r="M33" s="1342"/>
      <c r="N33" s="1343"/>
      <c r="O33" s="416"/>
      <c r="P33" s="459"/>
    </row>
    <row r="34" spans="1:17" x14ac:dyDescent="0.2">
      <c r="A34" s="452"/>
      <c r="B34" s="416"/>
      <c r="C34" s="416"/>
      <c r="D34" s="416"/>
      <c r="E34" s="997"/>
      <c r="F34" s="1342"/>
      <c r="G34" s="1342"/>
      <c r="H34" s="1342"/>
      <c r="I34" s="1342"/>
      <c r="J34" s="1342"/>
      <c r="K34" s="1342"/>
      <c r="L34" s="1342"/>
      <c r="M34" s="1342"/>
      <c r="N34" s="1343"/>
      <c r="O34" s="416"/>
      <c r="P34" s="459"/>
    </row>
    <row r="35" spans="1:17" x14ac:dyDescent="0.2">
      <c r="A35" s="452"/>
      <c r="B35" s="416"/>
      <c r="C35" s="416"/>
      <c r="D35" s="416"/>
      <c r="E35" s="997"/>
      <c r="F35" s="1342"/>
      <c r="G35" s="1342"/>
      <c r="H35" s="1342"/>
      <c r="I35" s="1342"/>
      <c r="J35" s="1342"/>
      <c r="K35" s="1342"/>
      <c r="L35" s="1342"/>
      <c r="M35" s="1342"/>
      <c r="N35" s="1343"/>
      <c r="O35" s="416"/>
      <c r="P35" s="459"/>
    </row>
    <row r="36" spans="1:17" x14ac:dyDescent="0.2">
      <c r="A36" s="452"/>
      <c r="B36" s="416"/>
      <c r="C36" s="416"/>
      <c r="D36" s="416"/>
      <c r="E36" s="997"/>
      <c r="F36" s="1342"/>
      <c r="G36" s="1342"/>
      <c r="H36" s="1342"/>
      <c r="I36" s="1342"/>
      <c r="J36" s="1342"/>
      <c r="K36" s="1342"/>
      <c r="L36" s="1342"/>
      <c r="M36" s="1342"/>
      <c r="N36" s="1343"/>
      <c r="O36" s="416"/>
      <c r="P36" s="459"/>
    </row>
    <row r="37" spans="1:17" x14ac:dyDescent="0.2">
      <c r="A37" s="452"/>
      <c r="B37" s="416"/>
      <c r="C37" s="416"/>
      <c r="D37" s="416"/>
      <c r="E37" s="997"/>
      <c r="F37" s="1342"/>
      <c r="G37" s="1342"/>
      <c r="H37" s="1342"/>
      <c r="I37" s="1342"/>
      <c r="J37" s="1342"/>
      <c r="K37" s="1342"/>
      <c r="L37" s="1342"/>
      <c r="M37" s="1342"/>
      <c r="N37" s="1343"/>
      <c r="O37" s="416"/>
      <c r="P37" s="459"/>
    </row>
    <row r="38" spans="1:17" x14ac:dyDescent="0.2">
      <c r="A38" s="452"/>
      <c r="B38" s="416"/>
      <c r="C38" s="416"/>
      <c r="D38" s="416"/>
      <c r="E38" s="997"/>
      <c r="F38" s="1342"/>
      <c r="G38" s="1342"/>
      <c r="H38" s="1342"/>
      <c r="I38" s="1342"/>
      <c r="J38" s="1342"/>
      <c r="K38" s="1342"/>
      <c r="L38" s="1342"/>
      <c r="M38" s="1342"/>
      <c r="N38" s="1343"/>
      <c r="O38" s="416"/>
      <c r="P38" s="459"/>
    </row>
    <row r="39" spans="1:17" x14ac:dyDescent="0.2">
      <c r="A39" s="452"/>
      <c r="B39" s="416"/>
      <c r="C39" s="416"/>
      <c r="D39" s="416"/>
      <c r="E39" s="997"/>
      <c r="F39" s="1342"/>
      <c r="G39" s="1342"/>
      <c r="H39" s="1342"/>
      <c r="I39" s="1342"/>
      <c r="J39" s="1342"/>
      <c r="K39" s="1342"/>
      <c r="L39" s="1342"/>
      <c r="M39" s="1342"/>
      <c r="N39" s="1343"/>
      <c r="O39" s="416"/>
      <c r="P39" s="459"/>
    </row>
    <row r="40" spans="1:17" x14ac:dyDescent="0.2">
      <c r="A40" s="452"/>
      <c r="B40" s="416"/>
      <c r="C40" s="416"/>
      <c r="D40" s="416"/>
      <c r="E40" s="997"/>
      <c r="F40" s="1342"/>
      <c r="G40" s="1342"/>
      <c r="H40" s="1342"/>
      <c r="I40" s="1342"/>
      <c r="J40" s="1342"/>
      <c r="K40" s="1342"/>
      <c r="L40" s="1342"/>
      <c r="M40" s="1342"/>
      <c r="N40" s="1343"/>
      <c r="O40" s="416"/>
      <c r="P40" s="459"/>
    </row>
    <row r="41" spans="1:17" x14ac:dyDescent="0.2">
      <c r="A41" s="452"/>
      <c r="B41" s="336"/>
      <c r="C41" s="336"/>
      <c r="D41" s="416"/>
      <c r="E41" s="1000"/>
      <c r="F41" s="1350"/>
      <c r="G41" s="1350"/>
      <c r="H41" s="1350"/>
      <c r="I41" s="1350"/>
      <c r="J41" s="1350"/>
      <c r="K41" s="1350"/>
      <c r="L41" s="1350"/>
      <c r="M41" s="1350"/>
      <c r="N41" s="1351"/>
      <c r="O41" s="416"/>
      <c r="P41" s="459"/>
    </row>
    <row r="42" spans="1:17" x14ac:dyDescent="0.2">
      <c r="A42" s="452"/>
      <c r="B42" s="416"/>
      <c r="C42" s="416"/>
      <c r="D42" s="416"/>
      <c r="E42" s="410"/>
      <c r="F42" s="410"/>
      <c r="G42" s="410"/>
      <c r="H42" s="410"/>
      <c r="I42" s="410"/>
      <c r="J42" s="410"/>
      <c r="K42" s="410"/>
      <c r="L42" s="410"/>
      <c r="M42" s="416"/>
      <c r="N42" s="416"/>
      <c r="O42" s="416"/>
    </row>
    <row r="43" spans="1:17" ht="12.75" customHeight="1" x14ac:dyDescent="0.2">
      <c r="A43" s="452"/>
      <c r="B43" s="416"/>
      <c r="C43" s="416"/>
      <c r="D43" s="14" t="s">
        <v>1018</v>
      </c>
      <c r="E43" s="1352" t="str">
        <f>Translations!$B$681</f>
        <v>Navedite pojedinosti o postrojenjima koja zaprimaju i prenose CO2</v>
      </c>
      <c r="F43" s="942"/>
      <c r="G43" s="942"/>
      <c r="H43" s="942"/>
      <c r="I43" s="942"/>
      <c r="J43" s="942"/>
      <c r="K43" s="942"/>
      <c r="L43" s="942"/>
      <c r="M43" s="942"/>
      <c r="N43" s="942"/>
      <c r="O43" s="416"/>
      <c r="P43" s="316"/>
    </row>
    <row r="44" spans="1:17" s="315" customFormat="1" ht="12.75" customHeight="1" x14ac:dyDescent="0.2">
      <c r="A44" s="72"/>
      <c r="B44" s="416"/>
      <c r="C44" s="416"/>
      <c r="D44" s="416"/>
      <c r="E44" s="1215" t="str">
        <f>Translations!$B$1210</f>
        <v>Za svako postrojenje (ili drugi objekt) od kojeg primate ili u koji prenosite inherentni ili preneseni ekvivalent CO2 navedite sljedeće informacije:</v>
      </c>
      <c r="F44" s="1215"/>
      <c r="G44" s="1215"/>
      <c r="H44" s="1215"/>
      <c r="I44" s="1215"/>
      <c r="J44" s="1215"/>
      <c r="K44" s="1215"/>
      <c r="L44" s="1215"/>
      <c r="M44" s="1215"/>
      <c r="N44" s="1215"/>
      <c r="O44" s="416"/>
      <c r="P44" s="316"/>
      <c r="Q44" s="675"/>
    </row>
    <row r="45" spans="1:17" ht="25.5" customHeight="1" x14ac:dyDescent="0.2">
      <c r="A45" s="72"/>
      <c r="E45" s="456" t="str">
        <f>Translations!$B$683</f>
        <v>Naziv postrojenja</v>
      </c>
      <c r="F45" s="1237" t="str">
        <f>Translations!$B$1211</f>
        <v>Ovdje navedite ime postrojenja ili objekta koji nije obuhvaćen ETS-om iz kojeg ili u koji se prenosi ekvivalent CO2. U mjeri u kojoj je to izvedivo upotrijebite isto ime koje upotrebljavaju nadležno tijelo i Registar.</v>
      </c>
      <c r="G45" s="1237"/>
      <c r="H45" s="1237"/>
      <c r="I45" s="1237"/>
      <c r="J45" s="1237"/>
      <c r="K45" s="1237"/>
      <c r="L45" s="1237"/>
      <c r="M45" s="1237"/>
      <c r="N45" s="1237"/>
      <c r="O45" s="416"/>
      <c r="P45" s="316"/>
    </row>
    <row r="46" spans="1:17" ht="25.5" customHeight="1" x14ac:dyDescent="0.2">
      <c r="A46" s="72"/>
      <c r="E46" s="456" t="str">
        <f>Translations!$B$156</f>
        <v>Naziv operatera</v>
      </c>
      <c r="F46" s="1237" t="str">
        <f>Translations!$B$685</f>
        <v>Naziv operatera postrojenja ili subjekta koji nije u ETS-u.</v>
      </c>
      <c r="G46" s="1237"/>
      <c r="H46" s="1237"/>
      <c r="I46" s="1237"/>
      <c r="J46" s="1237"/>
      <c r="K46" s="1237"/>
      <c r="L46" s="1237"/>
      <c r="M46" s="1237"/>
      <c r="N46" s="1237"/>
      <c r="O46" s="416"/>
      <c r="P46" s="316"/>
    </row>
    <row r="47" spans="1:17" ht="25.5" customHeight="1" x14ac:dyDescent="0.2">
      <c r="A47" s="72"/>
      <c r="E47" s="457" t="str">
        <f>Translations!$B$686</f>
        <v>Jedinstveni ID</v>
      </c>
      <c r="F47" s="1205" t="str">
        <f>Translations!$B$687</f>
        <v>Za EU ETS postrojenja, navedite jedinstveni ID postrojenja kao što je korišteno u sustavu Registra. Ako imate nedoumica, kontaktirajte nadležno tijelo  (Zavod za zaštitu okoliša i prirodu) za točan format ID-a,.</v>
      </c>
      <c r="G47" s="1205"/>
      <c r="H47" s="1205"/>
      <c r="I47" s="1205"/>
      <c r="J47" s="1205"/>
      <c r="K47" s="1205"/>
      <c r="L47" s="1205"/>
      <c r="M47" s="1205"/>
      <c r="N47" s="1205"/>
      <c r="O47" s="416"/>
      <c r="P47" s="316"/>
    </row>
    <row r="48" spans="1:17" ht="25.5" customHeight="1" x14ac:dyDescent="0.2">
      <c r="A48" s="72"/>
      <c r="E48" s="456" t="str">
        <f>Translations!$B$688</f>
        <v>Vrsta prijenosa</v>
      </c>
      <c r="F48" s="1237" t="str">
        <f>Translations!$B$1212</f>
        <v>Iz padajućeg izbornika odaberite je li riječ o prijenosu iz postrojenja ili objekta koji nije obuhvaćen ETS-om ili u njega te odnosi li se to na inherentni CO2 (članak 48. Uredbe) ili preneseni CO2 (članak 49.) ili N2O (članak 50. Uredbe) kako je utvrđeno u Uredbi o praćenju i izvješćivanju.</v>
      </c>
      <c r="G48" s="1237"/>
      <c r="H48" s="1237"/>
      <c r="I48" s="1237"/>
      <c r="J48" s="1237"/>
      <c r="K48" s="1237"/>
      <c r="L48" s="1237"/>
      <c r="M48" s="1237"/>
      <c r="N48" s="1237"/>
      <c r="O48" s="416"/>
      <c r="P48" s="316"/>
    </row>
    <row r="49" spans="1:17" ht="25.5" customHeight="1" x14ac:dyDescent="0.2">
      <c r="A49" s="72"/>
      <c r="E49" s="456" t="str">
        <f>Translations!$B$690</f>
        <v>Metodologija mjerenja</v>
      </c>
      <c r="F49" s="1237" t="str">
        <f>Translations!$B$691</f>
        <v>Sukladno članku 48. stavkom 3. Uredbe, može se odrediti preneseni ili inherentni CO2 vlastitim instrumentima ili mjerenjem od strane drugog postrojenja, ili se mogu koristiti obje metodologije mjerenja te kao razultat uzeti prosjek mjerenja. Navedite ovdje, koja se metodologija koristi.</v>
      </c>
      <c r="G49" s="1237"/>
      <c r="H49" s="1237"/>
      <c r="I49" s="1237"/>
      <c r="J49" s="1237"/>
      <c r="K49" s="1237"/>
      <c r="L49" s="1237"/>
      <c r="M49" s="1237"/>
      <c r="N49" s="1237"/>
      <c r="O49" s="416"/>
      <c r="P49" s="316"/>
    </row>
    <row r="50" spans="1:17" s="315" customFormat="1" ht="5.0999999999999996" customHeight="1" x14ac:dyDescent="0.2">
      <c r="A50" s="72"/>
      <c r="B50" s="416"/>
      <c r="C50" s="416"/>
      <c r="D50" s="416"/>
      <c r="E50" s="1338"/>
      <c r="F50" s="1338"/>
      <c r="G50" s="1338"/>
      <c r="H50" s="1338"/>
      <c r="I50" s="1338"/>
      <c r="J50" s="1338"/>
      <c r="K50" s="1338"/>
      <c r="L50" s="1338"/>
      <c r="M50" s="1338"/>
      <c r="N50" s="1338"/>
      <c r="O50" s="416"/>
      <c r="P50" s="316"/>
      <c r="Q50" s="675"/>
    </row>
    <row r="51" spans="1:17" s="315" customFormat="1" ht="25.5" customHeight="1" x14ac:dyDescent="0.2">
      <c r="A51" s="72"/>
      <c r="B51" s="416"/>
      <c r="C51" s="416"/>
      <c r="D51" s="416"/>
      <c r="E51" s="1029" t="str">
        <f>Translations!$B$692</f>
        <v>Napomena: Detalji o kontinuiranoj metodologiji mjerenja, mjernim točkama i mjernim instrumentima trebaju biti upisani u list F_Metodologija_mjerenja.</v>
      </c>
      <c r="F51" s="1029"/>
      <c r="G51" s="1029"/>
      <c r="H51" s="1029"/>
      <c r="I51" s="1029"/>
      <c r="J51" s="1029"/>
      <c r="K51" s="1029"/>
      <c r="L51" s="1029"/>
      <c r="M51" s="1029"/>
      <c r="N51" s="1029"/>
      <c r="O51" s="416"/>
      <c r="P51" s="316"/>
      <c r="Q51" s="675"/>
    </row>
    <row r="52" spans="1:17" ht="5.0999999999999996" customHeight="1" x14ac:dyDescent="0.2">
      <c r="A52" s="452"/>
      <c r="B52" s="416"/>
      <c r="C52" s="416"/>
      <c r="D52" s="14"/>
      <c r="E52" s="330"/>
      <c r="F52" s="330"/>
      <c r="G52" s="330"/>
      <c r="H52" s="330"/>
      <c r="I52" s="330"/>
      <c r="J52" s="330"/>
      <c r="K52" s="330"/>
      <c r="L52" s="330"/>
      <c r="M52" s="330"/>
      <c r="N52" s="330"/>
      <c r="O52" s="416"/>
      <c r="P52" s="316"/>
    </row>
    <row r="53" spans="1:17" ht="38.25" x14ac:dyDescent="0.2">
      <c r="A53" s="452"/>
      <c r="B53" s="416"/>
      <c r="C53" s="416"/>
      <c r="D53" s="14"/>
      <c r="E53" s="51" t="str">
        <f>Translations!$B$693</f>
        <v>Oznaka prijenosa</v>
      </c>
      <c r="F53" s="1344" t="str">
        <f>Translations!$B$694</f>
        <v>Naziv postrojenja</v>
      </c>
      <c r="G53" s="1345"/>
      <c r="H53" s="1344" t="str">
        <f>Translations!$B$156</f>
        <v>Naziv operatera</v>
      </c>
      <c r="I53" s="1345"/>
      <c r="J53" s="461" t="str">
        <f>Translations!$B$695</f>
        <v>Jedinstveni ID postrojenja</v>
      </c>
      <c r="K53" s="1344" t="str">
        <f>Translations!$B$688</f>
        <v>Vrsta prijenosa</v>
      </c>
      <c r="L53" s="1345"/>
      <c r="M53" s="1344" t="str">
        <f>Translations!$B$690</f>
        <v>Metodologija mjerenja</v>
      </c>
      <c r="N53" s="1076"/>
      <c r="O53" s="416"/>
      <c r="P53" s="316"/>
    </row>
    <row r="54" spans="1:17" ht="25.5" customHeight="1" x14ac:dyDescent="0.2">
      <c r="A54" s="452"/>
      <c r="B54" s="416"/>
      <c r="C54" s="416"/>
      <c r="D54" s="14"/>
      <c r="E54" s="455" t="s">
        <v>29</v>
      </c>
      <c r="F54" s="1341"/>
      <c r="G54" s="1341"/>
      <c r="H54" s="1341"/>
      <c r="I54" s="1341"/>
      <c r="J54" s="465"/>
      <c r="K54" s="1339"/>
      <c r="L54" s="1340"/>
      <c r="M54" s="1339"/>
      <c r="N54" s="1340"/>
      <c r="O54" s="416"/>
      <c r="P54" s="316"/>
    </row>
    <row r="55" spans="1:17" ht="25.5" customHeight="1" x14ac:dyDescent="0.2">
      <c r="A55" s="452"/>
      <c r="B55" s="416"/>
      <c r="C55" s="416"/>
      <c r="D55" s="14"/>
      <c r="E55" s="455" t="s">
        <v>30</v>
      </c>
      <c r="F55" s="1341"/>
      <c r="G55" s="1341"/>
      <c r="H55" s="1341"/>
      <c r="I55" s="1341"/>
      <c r="J55" s="465"/>
      <c r="K55" s="1339"/>
      <c r="L55" s="1340"/>
      <c r="M55" s="1339"/>
      <c r="N55" s="1340"/>
      <c r="O55" s="416"/>
      <c r="P55" s="316"/>
    </row>
    <row r="56" spans="1:17" ht="25.5" customHeight="1" x14ac:dyDescent="0.2">
      <c r="A56" s="452"/>
      <c r="B56" s="416"/>
      <c r="C56" s="416"/>
      <c r="D56" s="14"/>
      <c r="E56" s="455" t="s">
        <v>31</v>
      </c>
      <c r="F56" s="1341"/>
      <c r="G56" s="1341"/>
      <c r="H56" s="1341"/>
      <c r="I56" s="1341"/>
      <c r="J56" s="465"/>
      <c r="K56" s="1339"/>
      <c r="L56" s="1340"/>
      <c r="M56" s="1339"/>
      <c r="N56" s="1340"/>
      <c r="O56" s="416"/>
      <c r="P56" s="316"/>
    </row>
    <row r="57" spans="1:17" ht="25.5" customHeight="1" x14ac:dyDescent="0.2">
      <c r="A57" s="452"/>
      <c r="B57" s="416"/>
      <c r="C57" s="416"/>
      <c r="D57" s="14"/>
      <c r="E57" s="455" t="s">
        <v>32</v>
      </c>
      <c r="F57" s="1341"/>
      <c r="G57" s="1341"/>
      <c r="H57" s="1341"/>
      <c r="I57" s="1341"/>
      <c r="J57" s="465"/>
      <c r="K57" s="1339"/>
      <c r="L57" s="1340"/>
      <c r="M57" s="1339"/>
      <c r="N57" s="1340"/>
      <c r="O57" s="416"/>
      <c r="P57" s="316"/>
    </row>
    <row r="58" spans="1:17" ht="25.5" customHeight="1" x14ac:dyDescent="0.2">
      <c r="A58" s="452"/>
      <c r="B58" s="416"/>
      <c r="C58" s="416"/>
      <c r="D58" s="14"/>
      <c r="E58" s="455" t="s">
        <v>33</v>
      </c>
      <c r="F58" s="1341"/>
      <c r="G58" s="1341"/>
      <c r="H58" s="1341"/>
      <c r="I58" s="1341"/>
      <c r="J58" s="465"/>
      <c r="K58" s="1339"/>
      <c r="L58" s="1340"/>
      <c r="M58" s="1339"/>
      <c r="N58" s="1340"/>
      <c r="O58" s="416"/>
      <c r="P58" s="316"/>
    </row>
    <row r="59" spans="1:17" ht="25.5" hidden="1" customHeight="1" x14ac:dyDescent="0.2">
      <c r="A59" s="452" t="s">
        <v>1088</v>
      </c>
      <c r="B59" s="416"/>
      <c r="C59" s="416"/>
      <c r="D59" s="14"/>
      <c r="E59" s="454"/>
      <c r="F59" s="1341"/>
      <c r="G59" s="1341"/>
      <c r="H59" s="1341"/>
      <c r="I59" s="1341"/>
      <c r="J59" s="465"/>
      <c r="K59" s="1339"/>
      <c r="L59" s="1340"/>
      <c r="M59" s="1339"/>
      <c r="N59" s="1340"/>
      <c r="O59" s="416"/>
      <c r="P59" s="316"/>
    </row>
    <row r="60" spans="1:17" s="315" customFormat="1" ht="12.75" customHeight="1" x14ac:dyDescent="0.2">
      <c r="A60" s="72" t="s">
        <v>34</v>
      </c>
      <c r="B60" s="416"/>
      <c r="C60" s="416"/>
      <c r="D60" s="416"/>
      <c r="E60" s="416"/>
      <c r="F60" s="410"/>
      <c r="G60" s="410"/>
      <c r="H60" s="410"/>
      <c r="I60" s="410"/>
      <c r="J60" s="410"/>
      <c r="K60" s="410"/>
      <c r="L60" s="410"/>
      <c r="M60" s="410"/>
      <c r="N60" s="416"/>
      <c r="O60" s="416"/>
      <c r="P60" s="65"/>
      <c r="Q60" s="675"/>
    </row>
    <row r="61" spans="1:17" s="315" customFormat="1" ht="5.0999999999999996" customHeight="1" x14ac:dyDescent="0.2">
      <c r="A61" s="17"/>
      <c r="B61" s="416"/>
      <c r="C61" s="416"/>
      <c r="D61" s="429"/>
      <c r="E61" s="14"/>
      <c r="F61" s="416"/>
      <c r="G61" s="416"/>
      <c r="H61" s="1113" t="str">
        <f>Translations!$B$696</f>
        <v>Kliknite "+" za dodavanje više postrojenja</v>
      </c>
      <c r="I61" s="1114"/>
      <c r="J61" s="1114"/>
      <c r="K61" s="1114"/>
      <c r="L61" s="1115"/>
      <c r="M61" s="416"/>
      <c r="N61" s="321"/>
      <c r="O61" s="416"/>
      <c r="P61" s="65"/>
      <c r="Q61" s="675"/>
    </row>
    <row r="62" spans="1:17" s="315" customFormat="1" ht="12.75" customHeight="1" x14ac:dyDescent="0.2">
      <c r="A62" s="17"/>
      <c r="B62" s="416"/>
      <c r="C62" s="416"/>
      <c r="D62" s="429"/>
      <c r="E62" s="14"/>
      <c r="F62" s="416"/>
      <c r="G62" s="416"/>
      <c r="H62" s="1116"/>
      <c r="I62" s="1117"/>
      <c r="J62" s="1117"/>
      <c r="K62" s="1117"/>
      <c r="L62" s="1118"/>
      <c r="M62" s="416"/>
      <c r="N62" s="321"/>
      <c r="O62" s="416"/>
      <c r="P62" s="65"/>
      <c r="Q62" s="675"/>
    </row>
    <row r="63" spans="1:17" s="315" customFormat="1" ht="5.0999999999999996" customHeight="1" x14ac:dyDescent="0.2">
      <c r="A63" s="17"/>
      <c r="B63" s="416"/>
      <c r="C63" s="416"/>
      <c r="D63" s="429"/>
      <c r="E63" s="14"/>
      <c r="F63" s="416"/>
      <c r="G63" s="416"/>
      <c r="H63" s="1119"/>
      <c r="I63" s="1120"/>
      <c r="J63" s="1120"/>
      <c r="K63" s="1120"/>
      <c r="L63" s="1121"/>
      <c r="M63" s="416"/>
      <c r="N63" s="321"/>
      <c r="O63" s="416"/>
      <c r="P63" s="65"/>
      <c r="Q63" s="675"/>
    </row>
    <row r="64" spans="1:17" x14ac:dyDescent="0.2">
      <c r="A64" s="452"/>
      <c r="B64" s="416"/>
      <c r="C64" s="416"/>
      <c r="D64" s="14"/>
      <c r="E64" s="330"/>
      <c r="F64" s="330"/>
      <c r="G64" s="330"/>
      <c r="H64" s="330"/>
      <c r="I64" s="330"/>
      <c r="J64" s="330"/>
      <c r="K64" s="330"/>
      <c r="L64" s="330"/>
      <c r="M64" s="330"/>
      <c r="N64" s="330"/>
      <c r="O64" s="416"/>
      <c r="P64" s="316"/>
    </row>
    <row r="65" spans="1:16" ht="5.0999999999999996" customHeight="1" x14ac:dyDescent="0.2">
      <c r="A65" s="250"/>
      <c r="B65" s="13"/>
      <c r="C65" s="13"/>
      <c r="D65" s="438"/>
      <c r="E65" s="410"/>
      <c r="F65" s="7"/>
      <c r="G65" s="410"/>
      <c r="H65" s="410"/>
      <c r="I65" s="410"/>
      <c r="J65" s="410"/>
      <c r="K65" s="410"/>
      <c r="L65" s="410"/>
      <c r="M65" s="410"/>
      <c r="N65" s="410"/>
      <c r="O65" s="416"/>
    </row>
    <row r="66" spans="1:16" ht="42" customHeight="1" x14ac:dyDescent="0.2">
      <c r="A66" s="452"/>
      <c r="B66" s="416"/>
      <c r="C66" s="416"/>
      <c r="D66" s="14" t="s">
        <v>552</v>
      </c>
      <c r="E66" s="1021" t="str">
        <f>Translations!$B$1359</f>
        <v>Ako je dio prenesenog CO2 proizveden iz bilo kojeg ugljika nulte stope (npr. biomasa), ili gdje je postrojenje samo djelomično obuhvaćeno EU ETS Direktivom, navedite detalje pisanog postupka koji se koristi za oduzimanje količine prenesenog CO2 koji ne potječu od aktivnosti fosilnog ugljika obuhvaćenih EU ETS Direktivom.</v>
      </c>
      <c r="F66" s="1161"/>
      <c r="G66" s="1161"/>
      <c r="H66" s="1161"/>
      <c r="I66" s="1161"/>
      <c r="J66" s="1161"/>
      <c r="K66" s="1161"/>
      <c r="L66" s="1161"/>
      <c r="M66" s="1161"/>
      <c r="N66" s="1161"/>
      <c r="O66" s="416"/>
      <c r="P66" s="316"/>
    </row>
    <row r="67" spans="1:16" ht="5.0999999999999996" customHeight="1" x14ac:dyDescent="0.2">
      <c r="A67" s="250"/>
      <c r="B67" s="13"/>
      <c r="C67" s="13"/>
      <c r="D67" s="438"/>
      <c r="E67" s="410"/>
      <c r="F67" s="7"/>
      <c r="G67" s="410"/>
      <c r="H67" s="410"/>
      <c r="I67" s="410"/>
      <c r="J67" s="410"/>
      <c r="K67" s="410"/>
      <c r="L67" s="410"/>
      <c r="M67" s="410"/>
      <c r="N67" s="410"/>
      <c r="O67" s="416"/>
    </row>
    <row r="68" spans="1:16" ht="12.75" customHeight="1" x14ac:dyDescent="0.2">
      <c r="A68" s="17"/>
      <c r="B68" s="416"/>
      <c r="C68" s="416"/>
      <c r="D68" s="416"/>
      <c r="E68" s="1096" t="str">
        <f>Translations!$B$405</f>
        <v>Naziv postupka</v>
      </c>
      <c r="F68" s="1097"/>
      <c r="G68" s="1036"/>
      <c r="H68" s="979"/>
      <c r="I68" s="979"/>
      <c r="J68" s="979"/>
      <c r="K68" s="979"/>
      <c r="L68" s="979"/>
      <c r="M68" s="979"/>
      <c r="N68" s="980"/>
      <c r="O68" s="416"/>
      <c r="P68" s="452"/>
    </row>
    <row r="69" spans="1:16" ht="12.75" customHeight="1" x14ac:dyDescent="0.2">
      <c r="A69" s="17"/>
      <c r="B69" s="416"/>
      <c r="C69" s="416"/>
      <c r="D69" s="416"/>
      <c r="E69" s="1096" t="str">
        <f>Translations!$B$407</f>
        <v>Oznaka postupka</v>
      </c>
      <c r="F69" s="1097"/>
      <c r="G69" s="1036"/>
      <c r="H69" s="979"/>
      <c r="I69" s="979"/>
      <c r="J69" s="979"/>
      <c r="K69" s="979"/>
      <c r="L69" s="979"/>
      <c r="M69" s="979"/>
      <c r="N69" s="980"/>
      <c r="O69" s="416"/>
      <c r="P69" s="452"/>
    </row>
    <row r="70" spans="1:16" ht="12.75" customHeight="1" x14ac:dyDescent="0.2">
      <c r="A70" s="17"/>
      <c r="B70" s="416"/>
      <c r="C70" s="416"/>
      <c r="D70" s="416"/>
      <c r="E70" s="1096" t="str">
        <f>Translations!$B$409</f>
        <v>Oznaka dijagrama (ukoliko je primjenjivo)</v>
      </c>
      <c r="F70" s="1097"/>
      <c r="G70" s="1036"/>
      <c r="H70" s="979"/>
      <c r="I70" s="979"/>
      <c r="J70" s="979"/>
      <c r="K70" s="979"/>
      <c r="L70" s="979"/>
      <c r="M70" s="979"/>
      <c r="N70" s="980"/>
      <c r="O70" s="416"/>
      <c r="P70" s="452"/>
    </row>
    <row r="71" spans="1:16" ht="25.5" customHeight="1" x14ac:dyDescent="0.2">
      <c r="A71" s="17"/>
      <c r="B71" s="416"/>
      <c r="C71" s="416"/>
      <c r="D71" s="416"/>
      <c r="E71" s="1098" t="str">
        <f>Translations!$B$411</f>
        <v>Kratki opis postupka</v>
      </c>
      <c r="F71" s="1099"/>
      <c r="G71" s="1100"/>
      <c r="H71" s="1101"/>
      <c r="I71" s="1101"/>
      <c r="J71" s="1101"/>
      <c r="K71" s="1101"/>
      <c r="L71" s="1101"/>
      <c r="M71" s="1101"/>
      <c r="N71" s="1102"/>
      <c r="O71" s="416"/>
      <c r="P71" s="452"/>
    </row>
    <row r="72" spans="1:16" ht="25.5" customHeight="1" x14ac:dyDescent="0.2">
      <c r="A72" s="17"/>
      <c r="B72" s="416"/>
      <c r="C72" s="416"/>
      <c r="D72" s="416"/>
      <c r="E72" s="585"/>
      <c r="F72" s="586"/>
      <c r="G72" s="1090"/>
      <c r="H72" s="1091"/>
      <c r="I72" s="1091"/>
      <c r="J72" s="1091"/>
      <c r="K72" s="1091"/>
      <c r="L72" s="1091"/>
      <c r="M72" s="1091"/>
      <c r="N72" s="1092"/>
      <c r="O72" s="416"/>
      <c r="P72" s="452"/>
    </row>
    <row r="73" spans="1:16" ht="25.5" customHeight="1" x14ac:dyDescent="0.2">
      <c r="A73" s="17"/>
      <c r="B73" s="416"/>
      <c r="C73" s="416"/>
      <c r="D73" s="416"/>
      <c r="E73" s="587"/>
      <c r="F73" s="588"/>
      <c r="G73" s="1093"/>
      <c r="H73" s="1094"/>
      <c r="I73" s="1094"/>
      <c r="J73" s="1094"/>
      <c r="K73" s="1094"/>
      <c r="L73" s="1094"/>
      <c r="M73" s="1094"/>
      <c r="N73" s="1095"/>
      <c r="O73" s="416"/>
      <c r="P73" s="452"/>
    </row>
    <row r="74" spans="1:16" ht="25.5" customHeight="1" x14ac:dyDescent="0.2">
      <c r="A74" s="17"/>
      <c r="B74" s="416"/>
      <c r="C74" s="416"/>
      <c r="D74" s="416"/>
      <c r="E74" s="1096" t="str">
        <f>Translations!$B$414</f>
        <v>Ustrojstvena jedinica tvrtke odgovorna za postupke i za obradu podataka.</v>
      </c>
      <c r="F74" s="1097"/>
      <c r="G74" s="1036"/>
      <c r="H74" s="1037"/>
      <c r="I74" s="1037"/>
      <c r="J74" s="1037"/>
      <c r="K74" s="1037"/>
      <c r="L74" s="1037"/>
      <c r="M74" s="1037"/>
      <c r="N74" s="1060"/>
      <c r="O74" s="416"/>
      <c r="P74" s="452"/>
    </row>
    <row r="75" spans="1:16" ht="12.75" customHeight="1" x14ac:dyDescent="0.2">
      <c r="A75" s="17"/>
      <c r="B75" s="416"/>
      <c r="C75" s="416"/>
      <c r="D75" s="416"/>
      <c r="E75" s="1096" t="str">
        <f>Translations!$B$416</f>
        <v>Lokacija na kojoj se pohranjuju zapisi</v>
      </c>
      <c r="F75" s="1097"/>
      <c r="G75" s="1036"/>
      <c r="H75" s="979"/>
      <c r="I75" s="979"/>
      <c r="J75" s="979"/>
      <c r="K75" s="979"/>
      <c r="L75" s="979"/>
      <c r="M75" s="979"/>
      <c r="N75" s="980"/>
      <c r="O75" s="416"/>
      <c r="P75" s="452"/>
    </row>
    <row r="76" spans="1:16" ht="25.5" customHeight="1" x14ac:dyDescent="0.2">
      <c r="A76" s="17"/>
      <c r="B76" s="416"/>
      <c r="C76" s="416"/>
      <c r="D76" s="416"/>
      <c r="E76" s="1096" t="str">
        <f>Translations!$B$418</f>
        <v>Naziv informatičkog sustava koji se koristi (ako je primjenjivo).</v>
      </c>
      <c r="F76" s="1097"/>
      <c r="G76" s="1036"/>
      <c r="H76" s="979"/>
      <c r="I76" s="979"/>
      <c r="J76" s="979"/>
      <c r="K76" s="979"/>
      <c r="L76" s="979"/>
      <c r="M76" s="979"/>
      <c r="N76" s="980"/>
      <c r="O76" s="416"/>
      <c r="P76" s="452"/>
    </row>
    <row r="77" spans="1:16" ht="25.5" customHeight="1" x14ac:dyDescent="0.2">
      <c r="A77" s="17"/>
      <c r="B77" s="416"/>
      <c r="C77" s="416"/>
      <c r="D77" s="416"/>
      <c r="E77" s="1096" t="str">
        <f>Translations!$B$420</f>
        <v>Popis HRN EN i ostalih primjenjenih normi (ako je primjenjivo)</v>
      </c>
      <c r="F77" s="1097"/>
      <c r="G77" s="1036"/>
      <c r="H77" s="979"/>
      <c r="I77" s="979"/>
      <c r="J77" s="979"/>
      <c r="K77" s="979"/>
      <c r="L77" s="979"/>
      <c r="M77" s="979"/>
      <c r="N77" s="980"/>
      <c r="O77" s="416"/>
      <c r="P77" s="452"/>
    </row>
    <row r="78" spans="1:16" ht="12.75" customHeight="1" x14ac:dyDescent="0.2">
      <c r="A78" s="72"/>
      <c r="B78" s="416"/>
      <c r="C78" s="416"/>
      <c r="D78" s="416"/>
      <c r="E78" s="416"/>
      <c r="F78" s="416"/>
      <c r="G78" s="416"/>
      <c r="H78" s="416"/>
      <c r="I78" s="416"/>
      <c r="J78" s="416"/>
      <c r="K78" s="416"/>
      <c r="L78" s="416"/>
      <c r="M78" s="416"/>
      <c r="N78" s="416"/>
      <c r="O78" s="416"/>
      <c r="P78" s="452"/>
    </row>
    <row r="79" spans="1:16" x14ac:dyDescent="0.2">
      <c r="O79" s="416"/>
    </row>
    <row r="80" spans="1:16" ht="15.75" x14ac:dyDescent="0.25">
      <c r="A80" s="452"/>
      <c r="B80" s="416"/>
      <c r="C80" s="77">
        <v>18</v>
      </c>
      <c r="D80" s="1346" t="str">
        <f>Translations!$B$1360</f>
        <v>Informacije relevantne za transportnu infrastrukturu CO2 koja se koristi za transport CO2 i N2O</v>
      </c>
      <c r="E80" s="1346"/>
      <c r="F80" s="1346"/>
      <c r="G80" s="1346"/>
      <c r="H80" s="1346"/>
      <c r="I80" s="1346"/>
      <c r="J80" s="1346"/>
      <c r="K80" s="1346"/>
      <c r="L80" s="1346"/>
      <c r="M80" s="1346"/>
      <c r="N80" s="1346"/>
      <c r="O80" s="416"/>
    </row>
    <row r="81" spans="1:17" ht="5.0999999999999996" customHeight="1" x14ac:dyDescent="0.2">
      <c r="A81" s="452"/>
      <c r="B81" s="416"/>
      <c r="C81" s="327"/>
      <c r="D81" s="68"/>
      <c r="E81" s="439"/>
      <c r="F81" s="439"/>
      <c r="G81" s="439"/>
      <c r="H81" s="439"/>
      <c r="I81" s="439"/>
      <c r="J81" s="439"/>
      <c r="K81" s="439"/>
      <c r="L81" s="439"/>
      <c r="M81" s="439"/>
      <c r="N81" s="439"/>
      <c r="O81" s="416"/>
      <c r="P81" s="453"/>
    </row>
    <row r="82" spans="1:17" ht="38.25" customHeight="1" x14ac:dyDescent="0.2">
      <c r="A82" s="452"/>
      <c r="B82" s="416"/>
      <c r="C82" s="327"/>
      <c r="D82" s="1016" t="str">
        <f>Translations!$B$1361</f>
        <v>Infrastruktura za transport CO2 obuhvaća sve načine transporta CO2 (cjevovodi, brodovi, kamioni, vlakovi itd.) u svrhu geološkog skladištenja. Stoga molimo da u odjeljku C.5.a detaljno opišete organizacijsku strukturu, broj i vrstu uključenih vozila, granice sustava, uključujući sve pomoćne objekte koji su funkcionalno povezani s prometnom infrastrukturom, kao što su međuskladište CO2, uređaj za povećanje tlaka, ukapljivanje, rasplinjavanje, stanice za pročišćavanje ili grijalice itd.</v>
      </c>
      <c r="E82" s="1016"/>
      <c r="F82" s="1016"/>
      <c r="G82" s="1016"/>
      <c r="H82" s="1016"/>
      <c r="I82" s="1016"/>
      <c r="J82" s="1016"/>
      <c r="K82" s="1016"/>
      <c r="L82" s="1016"/>
      <c r="M82" s="1016"/>
      <c r="N82" s="1016"/>
      <c r="O82" s="416"/>
    </row>
    <row r="83" spans="1:17" ht="5.0999999999999996" customHeight="1" x14ac:dyDescent="0.2">
      <c r="A83" s="452"/>
      <c r="B83" s="416"/>
      <c r="C83" s="327"/>
      <c r="D83" s="68"/>
      <c r="E83" s="439"/>
      <c r="F83" s="439"/>
      <c r="G83" s="439"/>
      <c r="H83" s="439"/>
      <c r="I83" s="439"/>
      <c r="J83" s="439"/>
      <c r="K83" s="439"/>
      <c r="L83" s="439"/>
      <c r="M83" s="439"/>
      <c r="N83" s="439"/>
      <c r="O83" s="416"/>
    </row>
    <row r="84" spans="1:17" ht="12.75" customHeight="1" x14ac:dyDescent="0.2">
      <c r="A84" s="452"/>
      <c r="B84" s="416"/>
      <c r="C84" s="416"/>
      <c r="D84" s="14" t="s">
        <v>1016</v>
      </c>
      <c r="E84" s="14" t="str">
        <f>Translations!$B$1362</f>
        <v>Navedite odabrani pristup praćenja za vašu prometnu infrastrukturu:</v>
      </c>
      <c r="F84" s="315"/>
      <c r="G84" s="315"/>
      <c r="H84" s="315"/>
      <c r="I84" s="315"/>
      <c r="J84" s="315"/>
      <c r="K84" s="315"/>
      <c r="L84" s="315"/>
      <c r="M84" s="1353"/>
      <c r="N84" s="1354"/>
      <c r="O84" s="416"/>
      <c r="P84" s="460" t="str">
        <f>IF(ISBLANK(M84),"",MATCH(M84,EUconst_PipelineApproaches,0))</f>
        <v/>
      </c>
      <c r="Q84" s="453" t="s">
        <v>1774</v>
      </c>
    </row>
    <row r="85" spans="1:17" ht="38.25" customHeight="1" x14ac:dyDescent="0.2">
      <c r="A85" s="452"/>
      <c r="B85" s="416"/>
      <c r="C85" s="416"/>
      <c r="D85" s="14"/>
      <c r="E85" s="1016" t="str">
        <f>Translations!$B$1363</f>
        <v>U skladu s odjeljkom 22.B Priloga IV Uredbe, možete odabrati jednu od dvije metode za transportirani CO2. Metoda A uključuje bilancu mase svih emitiranih CO2 i N2O koji ulaze i izlaze iz prometne infrastrukture, dok se Metoda B temelji na određivanju fugitivnih i ispuštenih emisija, kao i istjecanja, iz svih pojedinačnih izvora emisije.</v>
      </c>
      <c r="F85" s="1136"/>
      <c r="G85" s="1136"/>
      <c r="H85" s="1136"/>
      <c r="I85" s="1136"/>
      <c r="J85" s="1136"/>
      <c r="K85" s="1136"/>
      <c r="L85" s="1136"/>
      <c r="M85" s="1136"/>
      <c r="N85" s="1136"/>
      <c r="O85" s="416"/>
    </row>
    <row r="86" spans="1:17" ht="12.75" customHeight="1" x14ac:dyDescent="0.2">
      <c r="A86" s="452"/>
      <c r="B86" s="416"/>
      <c r="C86" s="416"/>
      <c r="D86" s="14"/>
      <c r="E86" s="1016" t="str">
        <f>Translations!$B$1364</f>
        <v>Prednost se daje metodi B, osim ako možete dokazati da će metoda A dovesti do pouzdanijih rezultata s manjom nesigurnošću, bez stvaranja neopravdanih troškova.</v>
      </c>
      <c r="F86" s="1136"/>
      <c r="G86" s="1136"/>
      <c r="H86" s="1136"/>
      <c r="I86" s="1136"/>
      <c r="J86" s="1136"/>
      <c r="K86" s="1136"/>
      <c r="L86" s="1136"/>
      <c r="M86" s="1136"/>
      <c r="N86" s="1136"/>
      <c r="O86" s="416"/>
    </row>
    <row r="87" spans="1:17" ht="5.0999999999999996" customHeight="1" x14ac:dyDescent="0.2">
      <c r="A87" s="452"/>
      <c r="B87" s="416"/>
      <c r="C87" s="416"/>
      <c r="D87" s="416"/>
      <c r="E87" s="416"/>
      <c r="F87" s="416"/>
      <c r="G87" s="416"/>
      <c r="H87" s="416"/>
      <c r="I87" s="416"/>
      <c r="J87" s="416"/>
      <c r="K87" s="416"/>
      <c r="L87" s="416"/>
      <c r="M87" s="416"/>
      <c r="N87" s="416"/>
      <c r="O87" s="416"/>
    </row>
    <row r="88" spans="1:17" ht="12.75" customHeight="1" x14ac:dyDescent="0.2">
      <c r="A88" s="452"/>
      <c r="B88" s="416"/>
      <c r="C88" s="416"/>
      <c r="D88" s="14" t="s">
        <v>1018</v>
      </c>
      <c r="E88" s="853" t="str">
        <f>Translations!$B$700</f>
        <v>Gdje je primijenjivo treba navesti referencu za analizu nesigurnosti:</v>
      </c>
      <c r="F88" s="1161"/>
      <c r="G88" s="1161"/>
      <c r="H88" s="1161"/>
      <c r="I88" s="1161"/>
      <c r="J88" s="1162"/>
      <c r="K88" s="1355"/>
      <c r="L88" s="1356"/>
      <c r="M88" s="1356"/>
      <c r="N88" s="1357"/>
      <c r="O88" s="416"/>
    </row>
    <row r="89" spans="1:17" s="315" customFormat="1" ht="38.25" customHeight="1" x14ac:dyDescent="0.2">
      <c r="A89" s="72"/>
      <c r="B89" s="416"/>
      <c r="C89" s="416"/>
      <c r="D89" s="416"/>
      <c r="E89" s="1016" t="str">
        <f>Translations!$B$1365</f>
        <v>Ako ste odabrali metodu B, morate pružiti dokaze za dokazivanje usklađenosti s ukupnom nesigurnošću od najviše 7,5% za emisije cijele prometne infrastrukture. Ako ste odabrali metodu A, morate dokazati razloge navedene pod a). Ovdje navedite referencu na priloženi dokument prema potrebi.</v>
      </c>
      <c r="F89" s="1136"/>
      <c r="G89" s="1136"/>
      <c r="H89" s="1136"/>
      <c r="I89" s="1136"/>
      <c r="J89" s="1136"/>
      <c r="K89" s="1136"/>
      <c r="L89" s="1136"/>
      <c r="M89" s="1136"/>
      <c r="N89" s="1136"/>
      <c r="O89" s="416"/>
      <c r="P89" s="65"/>
      <c r="Q89" s="675"/>
    </row>
    <row r="90" spans="1:17" ht="5.0999999999999996" customHeight="1" x14ac:dyDescent="0.2">
      <c r="A90" s="452"/>
      <c r="B90" s="416"/>
      <c r="C90" s="416"/>
      <c r="D90" s="416"/>
      <c r="E90" s="416"/>
      <c r="F90" s="416"/>
      <c r="G90" s="416"/>
      <c r="H90" s="416"/>
      <c r="I90" s="416"/>
      <c r="J90" s="416"/>
      <c r="K90" s="416"/>
      <c r="L90" s="416"/>
      <c r="M90" s="416"/>
      <c r="N90" s="416"/>
      <c r="O90" s="416"/>
    </row>
    <row r="91" spans="1:17" ht="12.75" customHeight="1" x14ac:dyDescent="0.2">
      <c r="A91" s="452"/>
      <c r="B91" s="416"/>
      <c r="C91" s="416"/>
      <c r="D91" s="14" t="s">
        <v>552</v>
      </c>
      <c r="E91" s="853" t="str">
        <f>Translations!$B$1366</f>
        <v>Gdje je primjenjivo, opišite opremu koja se koristi za mjerenje temperature i tlaka u prometnoj infrastrukturi.</v>
      </c>
      <c r="F91" s="1161"/>
      <c r="G91" s="1161"/>
      <c r="H91" s="1161"/>
      <c r="I91" s="1161"/>
      <c r="J91" s="1161"/>
      <c r="K91" s="1161"/>
      <c r="L91" s="1161"/>
      <c r="M91" s="1161"/>
      <c r="N91" s="1161"/>
      <c r="O91" s="416"/>
    </row>
    <row r="92" spans="1:17" ht="27" customHeight="1" x14ac:dyDescent="0.2">
      <c r="A92" s="452"/>
      <c r="B92" s="416"/>
      <c r="C92" s="416"/>
      <c r="D92" s="14"/>
      <c r="E92" s="1016" t="str">
        <f>Translations!$B$1367</f>
        <v>Navedite svu opremu koja se koristi za mjerenje temperature i tlaka u prometnoj infrastrukturi u određivanju emisija prilikom događaja istjecanja u skladu s odjeljkom 22. Priloga IV. Uredbe.</v>
      </c>
      <c r="F92" s="1136"/>
      <c r="G92" s="1136"/>
      <c r="H92" s="1136"/>
      <c r="I92" s="1136"/>
      <c r="J92" s="1136"/>
      <c r="K92" s="1136"/>
      <c r="L92" s="1136"/>
      <c r="M92" s="1136"/>
      <c r="N92" s="1136"/>
      <c r="O92" s="416"/>
    </row>
    <row r="93" spans="1:17" ht="5.0999999999999996" customHeight="1" x14ac:dyDescent="0.2">
      <c r="A93" s="452"/>
      <c r="B93" s="416"/>
      <c r="C93" s="416"/>
      <c r="D93" s="416"/>
      <c r="E93" s="416"/>
      <c r="F93" s="416"/>
      <c r="G93" s="416"/>
      <c r="H93" s="416"/>
      <c r="I93" s="416"/>
      <c r="J93" s="416"/>
      <c r="K93" s="416"/>
      <c r="L93" s="416"/>
      <c r="M93" s="416"/>
      <c r="N93" s="416"/>
      <c r="O93" s="416"/>
    </row>
    <row r="94" spans="1:17" ht="12.75" customHeight="1" x14ac:dyDescent="0.2">
      <c r="A94" s="452"/>
      <c r="B94" s="416"/>
      <c r="C94" s="416"/>
      <c r="D94" s="416"/>
      <c r="E94" s="462" t="str">
        <f>Translations!$B$704</f>
        <v>Oznaka</v>
      </c>
      <c r="F94" s="462" t="str">
        <f>Translations!$B$705</f>
        <v>Lokacija</v>
      </c>
      <c r="G94" s="463"/>
      <c r="H94" s="1344" t="str">
        <f>Translations!$B$706</f>
        <v xml:space="preserve">Vrsta mjernog uređaja </v>
      </c>
      <c r="I94" s="1075"/>
      <c r="J94" s="1075"/>
      <c r="K94" s="1075"/>
      <c r="L94" s="1076"/>
      <c r="M94" s="1344" t="str">
        <f>Translations!$B$707</f>
        <v>Oznaka uređaja</v>
      </c>
      <c r="N94" s="1076"/>
      <c r="O94" s="416"/>
    </row>
    <row r="95" spans="1:17" x14ac:dyDescent="0.2">
      <c r="A95" s="452"/>
      <c r="B95" s="416"/>
      <c r="C95" s="416"/>
      <c r="D95" s="416"/>
      <c r="E95" s="455" t="s">
        <v>57</v>
      </c>
      <c r="F95" s="1349"/>
      <c r="G95" s="980"/>
      <c r="H95" s="911"/>
      <c r="I95" s="911"/>
      <c r="J95" s="911"/>
      <c r="K95" s="911"/>
      <c r="L95" s="911"/>
      <c r="M95" s="911"/>
      <c r="N95" s="911"/>
      <c r="O95" s="416"/>
    </row>
    <row r="96" spans="1:17" x14ac:dyDescent="0.2">
      <c r="A96" s="452"/>
      <c r="B96" s="416"/>
      <c r="C96" s="416"/>
      <c r="D96" s="416"/>
      <c r="E96" s="455" t="s">
        <v>58</v>
      </c>
      <c r="F96" s="1349"/>
      <c r="G96" s="980"/>
      <c r="H96" s="911"/>
      <c r="I96" s="911"/>
      <c r="J96" s="911"/>
      <c r="K96" s="911"/>
      <c r="L96" s="911"/>
      <c r="M96" s="911"/>
      <c r="N96" s="911"/>
      <c r="O96" s="416"/>
    </row>
    <row r="97" spans="1:17" x14ac:dyDescent="0.2">
      <c r="A97" s="452"/>
      <c r="B97" s="416"/>
      <c r="C97" s="416"/>
      <c r="D97" s="416"/>
      <c r="E97" s="455" t="s">
        <v>59</v>
      </c>
      <c r="F97" s="1349"/>
      <c r="G97" s="980"/>
      <c r="H97" s="911"/>
      <c r="I97" s="911"/>
      <c r="J97" s="911"/>
      <c r="K97" s="911"/>
      <c r="L97" s="911"/>
      <c r="M97" s="911"/>
      <c r="N97" s="911"/>
      <c r="O97" s="416"/>
    </row>
    <row r="98" spans="1:17" x14ac:dyDescent="0.2">
      <c r="A98" s="452"/>
      <c r="B98" s="416"/>
      <c r="C98" s="416"/>
      <c r="D98" s="416"/>
      <c r="E98" s="455" t="s">
        <v>60</v>
      </c>
      <c r="F98" s="1349"/>
      <c r="G98" s="980"/>
      <c r="H98" s="911"/>
      <c r="I98" s="911"/>
      <c r="J98" s="911"/>
      <c r="K98" s="911"/>
      <c r="L98" s="911"/>
      <c r="M98" s="911"/>
      <c r="N98" s="911"/>
      <c r="O98" s="416"/>
    </row>
    <row r="99" spans="1:17" x14ac:dyDescent="0.2">
      <c r="A99" s="452"/>
      <c r="B99" s="416"/>
      <c r="C99" s="416"/>
      <c r="D99" s="416"/>
      <c r="E99" s="455" t="s">
        <v>61</v>
      </c>
      <c r="F99" s="1349"/>
      <c r="G99" s="980"/>
      <c r="H99" s="911"/>
      <c r="I99" s="911"/>
      <c r="J99" s="911"/>
      <c r="K99" s="911"/>
      <c r="L99" s="911"/>
      <c r="M99" s="911"/>
      <c r="N99" s="911"/>
      <c r="O99" s="416"/>
    </row>
    <row r="100" spans="1:17" x14ac:dyDescent="0.2">
      <c r="A100" s="452"/>
      <c r="B100" s="416"/>
      <c r="C100" s="416"/>
      <c r="D100" s="416"/>
      <c r="E100" s="455" t="s">
        <v>62</v>
      </c>
      <c r="F100" s="1349"/>
      <c r="G100" s="980"/>
      <c r="H100" s="911"/>
      <c r="I100" s="911"/>
      <c r="J100" s="911"/>
      <c r="K100" s="911"/>
      <c r="L100" s="911"/>
      <c r="M100" s="911"/>
      <c r="N100" s="911"/>
      <c r="O100" s="416"/>
    </row>
    <row r="101" spans="1:17" x14ac:dyDescent="0.2">
      <c r="A101" s="452"/>
      <c r="B101" s="416"/>
      <c r="C101" s="416"/>
      <c r="D101" s="416"/>
      <c r="E101" s="455" t="s">
        <v>63</v>
      </c>
      <c r="F101" s="1349"/>
      <c r="G101" s="980"/>
      <c r="H101" s="911"/>
      <c r="I101" s="911"/>
      <c r="J101" s="911"/>
      <c r="K101" s="911"/>
      <c r="L101" s="911"/>
      <c r="M101" s="911"/>
      <c r="N101" s="911"/>
      <c r="O101" s="416"/>
    </row>
    <row r="102" spans="1:17" x14ac:dyDescent="0.2">
      <c r="A102" s="452"/>
      <c r="B102" s="416"/>
      <c r="C102" s="416"/>
      <c r="D102" s="416"/>
      <c r="E102" s="455" t="s">
        <v>64</v>
      </c>
      <c r="F102" s="1349"/>
      <c r="G102" s="980"/>
      <c r="H102" s="911"/>
      <c r="I102" s="911"/>
      <c r="J102" s="911"/>
      <c r="K102" s="911"/>
      <c r="L102" s="911"/>
      <c r="M102" s="911"/>
      <c r="N102" s="911"/>
      <c r="O102" s="416"/>
    </row>
    <row r="103" spans="1:17" x14ac:dyDescent="0.2">
      <c r="A103" s="452"/>
      <c r="B103" s="416"/>
      <c r="C103" s="416"/>
      <c r="D103" s="416"/>
      <c r="E103" s="455" t="s">
        <v>65</v>
      </c>
      <c r="F103" s="1349"/>
      <c r="G103" s="980"/>
      <c r="H103" s="911"/>
      <c r="I103" s="911"/>
      <c r="J103" s="911"/>
      <c r="K103" s="911"/>
      <c r="L103" s="911"/>
      <c r="M103" s="911"/>
      <c r="N103" s="911"/>
      <c r="O103" s="416"/>
    </row>
    <row r="104" spans="1:17" x14ac:dyDescent="0.2">
      <c r="A104" s="452"/>
      <c r="B104" s="416"/>
      <c r="C104" s="416"/>
      <c r="D104" s="416"/>
      <c r="E104" s="455" t="s">
        <v>66</v>
      </c>
      <c r="F104" s="1349"/>
      <c r="G104" s="980"/>
      <c r="H104" s="911"/>
      <c r="I104" s="911"/>
      <c r="J104" s="911"/>
      <c r="K104" s="911"/>
      <c r="L104" s="911"/>
      <c r="M104" s="911"/>
      <c r="N104" s="911"/>
      <c r="O104" s="416"/>
    </row>
    <row r="105" spans="1:17" hidden="1" x14ac:dyDescent="0.2">
      <c r="A105" s="452" t="s">
        <v>1088</v>
      </c>
      <c r="B105" s="416"/>
      <c r="C105" s="416"/>
      <c r="D105" s="416"/>
      <c r="E105" s="455"/>
      <c r="F105" s="1349"/>
      <c r="G105" s="980"/>
      <c r="H105" s="911"/>
      <c r="I105" s="911"/>
      <c r="J105" s="911"/>
      <c r="K105" s="911"/>
      <c r="L105" s="911"/>
      <c r="M105" s="911"/>
      <c r="N105" s="911"/>
      <c r="O105" s="416"/>
    </row>
    <row r="106" spans="1:17" s="315" customFormat="1" ht="12.75" customHeight="1" x14ac:dyDescent="0.2">
      <c r="A106" s="72" t="s">
        <v>67</v>
      </c>
      <c r="B106" s="416"/>
      <c r="C106" s="416"/>
      <c r="D106" s="416"/>
      <c r="E106" s="416"/>
      <c r="F106" s="410"/>
      <c r="G106" s="410"/>
      <c r="H106" s="410"/>
      <c r="I106" s="410"/>
      <c r="J106" s="410"/>
      <c r="K106" s="410"/>
      <c r="L106" s="410"/>
      <c r="M106" s="410"/>
      <c r="N106" s="416"/>
      <c r="O106" s="416"/>
      <c r="P106" s="65"/>
      <c r="Q106" s="675"/>
    </row>
    <row r="107" spans="1:17" s="315" customFormat="1" ht="5.0999999999999996" customHeight="1" x14ac:dyDescent="0.2">
      <c r="A107" s="17"/>
      <c r="B107" s="416"/>
      <c r="C107" s="416"/>
      <c r="D107" s="429"/>
      <c r="E107" s="14"/>
      <c r="F107" s="416"/>
      <c r="G107" s="416"/>
      <c r="H107" s="1113" t="str">
        <f>Translations!$B$708</f>
        <v>Kliknite "+" za dodavanje više mjernih uređaja</v>
      </c>
      <c r="I107" s="1114"/>
      <c r="J107" s="1114"/>
      <c r="K107" s="1114"/>
      <c r="L107" s="1115"/>
      <c r="M107" s="416"/>
      <c r="N107" s="321"/>
      <c r="O107" s="416"/>
      <c r="P107" s="65"/>
      <c r="Q107" s="675"/>
    </row>
    <row r="108" spans="1:17" s="315" customFormat="1" ht="12.75" customHeight="1" x14ac:dyDescent="0.2">
      <c r="A108" s="17"/>
      <c r="B108" s="416"/>
      <c r="C108" s="416"/>
      <c r="D108" s="429"/>
      <c r="E108" s="14"/>
      <c r="F108" s="416"/>
      <c r="G108" s="416"/>
      <c r="H108" s="1116"/>
      <c r="I108" s="1117"/>
      <c r="J108" s="1117"/>
      <c r="K108" s="1117"/>
      <c r="L108" s="1118"/>
      <c r="M108" s="416"/>
      <c r="N108" s="321"/>
      <c r="O108" s="416"/>
      <c r="P108" s="65"/>
      <c r="Q108" s="675"/>
    </row>
    <row r="109" spans="1:17" s="315" customFormat="1" ht="5.0999999999999996" customHeight="1" x14ac:dyDescent="0.2">
      <c r="A109" s="17"/>
      <c r="B109" s="416"/>
      <c r="C109" s="416"/>
      <c r="D109" s="429"/>
      <c r="E109" s="14"/>
      <c r="F109" s="416"/>
      <c r="G109" s="416"/>
      <c r="H109" s="1119"/>
      <c r="I109" s="1120"/>
      <c r="J109" s="1120"/>
      <c r="K109" s="1120"/>
      <c r="L109" s="1121"/>
      <c r="M109" s="416"/>
      <c r="N109" s="321"/>
      <c r="O109" s="416"/>
      <c r="P109" s="65"/>
      <c r="Q109" s="675"/>
    </row>
    <row r="110" spans="1:17" x14ac:dyDescent="0.2">
      <c r="A110" s="452"/>
      <c r="B110" s="416"/>
      <c r="C110" s="416"/>
      <c r="D110" s="14"/>
      <c r="E110" s="330"/>
      <c r="F110" s="330"/>
      <c r="G110" s="330"/>
      <c r="H110" s="330"/>
      <c r="I110" s="330"/>
      <c r="J110" s="330"/>
      <c r="K110" s="330"/>
      <c r="L110" s="330"/>
      <c r="M110" s="330"/>
      <c r="N110" s="330"/>
      <c r="O110" s="416"/>
      <c r="P110" s="316"/>
    </row>
    <row r="111" spans="1:17" s="315" customFormat="1" ht="12.75" customHeight="1" x14ac:dyDescent="0.2">
      <c r="A111" s="72"/>
      <c r="B111" s="416"/>
      <c r="C111" s="416"/>
      <c r="D111" s="98" t="s">
        <v>1020</v>
      </c>
      <c r="E111" s="1021" t="str">
        <f>Translations!$B$709</f>
        <v>Referenca na detaljniji opis, ako je relevantno</v>
      </c>
      <c r="F111" s="1021"/>
      <c r="G111" s="1021"/>
      <c r="H111" s="1021"/>
      <c r="I111" s="1022"/>
      <c r="J111" s="1010"/>
      <c r="K111" s="1133"/>
      <c r="L111" s="1133"/>
      <c r="M111" s="1133"/>
      <c r="N111" s="1126"/>
      <c r="O111" s="416"/>
      <c r="P111" s="65"/>
      <c r="Q111" s="675"/>
    </row>
    <row r="112" spans="1:17" s="315" customFormat="1" ht="25.5" customHeight="1" x14ac:dyDescent="0.2">
      <c r="A112" s="72"/>
      <c r="B112" s="416"/>
      <c r="C112" s="416"/>
      <c r="D112" s="416"/>
      <c r="E112" s="1016" t="str">
        <f>Translations!$B$710</f>
        <v>Ako je potrebno, možete dati popis u točki (c) i detaljniji opis u zasebnom dokumentu. U tom slučaju navedite referencu na taj dokument (navesti naziv i datuma dokumenta).</v>
      </c>
      <c r="F112" s="1136"/>
      <c r="G112" s="1136"/>
      <c r="H112" s="1136"/>
      <c r="I112" s="1136"/>
      <c r="J112" s="1136"/>
      <c r="K112" s="1136"/>
      <c r="L112" s="1136"/>
      <c r="M112" s="1136"/>
      <c r="N112" s="1136"/>
      <c r="O112" s="416"/>
      <c r="P112" s="65"/>
      <c r="Q112" s="675"/>
    </row>
    <row r="113" spans="1:17" s="315" customFormat="1" ht="12.75" customHeight="1" x14ac:dyDescent="0.2">
      <c r="A113" s="72"/>
      <c r="B113" s="416"/>
      <c r="C113" s="416"/>
      <c r="D113" s="416"/>
      <c r="E113" s="451"/>
      <c r="F113" s="451"/>
      <c r="G113" s="451"/>
      <c r="H113" s="451"/>
      <c r="I113" s="451"/>
      <c r="J113" s="451"/>
      <c r="K113" s="451"/>
      <c r="L113" s="451"/>
      <c r="M113" s="451"/>
      <c r="N113" s="451"/>
      <c r="O113" s="416"/>
      <c r="P113" s="316"/>
      <c r="Q113" s="675"/>
    </row>
    <row r="114" spans="1:17" ht="27.75" customHeight="1" x14ac:dyDescent="0.2">
      <c r="A114" s="452"/>
      <c r="B114" s="416"/>
      <c r="C114" s="416"/>
      <c r="D114" s="14" t="s">
        <v>1021</v>
      </c>
      <c r="E114" s="1021" t="str">
        <f>Translations!$B$1368</f>
        <v>Gdje je primjenjivo, navedite pojedinosti pisanog postupka za sprječavanje, otkrivanje i kvantifikaciju događaja istjecanja iz prometne infrastrukture.</v>
      </c>
      <c r="F114" s="1161"/>
      <c r="G114" s="1161"/>
      <c r="H114" s="1161"/>
      <c r="I114" s="1161"/>
      <c r="J114" s="1161"/>
      <c r="K114" s="1161"/>
      <c r="L114" s="1161"/>
      <c r="M114" s="1161"/>
      <c r="N114" s="1161"/>
      <c r="O114" s="416"/>
    </row>
    <row r="115" spans="1:17" ht="5.0999999999999996" customHeight="1" x14ac:dyDescent="0.2">
      <c r="A115" s="250"/>
      <c r="B115" s="13"/>
      <c r="C115" s="13"/>
      <c r="D115" s="438"/>
      <c r="E115" s="410"/>
      <c r="F115" s="7"/>
      <c r="G115" s="410"/>
      <c r="H115" s="410"/>
      <c r="I115" s="410"/>
      <c r="J115" s="410"/>
      <c r="K115" s="410"/>
      <c r="L115" s="410"/>
      <c r="M115" s="410"/>
      <c r="N115" s="410"/>
      <c r="O115" s="416"/>
    </row>
    <row r="116" spans="1:17" ht="12.75" customHeight="1" x14ac:dyDescent="0.2">
      <c r="A116" s="17"/>
      <c r="B116" s="416"/>
      <c r="C116" s="416"/>
      <c r="D116" s="416"/>
      <c r="E116" s="1096" t="str">
        <f>Translations!$B$405</f>
        <v>Naziv postupka</v>
      </c>
      <c r="F116" s="1097"/>
      <c r="G116" s="1036"/>
      <c r="H116" s="979"/>
      <c r="I116" s="979"/>
      <c r="J116" s="979"/>
      <c r="K116" s="979"/>
      <c r="L116" s="979"/>
      <c r="M116" s="979"/>
      <c r="N116" s="980"/>
      <c r="O116" s="416"/>
      <c r="P116" s="452"/>
    </row>
    <row r="117" spans="1:17" ht="12.75" customHeight="1" x14ac:dyDescent="0.2">
      <c r="A117" s="17"/>
      <c r="B117" s="416"/>
      <c r="C117" s="416"/>
      <c r="D117" s="416"/>
      <c r="E117" s="1096" t="str">
        <f>Translations!$B$407</f>
        <v>Oznaka postupka</v>
      </c>
      <c r="F117" s="1097"/>
      <c r="G117" s="1036"/>
      <c r="H117" s="979"/>
      <c r="I117" s="979"/>
      <c r="J117" s="979"/>
      <c r="K117" s="979"/>
      <c r="L117" s="979"/>
      <c r="M117" s="979"/>
      <c r="N117" s="980"/>
      <c r="O117" s="416"/>
      <c r="P117" s="452"/>
    </row>
    <row r="118" spans="1:17" ht="25.5" customHeight="1" x14ac:dyDescent="0.2">
      <c r="A118" s="17"/>
      <c r="B118" s="416"/>
      <c r="C118" s="416"/>
      <c r="D118" s="416"/>
      <c r="E118" s="1096" t="str">
        <f>Translations!$B$409</f>
        <v>Oznaka dijagrama (ukoliko je primjenjivo)</v>
      </c>
      <c r="F118" s="1097"/>
      <c r="G118" s="1036"/>
      <c r="H118" s="979"/>
      <c r="I118" s="979"/>
      <c r="J118" s="979"/>
      <c r="K118" s="979"/>
      <c r="L118" s="979"/>
      <c r="M118" s="979"/>
      <c r="N118" s="980"/>
      <c r="O118" s="416"/>
      <c r="P118" s="452"/>
    </row>
    <row r="119" spans="1:17" ht="25.5" customHeight="1" x14ac:dyDescent="0.2">
      <c r="A119" s="17"/>
      <c r="B119" s="416"/>
      <c r="C119" s="416"/>
      <c r="D119" s="416"/>
      <c r="E119" s="1098" t="str">
        <f>Translations!$B$411</f>
        <v>Kratki opis postupka</v>
      </c>
      <c r="F119" s="1099"/>
      <c r="G119" s="1100"/>
      <c r="H119" s="1101"/>
      <c r="I119" s="1101"/>
      <c r="J119" s="1101"/>
      <c r="K119" s="1101"/>
      <c r="L119" s="1101"/>
      <c r="M119" s="1101"/>
      <c r="N119" s="1102"/>
      <c r="O119" s="416"/>
      <c r="P119" s="452"/>
    </row>
    <row r="120" spans="1:17" ht="25.5" customHeight="1" x14ac:dyDescent="0.2">
      <c r="A120" s="17"/>
      <c r="B120" s="416"/>
      <c r="C120" s="416"/>
      <c r="D120" s="416"/>
      <c r="E120" s="585"/>
      <c r="F120" s="586"/>
      <c r="G120" s="1090"/>
      <c r="H120" s="1091"/>
      <c r="I120" s="1091"/>
      <c r="J120" s="1091"/>
      <c r="K120" s="1091"/>
      <c r="L120" s="1091"/>
      <c r="M120" s="1091"/>
      <c r="N120" s="1092"/>
      <c r="O120" s="416"/>
      <c r="P120" s="452"/>
    </row>
    <row r="121" spans="1:17" ht="25.5" customHeight="1" x14ac:dyDescent="0.2">
      <c r="A121" s="17"/>
      <c r="B121" s="416"/>
      <c r="C121" s="416"/>
      <c r="D121" s="416"/>
      <c r="E121" s="587"/>
      <c r="F121" s="588"/>
      <c r="G121" s="1093"/>
      <c r="H121" s="1094"/>
      <c r="I121" s="1094"/>
      <c r="J121" s="1094"/>
      <c r="K121" s="1094"/>
      <c r="L121" s="1094"/>
      <c r="M121" s="1094"/>
      <c r="N121" s="1095"/>
      <c r="O121" s="416"/>
      <c r="P121" s="452"/>
    </row>
    <row r="122" spans="1:17" ht="25.5" customHeight="1" x14ac:dyDescent="0.2">
      <c r="A122" s="17"/>
      <c r="B122" s="416"/>
      <c r="C122" s="416"/>
      <c r="D122" s="416"/>
      <c r="E122" s="1096" t="str">
        <f>Translations!$B$414</f>
        <v>Ustrojstvena jedinica tvrtke odgovorna za postupke i za obradu podataka.</v>
      </c>
      <c r="F122" s="1097"/>
      <c r="G122" s="1036"/>
      <c r="H122" s="1037"/>
      <c r="I122" s="1037"/>
      <c r="J122" s="1037"/>
      <c r="K122" s="1037"/>
      <c r="L122" s="1037"/>
      <c r="M122" s="1037"/>
      <c r="N122" s="1060"/>
      <c r="O122" s="416"/>
      <c r="P122" s="452"/>
    </row>
    <row r="123" spans="1:17" ht="12.75" customHeight="1" x14ac:dyDescent="0.2">
      <c r="A123" s="17"/>
      <c r="B123" s="416"/>
      <c r="C123" s="416"/>
      <c r="D123" s="416"/>
      <c r="E123" s="1096" t="str">
        <f>Translations!$B$416</f>
        <v>Lokacija na kojoj se pohranjuju zapisi</v>
      </c>
      <c r="F123" s="1097"/>
      <c r="G123" s="1036"/>
      <c r="H123" s="979"/>
      <c r="I123" s="979"/>
      <c r="J123" s="979"/>
      <c r="K123" s="979"/>
      <c r="L123" s="979"/>
      <c r="M123" s="979"/>
      <c r="N123" s="980"/>
      <c r="O123" s="416"/>
      <c r="P123" s="452"/>
    </row>
    <row r="124" spans="1:17" ht="25.5" customHeight="1" x14ac:dyDescent="0.2">
      <c r="A124" s="17"/>
      <c r="B124" s="416"/>
      <c r="C124" s="416"/>
      <c r="D124" s="416"/>
      <c r="E124" s="1096" t="str">
        <f>Translations!$B$418</f>
        <v>Naziv informatičkog sustava koji se koristi (ako je primjenjivo).</v>
      </c>
      <c r="F124" s="1097"/>
      <c r="G124" s="1036"/>
      <c r="H124" s="979"/>
      <c r="I124" s="979"/>
      <c r="J124" s="979"/>
      <c r="K124" s="979"/>
      <c r="L124" s="979"/>
      <c r="M124" s="979"/>
      <c r="N124" s="980"/>
      <c r="O124" s="416"/>
      <c r="P124" s="452"/>
    </row>
    <row r="125" spans="1:17" ht="25.5" customHeight="1" x14ac:dyDescent="0.2">
      <c r="A125" s="17"/>
      <c r="B125" s="416"/>
      <c r="C125" s="416"/>
      <c r="D125" s="416"/>
      <c r="E125" s="1096" t="str">
        <f>Translations!$B$420</f>
        <v>Popis HRN EN i ostalih primjenjenih normi (ako je primjenjivo)</v>
      </c>
      <c r="F125" s="1097"/>
      <c r="G125" s="1036"/>
      <c r="H125" s="979"/>
      <c r="I125" s="979"/>
      <c r="J125" s="979"/>
      <c r="K125" s="979"/>
      <c r="L125" s="979"/>
      <c r="M125" s="979"/>
      <c r="N125" s="980"/>
      <c r="O125" s="416"/>
      <c r="P125" s="452"/>
    </row>
    <row r="126" spans="1:17" x14ac:dyDescent="0.2">
      <c r="A126" s="452"/>
      <c r="B126" s="416"/>
      <c r="C126" s="416"/>
      <c r="D126" s="416"/>
      <c r="E126" s="416"/>
      <c r="F126" s="416"/>
      <c r="G126" s="416"/>
      <c r="H126" s="416"/>
      <c r="I126" s="416"/>
      <c r="J126" s="416"/>
      <c r="K126" s="416"/>
      <c r="L126" s="416"/>
      <c r="M126" s="416"/>
      <c r="N126" s="416"/>
      <c r="O126" s="416"/>
    </row>
    <row r="127" spans="1:17" ht="42" customHeight="1" x14ac:dyDescent="0.2">
      <c r="A127" s="452"/>
      <c r="B127" s="416"/>
      <c r="C127" s="416"/>
      <c r="D127" s="14" t="s">
        <v>1017</v>
      </c>
      <c r="E127" s="1021" t="str">
        <f>Translations!$B$1369</f>
        <v>Za prometnu infrastrukturu navedite pojedinosti o pisanom postupku kojim se osigurava da se CO2(e) prenosi samo u postrojenja koja imaju važeću dozvolu za emisiju stakleničkih plinova ili gdje se svaki ispušteni CO2 ili N2O učinkovito prati i obračunava u skladu s člancima 49. i 50. Uredbe</v>
      </c>
      <c r="F127" s="915"/>
      <c r="G127" s="915"/>
      <c r="H127" s="915"/>
      <c r="I127" s="915"/>
      <c r="J127" s="915"/>
      <c r="K127" s="915"/>
      <c r="L127" s="915"/>
      <c r="M127" s="1161"/>
      <c r="N127" s="1161"/>
      <c r="O127" s="416"/>
    </row>
    <row r="128" spans="1:17" ht="5.0999999999999996" customHeight="1" x14ac:dyDescent="0.2">
      <c r="A128" s="250"/>
      <c r="B128" s="13"/>
      <c r="C128" s="13"/>
      <c r="D128" s="438"/>
      <c r="E128" s="410"/>
      <c r="F128" s="7"/>
      <c r="G128" s="410"/>
      <c r="H128" s="410"/>
      <c r="I128" s="410"/>
      <c r="J128" s="410"/>
      <c r="K128" s="410"/>
      <c r="L128" s="410"/>
      <c r="M128" s="410"/>
      <c r="N128" s="410"/>
      <c r="O128" s="416"/>
    </row>
    <row r="129" spans="1:17" ht="12.75" customHeight="1" x14ac:dyDescent="0.2">
      <c r="A129" s="17"/>
      <c r="B129" s="416"/>
      <c r="C129" s="416"/>
      <c r="D129" s="416"/>
      <c r="E129" s="1096" t="str">
        <f>Translations!$B$405</f>
        <v>Naziv postupka</v>
      </c>
      <c r="F129" s="1097"/>
      <c r="G129" s="1036"/>
      <c r="H129" s="979"/>
      <c r="I129" s="979"/>
      <c r="J129" s="979"/>
      <c r="K129" s="979"/>
      <c r="L129" s="979"/>
      <c r="M129" s="979"/>
      <c r="N129" s="980"/>
      <c r="O129" s="416"/>
      <c r="P129" s="452"/>
    </row>
    <row r="130" spans="1:17" ht="12.75" customHeight="1" x14ac:dyDescent="0.2">
      <c r="A130" s="17"/>
      <c r="B130" s="416"/>
      <c r="C130" s="416"/>
      <c r="D130" s="416"/>
      <c r="E130" s="1096" t="str">
        <f>Translations!$B$407</f>
        <v>Oznaka postupka</v>
      </c>
      <c r="F130" s="1097"/>
      <c r="G130" s="1036"/>
      <c r="H130" s="979"/>
      <c r="I130" s="979"/>
      <c r="J130" s="979"/>
      <c r="K130" s="979"/>
      <c r="L130" s="979"/>
      <c r="M130" s="979"/>
      <c r="N130" s="980"/>
      <c r="O130" s="416"/>
      <c r="P130" s="452"/>
    </row>
    <row r="131" spans="1:17" ht="25.5" customHeight="1" x14ac:dyDescent="0.2">
      <c r="A131" s="17"/>
      <c r="B131" s="416"/>
      <c r="C131" s="416"/>
      <c r="D131" s="416"/>
      <c r="E131" s="1096" t="str">
        <f>Translations!$B$409</f>
        <v>Oznaka dijagrama (ukoliko je primjenjivo)</v>
      </c>
      <c r="F131" s="1097"/>
      <c r="G131" s="1036"/>
      <c r="H131" s="979"/>
      <c r="I131" s="979"/>
      <c r="J131" s="979"/>
      <c r="K131" s="979"/>
      <c r="L131" s="979"/>
      <c r="M131" s="979"/>
      <c r="N131" s="980"/>
      <c r="O131" s="416"/>
      <c r="P131" s="452"/>
    </row>
    <row r="132" spans="1:17" ht="25.5" customHeight="1" x14ac:dyDescent="0.2">
      <c r="A132" s="17"/>
      <c r="B132" s="416"/>
      <c r="C132" s="416"/>
      <c r="D132" s="416"/>
      <c r="E132" s="1098" t="str">
        <f>Translations!$B$411</f>
        <v>Kratki opis postupka</v>
      </c>
      <c r="F132" s="1099"/>
      <c r="G132" s="1100"/>
      <c r="H132" s="1101"/>
      <c r="I132" s="1101"/>
      <c r="J132" s="1101"/>
      <c r="K132" s="1101"/>
      <c r="L132" s="1101"/>
      <c r="M132" s="1101"/>
      <c r="N132" s="1102"/>
      <c r="O132" s="416"/>
      <c r="P132" s="452"/>
    </row>
    <row r="133" spans="1:17" ht="25.5" customHeight="1" x14ac:dyDescent="0.2">
      <c r="A133" s="17"/>
      <c r="B133" s="416"/>
      <c r="C133" s="416"/>
      <c r="D133" s="416"/>
      <c r="E133" s="585"/>
      <c r="F133" s="586"/>
      <c r="G133" s="1090"/>
      <c r="H133" s="1091"/>
      <c r="I133" s="1091"/>
      <c r="J133" s="1091"/>
      <c r="K133" s="1091"/>
      <c r="L133" s="1091"/>
      <c r="M133" s="1091"/>
      <c r="N133" s="1092"/>
      <c r="O133" s="416"/>
      <c r="P133" s="452"/>
    </row>
    <row r="134" spans="1:17" ht="25.5" customHeight="1" x14ac:dyDescent="0.2">
      <c r="A134" s="17"/>
      <c r="B134" s="416"/>
      <c r="C134" s="416"/>
      <c r="D134" s="416"/>
      <c r="E134" s="587"/>
      <c r="F134" s="588"/>
      <c r="G134" s="1093"/>
      <c r="H134" s="1094"/>
      <c r="I134" s="1094"/>
      <c r="J134" s="1094"/>
      <c r="K134" s="1094"/>
      <c r="L134" s="1094"/>
      <c r="M134" s="1094"/>
      <c r="N134" s="1095"/>
      <c r="O134" s="416"/>
      <c r="P134" s="452"/>
    </row>
    <row r="135" spans="1:17" ht="25.5" customHeight="1" x14ac:dyDescent="0.2">
      <c r="A135" s="17"/>
      <c r="B135" s="416"/>
      <c r="C135" s="416"/>
      <c r="D135" s="416"/>
      <c r="E135" s="1096" t="str">
        <f>Translations!$B$414</f>
        <v>Ustrojstvena jedinica tvrtke odgovorna za postupke i za obradu podataka.</v>
      </c>
      <c r="F135" s="1097"/>
      <c r="G135" s="1036"/>
      <c r="H135" s="1037"/>
      <c r="I135" s="1037"/>
      <c r="J135" s="1037"/>
      <c r="K135" s="1037"/>
      <c r="L135" s="1037"/>
      <c r="M135" s="1037"/>
      <c r="N135" s="1060"/>
      <c r="O135" s="416"/>
      <c r="P135" s="452"/>
    </row>
    <row r="136" spans="1:17" ht="12.75" customHeight="1" x14ac:dyDescent="0.2">
      <c r="A136" s="17"/>
      <c r="B136" s="416"/>
      <c r="C136" s="416"/>
      <c r="D136" s="416"/>
      <c r="E136" s="1096" t="str">
        <f>Translations!$B$416</f>
        <v>Lokacija na kojoj se pohranjuju zapisi</v>
      </c>
      <c r="F136" s="1097"/>
      <c r="G136" s="1036"/>
      <c r="H136" s="979"/>
      <c r="I136" s="979"/>
      <c r="J136" s="979"/>
      <c r="K136" s="979"/>
      <c r="L136" s="979"/>
      <c r="M136" s="979"/>
      <c r="N136" s="980"/>
      <c r="O136" s="416"/>
      <c r="P136" s="452"/>
    </row>
    <row r="137" spans="1:17" ht="25.5" customHeight="1" x14ac:dyDescent="0.2">
      <c r="A137" s="17"/>
      <c r="B137" s="416"/>
      <c r="C137" s="416"/>
      <c r="D137" s="416"/>
      <c r="E137" s="1096" t="str">
        <f>Translations!$B$418</f>
        <v>Naziv informatičkog sustava koji se koristi (ako je primjenjivo).</v>
      </c>
      <c r="F137" s="1097"/>
      <c r="G137" s="1036"/>
      <c r="H137" s="979"/>
      <c r="I137" s="979"/>
      <c r="J137" s="979"/>
      <c r="K137" s="979"/>
      <c r="L137" s="979"/>
      <c r="M137" s="979"/>
      <c r="N137" s="980"/>
      <c r="O137" s="416"/>
      <c r="P137" s="452"/>
    </row>
    <row r="138" spans="1:17" ht="25.5" customHeight="1" x14ac:dyDescent="0.2">
      <c r="A138" s="17"/>
      <c r="B138" s="416"/>
      <c r="C138" s="416"/>
      <c r="D138" s="416"/>
      <c r="E138" s="1096" t="str">
        <f>Translations!$B$420</f>
        <v>Popis HRN EN i ostalih primjenjenih normi (ako je primjenjivo)</v>
      </c>
      <c r="F138" s="1097"/>
      <c r="G138" s="1036"/>
      <c r="H138" s="979"/>
      <c r="I138" s="979"/>
      <c r="J138" s="979"/>
      <c r="K138" s="979"/>
      <c r="L138" s="979"/>
      <c r="M138" s="979"/>
      <c r="N138" s="980"/>
      <c r="O138" s="416"/>
      <c r="P138" s="452"/>
    </row>
    <row r="140" spans="1:17" ht="25.5" customHeight="1" x14ac:dyDescent="0.2">
      <c r="A140" s="452"/>
      <c r="B140" s="416"/>
      <c r="C140" s="416"/>
      <c r="D140" s="14" t="s">
        <v>1347</v>
      </c>
      <c r="E140" s="1021" t="str">
        <f>Translations!$B$1370</f>
        <v>Ako se Metoda B primjenjuje za prometnu infrastrukturu, ovdje navedite opis postupka korištenog za validaciju rezultata metode B metodom A najmanje jednom godišnje:</v>
      </c>
      <c r="F140" s="915"/>
      <c r="G140" s="915"/>
      <c r="H140" s="915"/>
      <c r="I140" s="915"/>
      <c r="J140" s="915"/>
      <c r="K140" s="915"/>
      <c r="L140" s="915"/>
      <c r="M140" s="1161"/>
      <c r="N140" s="1161"/>
      <c r="O140" s="416"/>
      <c r="Q140" s="677" t="s">
        <v>725</v>
      </c>
    </row>
    <row r="141" spans="1:17" ht="5.0999999999999996" customHeight="1" x14ac:dyDescent="0.2">
      <c r="A141" s="250"/>
      <c r="B141" s="13"/>
      <c r="C141" s="13"/>
      <c r="D141" s="438"/>
      <c r="E141" s="410"/>
      <c r="F141" s="7"/>
      <c r="G141" s="410"/>
      <c r="H141" s="410"/>
      <c r="I141" s="410"/>
      <c r="J141" s="410"/>
      <c r="K141" s="410"/>
      <c r="L141" s="410"/>
      <c r="M141" s="410"/>
      <c r="N141" s="410"/>
      <c r="O141" s="416"/>
    </row>
    <row r="142" spans="1:17" ht="12.75" customHeight="1" x14ac:dyDescent="0.2">
      <c r="A142" s="17"/>
      <c r="B142" s="416"/>
      <c r="C142" s="416"/>
      <c r="D142" s="416"/>
      <c r="E142" s="1096" t="str">
        <f>Translations!$B$405</f>
        <v>Naziv postupka</v>
      </c>
      <c r="F142" s="1097"/>
      <c r="G142" s="1036"/>
      <c r="H142" s="979"/>
      <c r="I142" s="979"/>
      <c r="J142" s="979"/>
      <c r="K142" s="979"/>
      <c r="L142" s="979"/>
      <c r="M142" s="979"/>
      <c r="N142" s="980"/>
      <c r="O142" s="416"/>
      <c r="P142" s="452"/>
      <c r="Q142" s="618" t="b">
        <f>CNTR_TransportApproach=1</f>
        <v>0</v>
      </c>
    </row>
    <row r="143" spans="1:17" ht="12.75" customHeight="1" x14ac:dyDescent="0.2">
      <c r="A143" s="17"/>
      <c r="B143" s="416"/>
      <c r="C143" s="416"/>
      <c r="D143" s="416"/>
      <c r="E143" s="1096" t="str">
        <f>Translations!$B$407</f>
        <v>Oznaka postupka</v>
      </c>
      <c r="F143" s="1097"/>
      <c r="G143" s="1036"/>
      <c r="H143" s="979"/>
      <c r="I143" s="979"/>
      <c r="J143" s="979"/>
      <c r="K143" s="979"/>
      <c r="L143" s="979"/>
      <c r="M143" s="979"/>
      <c r="N143" s="980"/>
      <c r="O143" s="416"/>
      <c r="P143" s="452"/>
      <c r="Q143" s="618" t="b">
        <f>Q142</f>
        <v>0</v>
      </c>
    </row>
    <row r="144" spans="1:17" ht="25.5" customHeight="1" x14ac:dyDescent="0.2">
      <c r="A144" s="17"/>
      <c r="B144" s="416"/>
      <c r="C144" s="416"/>
      <c r="D144" s="416"/>
      <c r="E144" s="1096" t="str">
        <f>Translations!$B$409</f>
        <v>Oznaka dijagrama (ukoliko je primjenjivo)</v>
      </c>
      <c r="F144" s="1097"/>
      <c r="G144" s="1036"/>
      <c r="H144" s="979"/>
      <c r="I144" s="979"/>
      <c r="J144" s="979"/>
      <c r="K144" s="979"/>
      <c r="L144" s="979"/>
      <c r="M144" s="979"/>
      <c r="N144" s="980"/>
      <c r="O144" s="416"/>
      <c r="P144" s="452"/>
      <c r="Q144" s="618" t="b">
        <f t="shared" ref="Q144:Q151" si="0">Q143</f>
        <v>0</v>
      </c>
    </row>
    <row r="145" spans="1:17" ht="25.5" customHeight="1" x14ac:dyDescent="0.2">
      <c r="A145" s="17"/>
      <c r="B145" s="416"/>
      <c r="C145" s="416"/>
      <c r="D145" s="416"/>
      <c r="E145" s="1098" t="str">
        <f>Translations!$B$411</f>
        <v>Kratki opis postupka</v>
      </c>
      <c r="F145" s="1099"/>
      <c r="G145" s="1100"/>
      <c r="H145" s="1101"/>
      <c r="I145" s="1101"/>
      <c r="J145" s="1101"/>
      <c r="K145" s="1101"/>
      <c r="L145" s="1101"/>
      <c r="M145" s="1101"/>
      <c r="N145" s="1102"/>
      <c r="O145" s="416"/>
      <c r="P145" s="452"/>
      <c r="Q145" s="618" t="b">
        <f t="shared" si="0"/>
        <v>0</v>
      </c>
    </row>
    <row r="146" spans="1:17" ht="25.5" customHeight="1" x14ac:dyDescent="0.2">
      <c r="A146" s="17"/>
      <c r="B146" s="416"/>
      <c r="C146" s="416"/>
      <c r="D146" s="416"/>
      <c r="E146" s="585"/>
      <c r="F146" s="586"/>
      <c r="G146" s="1090"/>
      <c r="H146" s="1091"/>
      <c r="I146" s="1091"/>
      <c r="J146" s="1091"/>
      <c r="K146" s="1091"/>
      <c r="L146" s="1091"/>
      <c r="M146" s="1091"/>
      <c r="N146" s="1092"/>
      <c r="O146" s="416"/>
      <c r="P146" s="452"/>
      <c r="Q146" s="618" t="b">
        <f t="shared" si="0"/>
        <v>0</v>
      </c>
    </row>
    <row r="147" spans="1:17" ht="25.5" customHeight="1" x14ac:dyDescent="0.2">
      <c r="A147" s="17"/>
      <c r="B147" s="416"/>
      <c r="C147" s="416"/>
      <c r="D147" s="416"/>
      <c r="E147" s="587"/>
      <c r="F147" s="588"/>
      <c r="G147" s="1093"/>
      <c r="H147" s="1094"/>
      <c r="I147" s="1094"/>
      <c r="J147" s="1094"/>
      <c r="K147" s="1094"/>
      <c r="L147" s="1094"/>
      <c r="M147" s="1094"/>
      <c r="N147" s="1095"/>
      <c r="O147" s="416"/>
      <c r="P147" s="452"/>
      <c r="Q147" s="618" t="b">
        <f t="shared" si="0"/>
        <v>0</v>
      </c>
    </row>
    <row r="148" spans="1:17" ht="25.5" customHeight="1" x14ac:dyDescent="0.2">
      <c r="A148" s="17"/>
      <c r="B148" s="416"/>
      <c r="C148" s="416"/>
      <c r="D148" s="416"/>
      <c r="E148" s="1096" t="str">
        <f>Translations!$B$414</f>
        <v>Ustrojstvena jedinica tvrtke odgovorna za postupke i za obradu podataka.</v>
      </c>
      <c r="F148" s="1097"/>
      <c r="G148" s="1036"/>
      <c r="H148" s="1037"/>
      <c r="I148" s="1037"/>
      <c r="J148" s="1037"/>
      <c r="K148" s="1037"/>
      <c r="L148" s="1037"/>
      <c r="M148" s="1037"/>
      <c r="N148" s="1060"/>
      <c r="O148" s="416"/>
      <c r="P148" s="452"/>
      <c r="Q148" s="618" t="b">
        <f t="shared" si="0"/>
        <v>0</v>
      </c>
    </row>
    <row r="149" spans="1:17" ht="12.75" customHeight="1" x14ac:dyDescent="0.2">
      <c r="A149" s="17"/>
      <c r="B149" s="416"/>
      <c r="C149" s="416"/>
      <c r="D149" s="416"/>
      <c r="E149" s="1096" t="str">
        <f>Translations!$B$416</f>
        <v>Lokacija na kojoj se pohranjuju zapisi</v>
      </c>
      <c r="F149" s="1097"/>
      <c r="G149" s="1036"/>
      <c r="H149" s="979"/>
      <c r="I149" s="979"/>
      <c r="J149" s="979"/>
      <c r="K149" s="979"/>
      <c r="L149" s="979"/>
      <c r="M149" s="979"/>
      <c r="N149" s="980"/>
      <c r="O149" s="416"/>
      <c r="P149" s="452"/>
      <c r="Q149" s="618" t="b">
        <f t="shared" si="0"/>
        <v>0</v>
      </c>
    </row>
    <row r="150" spans="1:17" ht="25.5" customHeight="1" x14ac:dyDescent="0.2">
      <c r="A150" s="17"/>
      <c r="B150" s="416"/>
      <c r="C150" s="416"/>
      <c r="D150" s="416"/>
      <c r="E150" s="1096" t="str">
        <f>Translations!$B$418</f>
        <v>Naziv informatičkog sustava koji se koristi (ako je primjenjivo).</v>
      </c>
      <c r="F150" s="1097"/>
      <c r="G150" s="1036"/>
      <c r="H150" s="979"/>
      <c r="I150" s="979"/>
      <c r="J150" s="979"/>
      <c r="K150" s="979"/>
      <c r="L150" s="979"/>
      <c r="M150" s="979"/>
      <c r="N150" s="980"/>
      <c r="O150" s="416"/>
      <c r="P150" s="452"/>
      <c r="Q150" s="618" t="b">
        <f t="shared" si="0"/>
        <v>0</v>
      </c>
    </row>
    <row r="151" spans="1:17" ht="25.5" customHeight="1" x14ac:dyDescent="0.2">
      <c r="A151" s="17"/>
      <c r="B151" s="416"/>
      <c r="C151" s="416"/>
      <c r="D151" s="416"/>
      <c r="E151" s="1096" t="str">
        <f>Translations!$B$420</f>
        <v>Popis HRN EN i ostalih primjenjenih normi (ako je primjenjivo)</v>
      </c>
      <c r="F151" s="1097"/>
      <c r="G151" s="1036"/>
      <c r="H151" s="979"/>
      <c r="I151" s="979"/>
      <c r="J151" s="979"/>
      <c r="K151" s="979"/>
      <c r="L151" s="979"/>
      <c r="M151" s="979"/>
      <c r="N151" s="980"/>
      <c r="O151" s="416"/>
      <c r="P151" s="452"/>
      <c r="Q151" s="618" t="b">
        <f t="shared" si="0"/>
        <v>0</v>
      </c>
    </row>
    <row r="153" spans="1:17" ht="12.75" customHeight="1" x14ac:dyDescent="0.2">
      <c r="A153" s="452"/>
      <c r="B153" s="416"/>
      <c r="C153" s="416"/>
      <c r="D153" s="14" t="s">
        <v>1349</v>
      </c>
      <c r="E153" s="1021" t="str">
        <f>Translations!$B$714</f>
        <v>Ako se koristi metoda B, ovdje navedite opis postupka korištenog za određivanje fugitivnih emisija:</v>
      </c>
      <c r="F153" s="915"/>
      <c r="G153" s="915"/>
      <c r="H153" s="915"/>
      <c r="I153" s="915"/>
      <c r="J153" s="915"/>
      <c r="K153" s="915"/>
      <c r="L153" s="915"/>
      <c r="M153" s="1161"/>
      <c r="N153" s="1161"/>
      <c r="O153" s="416"/>
    </row>
    <row r="154" spans="1:17" ht="5.0999999999999996" customHeight="1" x14ac:dyDescent="0.2">
      <c r="A154" s="250"/>
      <c r="B154" s="13"/>
      <c r="C154" s="13"/>
      <c r="D154" s="438"/>
      <c r="E154" s="410"/>
      <c r="F154" s="7"/>
      <c r="G154" s="410"/>
      <c r="H154" s="410"/>
      <c r="I154" s="410"/>
      <c r="J154" s="410"/>
      <c r="K154" s="410"/>
      <c r="L154" s="410"/>
      <c r="M154" s="410"/>
      <c r="N154" s="410"/>
      <c r="O154" s="416"/>
    </row>
    <row r="155" spans="1:17" ht="12.75" customHeight="1" x14ac:dyDescent="0.2">
      <c r="A155" s="17"/>
      <c r="B155" s="416"/>
      <c r="C155" s="416"/>
      <c r="D155" s="416"/>
      <c r="E155" s="1096" t="str">
        <f>Translations!$B$405</f>
        <v>Naziv postupka</v>
      </c>
      <c r="F155" s="1097"/>
      <c r="G155" s="1036"/>
      <c r="H155" s="979"/>
      <c r="I155" s="979"/>
      <c r="J155" s="979"/>
      <c r="K155" s="979"/>
      <c r="L155" s="979"/>
      <c r="M155" s="979"/>
      <c r="N155" s="980"/>
      <c r="O155" s="416"/>
      <c r="P155" s="452"/>
      <c r="Q155" s="618" t="b">
        <f>Q142</f>
        <v>0</v>
      </c>
    </row>
    <row r="156" spans="1:17" ht="12.75" customHeight="1" x14ac:dyDescent="0.2">
      <c r="A156" s="17"/>
      <c r="B156" s="416"/>
      <c r="C156" s="416"/>
      <c r="D156" s="416"/>
      <c r="E156" s="1096" t="str">
        <f>Translations!$B$407</f>
        <v>Oznaka postupka</v>
      </c>
      <c r="F156" s="1097"/>
      <c r="G156" s="1036"/>
      <c r="H156" s="979"/>
      <c r="I156" s="979"/>
      <c r="J156" s="979"/>
      <c r="K156" s="979"/>
      <c r="L156" s="979"/>
      <c r="M156" s="979"/>
      <c r="N156" s="980"/>
      <c r="O156" s="416"/>
      <c r="P156" s="452"/>
      <c r="Q156" s="618" t="b">
        <f>Q155</f>
        <v>0</v>
      </c>
    </row>
    <row r="157" spans="1:17" ht="25.5" customHeight="1" x14ac:dyDescent="0.2">
      <c r="A157" s="17"/>
      <c r="B157" s="416"/>
      <c r="C157" s="416"/>
      <c r="D157" s="416"/>
      <c r="E157" s="1096" t="str">
        <f>Translations!$B$409</f>
        <v>Oznaka dijagrama (ukoliko je primjenjivo)</v>
      </c>
      <c r="F157" s="1097"/>
      <c r="G157" s="1036"/>
      <c r="H157" s="979"/>
      <c r="I157" s="979"/>
      <c r="J157" s="979"/>
      <c r="K157" s="979"/>
      <c r="L157" s="979"/>
      <c r="M157" s="979"/>
      <c r="N157" s="980"/>
      <c r="O157" s="416"/>
      <c r="P157" s="452"/>
      <c r="Q157" s="618" t="b">
        <f t="shared" ref="Q157:Q164" si="1">Q156</f>
        <v>0</v>
      </c>
    </row>
    <row r="158" spans="1:17" ht="25.5" customHeight="1" x14ac:dyDescent="0.2">
      <c r="A158" s="17"/>
      <c r="B158" s="416"/>
      <c r="C158" s="416"/>
      <c r="D158" s="416"/>
      <c r="E158" s="1098" t="str">
        <f>Translations!$B$411</f>
        <v>Kratki opis postupka</v>
      </c>
      <c r="F158" s="1099"/>
      <c r="G158" s="1036"/>
      <c r="H158" s="979"/>
      <c r="I158" s="979"/>
      <c r="J158" s="979"/>
      <c r="K158" s="979"/>
      <c r="L158" s="979"/>
      <c r="M158" s="979"/>
      <c r="N158" s="980"/>
      <c r="O158" s="416"/>
      <c r="P158" s="452"/>
      <c r="Q158" s="618" t="b">
        <f t="shared" si="1"/>
        <v>0</v>
      </c>
    </row>
    <row r="159" spans="1:17" ht="25.5" customHeight="1" x14ac:dyDescent="0.2">
      <c r="A159" s="17"/>
      <c r="B159" s="416"/>
      <c r="C159" s="416"/>
      <c r="D159" s="416"/>
      <c r="E159" s="585"/>
      <c r="F159" s="586"/>
      <c r="G159" s="1100"/>
      <c r="H159" s="1101"/>
      <c r="I159" s="1101"/>
      <c r="J159" s="1101"/>
      <c r="K159" s="1101"/>
      <c r="L159" s="1101"/>
      <c r="M159" s="1101"/>
      <c r="N159" s="1102"/>
      <c r="O159" s="416"/>
      <c r="P159" s="452"/>
      <c r="Q159" s="618" t="b">
        <f t="shared" si="1"/>
        <v>0</v>
      </c>
    </row>
    <row r="160" spans="1:17" ht="25.5" customHeight="1" x14ac:dyDescent="0.2">
      <c r="A160" s="17"/>
      <c r="B160" s="416"/>
      <c r="C160" s="416"/>
      <c r="D160" s="416"/>
      <c r="E160" s="587"/>
      <c r="F160" s="588"/>
      <c r="G160" s="1090"/>
      <c r="H160" s="1091"/>
      <c r="I160" s="1091"/>
      <c r="J160" s="1091"/>
      <c r="K160" s="1091"/>
      <c r="L160" s="1091"/>
      <c r="M160" s="1091"/>
      <c r="N160" s="1092"/>
      <c r="O160" s="416"/>
      <c r="P160" s="452"/>
      <c r="Q160" s="618" t="b">
        <f t="shared" si="1"/>
        <v>0</v>
      </c>
    </row>
    <row r="161" spans="1:17" ht="25.5" customHeight="1" x14ac:dyDescent="0.2">
      <c r="A161" s="17"/>
      <c r="B161" s="416"/>
      <c r="C161" s="416"/>
      <c r="D161" s="416"/>
      <c r="E161" s="1096" t="str">
        <f>Translations!$B$414</f>
        <v>Ustrojstvena jedinica tvrtke odgovorna za postupke i za obradu podataka.</v>
      </c>
      <c r="F161" s="1097"/>
      <c r="G161" s="1093"/>
      <c r="H161" s="1094"/>
      <c r="I161" s="1094"/>
      <c r="J161" s="1094"/>
      <c r="K161" s="1094"/>
      <c r="L161" s="1094"/>
      <c r="M161" s="1094"/>
      <c r="N161" s="1095"/>
      <c r="O161" s="416"/>
      <c r="P161" s="452"/>
      <c r="Q161" s="618" t="b">
        <f t="shared" si="1"/>
        <v>0</v>
      </c>
    </row>
    <row r="162" spans="1:17" ht="12.75" customHeight="1" x14ac:dyDescent="0.2">
      <c r="A162" s="17"/>
      <c r="B162" s="416"/>
      <c r="C162" s="416"/>
      <c r="D162" s="416"/>
      <c r="E162" s="1096" t="str">
        <f>Translations!$B$416</f>
        <v>Lokacija na kojoj se pohranjuju zapisi</v>
      </c>
      <c r="F162" s="1097"/>
      <c r="G162" s="1036"/>
      <c r="H162" s="1037"/>
      <c r="I162" s="1037"/>
      <c r="J162" s="1037"/>
      <c r="K162" s="1037"/>
      <c r="L162" s="1037"/>
      <c r="M162" s="1037"/>
      <c r="N162" s="1060"/>
      <c r="O162" s="416"/>
      <c r="P162" s="452"/>
      <c r="Q162" s="618" t="b">
        <f t="shared" si="1"/>
        <v>0</v>
      </c>
    </row>
    <row r="163" spans="1:17" ht="25.5" customHeight="1" x14ac:dyDescent="0.2">
      <c r="A163" s="17"/>
      <c r="B163" s="416"/>
      <c r="C163" s="416"/>
      <c r="D163" s="416"/>
      <c r="E163" s="1096" t="str">
        <f>Translations!$B$418</f>
        <v>Naziv informatičkog sustava koji se koristi (ako je primjenjivo).</v>
      </c>
      <c r="F163" s="1097"/>
      <c r="G163" s="1036"/>
      <c r="H163" s="979"/>
      <c r="I163" s="979"/>
      <c r="J163" s="979"/>
      <c r="K163" s="979"/>
      <c r="L163" s="979"/>
      <c r="M163" s="979"/>
      <c r="N163" s="980"/>
      <c r="O163" s="416"/>
      <c r="P163" s="452"/>
      <c r="Q163" s="618" t="b">
        <f t="shared" si="1"/>
        <v>0</v>
      </c>
    </row>
    <row r="164" spans="1:17" ht="25.5" customHeight="1" x14ac:dyDescent="0.2">
      <c r="A164" s="17"/>
      <c r="B164" s="416"/>
      <c r="C164" s="416"/>
      <c r="D164" s="416"/>
      <c r="E164" s="1096" t="str">
        <f>Translations!$B$420</f>
        <v>Popis HRN EN i ostalih primjenjenih normi (ako je primjenjivo)</v>
      </c>
      <c r="F164" s="1097"/>
      <c r="G164" s="1036"/>
      <c r="H164" s="979"/>
      <c r="I164" s="979"/>
      <c r="J164" s="979"/>
      <c r="K164" s="979"/>
      <c r="L164" s="979"/>
      <c r="M164" s="979"/>
      <c r="N164" s="980"/>
      <c r="O164" s="416"/>
      <c r="P164" s="452"/>
      <c r="Q164" s="618" t="b">
        <f t="shared" si="1"/>
        <v>0</v>
      </c>
    </row>
    <row r="166" spans="1:17" ht="12.75" customHeight="1" x14ac:dyDescent="0.2">
      <c r="A166" s="452"/>
      <c r="B166" s="416"/>
      <c r="C166" s="416"/>
      <c r="D166" s="14" t="s">
        <v>1350</v>
      </c>
      <c r="E166" s="1021" t="str">
        <f>Translations!$B$715</f>
        <v>Ako se primjenjuje metoda B, ovdje navedite opis postupka korištenog za određivanje ispuštenih emisija:</v>
      </c>
      <c r="F166" s="915"/>
      <c r="G166" s="915"/>
      <c r="H166" s="915"/>
      <c r="I166" s="915"/>
      <c r="J166" s="915"/>
      <c r="K166" s="915"/>
      <c r="L166" s="915"/>
      <c r="M166" s="1161"/>
      <c r="N166" s="1161"/>
      <c r="O166" s="416"/>
    </row>
    <row r="167" spans="1:17" ht="5.0999999999999996" customHeight="1" x14ac:dyDescent="0.2">
      <c r="A167" s="250"/>
      <c r="B167" s="13"/>
      <c r="C167" s="13"/>
      <c r="D167" s="438"/>
      <c r="E167" s="410"/>
      <c r="F167" s="7"/>
      <c r="G167" s="410"/>
      <c r="H167" s="410"/>
      <c r="I167" s="410"/>
      <c r="J167" s="410"/>
      <c r="K167" s="410"/>
      <c r="L167" s="410"/>
      <c r="M167" s="410"/>
      <c r="N167" s="410"/>
      <c r="O167" s="416"/>
    </row>
    <row r="168" spans="1:17" ht="12.75" customHeight="1" x14ac:dyDescent="0.2">
      <c r="A168" s="17"/>
      <c r="B168" s="416"/>
      <c r="C168" s="416"/>
      <c r="D168" s="416"/>
      <c r="E168" s="1096" t="str">
        <f>Translations!$B$405</f>
        <v>Naziv postupka</v>
      </c>
      <c r="F168" s="1097"/>
      <c r="G168" s="1036"/>
      <c r="H168" s="979"/>
      <c r="I168" s="979"/>
      <c r="J168" s="979"/>
      <c r="K168" s="979"/>
      <c r="L168" s="979"/>
      <c r="M168" s="979"/>
      <c r="N168" s="980"/>
      <c r="O168" s="416"/>
      <c r="P168" s="452"/>
      <c r="Q168" s="618" t="b">
        <f>Q155</f>
        <v>0</v>
      </c>
    </row>
    <row r="169" spans="1:17" ht="12.75" customHeight="1" x14ac:dyDescent="0.2">
      <c r="A169" s="17"/>
      <c r="B169" s="416"/>
      <c r="C169" s="416"/>
      <c r="D169" s="416"/>
      <c r="E169" s="1096" t="str">
        <f>Translations!$B$407</f>
        <v>Oznaka postupka</v>
      </c>
      <c r="F169" s="1097"/>
      <c r="G169" s="1036"/>
      <c r="H169" s="979"/>
      <c r="I169" s="979"/>
      <c r="J169" s="979"/>
      <c r="K169" s="979"/>
      <c r="L169" s="979"/>
      <c r="M169" s="979"/>
      <c r="N169" s="980"/>
      <c r="O169" s="416"/>
      <c r="P169" s="452"/>
      <c r="Q169" s="618" t="b">
        <f>Q168</f>
        <v>0</v>
      </c>
    </row>
    <row r="170" spans="1:17" ht="25.5" customHeight="1" x14ac:dyDescent="0.2">
      <c r="A170" s="17"/>
      <c r="B170" s="416"/>
      <c r="C170" s="416"/>
      <c r="D170" s="416"/>
      <c r="E170" s="1096" t="str">
        <f>Translations!$B$409</f>
        <v>Oznaka dijagrama (ukoliko je primjenjivo)</v>
      </c>
      <c r="F170" s="1097"/>
      <c r="G170" s="1036"/>
      <c r="H170" s="979"/>
      <c r="I170" s="979"/>
      <c r="J170" s="979"/>
      <c r="K170" s="979"/>
      <c r="L170" s="979"/>
      <c r="M170" s="979"/>
      <c r="N170" s="980"/>
      <c r="O170" s="416"/>
      <c r="P170" s="452"/>
      <c r="Q170" s="618" t="b">
        <f t="shared" ref="Q170:Q177" si="2">Q169</f>
        <v>0</v>
      </c>
    </row>
    <row r="171" spans="1:17" ht="25.5" customHeight="1" x14ac:dyDescent="0.2">
      <c r="A171" s="17"/>
      <c r="B171" s="416"/>
      <c r="C171" s="416"/>
      <c r="D171" s="416"/>
      <c r="E171" s="1098" t="str">
        <f>Translations!$B$411</f>
        <v>Kratki opis postupka</v>
      </c>
      <c r="F171" s="1099"/>
      <c r="G171" s="1100"/>
      <c r="H171" s="1101"/>
      <c r="I171" s="1101"/>
      <c r="J171" s="1101"/>
      <c r="K171" s="1101"/>
      <c r="L171" s="1101"/>
      <c r="M171" s="1101"/>
      <c r="N171" s="1102"/>
      <c r="O171" s="416"/>
      <c r="P171" s="452"/>
      <c r="Q171" s="618" t="b">
        <f t="shared" si="2"/>
        <v>0</v>
      </c>
    </row>
    <row r="172" spans="1:17" ht="25.5" customHeight="1" x14ac:dyDescent="0.2">
      <c r="A172" s="17"/>
      <c r="B172" s="416"/>
      <c r="C172" s="416"/>
      <c r="D172" s="416"/>
      <c r="E172" s="585"/>
      <c r="F172" s="586"/>
      <c r="G172" s="1090"/>
      <c r="H172" s="1091"/>
      <c r="I172" s="1091"/>
      <c r="J172" s="1091"/>
      <c r="K172" s="1091"/>
      <c r="L172" s="1091"/>
      <c r="M172" s="1091"/>
      <c r="N172" s="1092"/>
      <c r="O172" s="416"/>
      <c r="P172" s="452"/>
      <c r="Q172" s="618" t="b">
        <f t="shared" si="2"/>
        <v>0</v>
      </c>
    </row>
    <row r="173" spans="1:17" ht="25.5" customHeight="1" x14ac:dyDescent="0.2">
      <c r="A173" s="17"/>
      <c r="B173" s="416"/>
      <c r="C173" s="416"/>
      <c r="D173" s="416"/>
      <c r="E173" s="587"/>
      <c r="F173" s="588"/>
      <c r="G173" s="1093"/>
      <c r="H173" s="1094"/>
      <c r="I173" s="1094"/>
      <c r="J173" s="1094"/>
      <c r="K173" s="1094"/>
      <c r="L173" s="1094"/>
      <c r="M173" s="1094"/>
      <c r="N173" s="1095"/>
      <c r="O173" s="416"/>
      <c r="P173" s="452"/>
      <c r="Q173" s="618" t="b">
        <f t="shared" si="2"/>
        <v>0</v>
      </c>
    </row>
    <row r="174" spans="1:17" ht="25.5" customHeight="1" x14ac:dyDescent="0.2">
      <c r="A174" s="17"/>
      <c r="B174" s="416"/>
      <c r="C174" s="416"/>
      <c r="D174" s="416"/>
      <c r="E174" s="1096" t="str">
        <f>Translations!$B$414</f>
        <v>Ustrojstvena jedinica tvrtke odgovorna za postupke i za obradu podataka.</v>
      </c>
      <c r="F174" s="1097"/>
      <c r="G174" s="1036"/>
      <c r="H174" s="1037"/>
      <c r="I174" s="1037"/>
      <c r="J174" s="1037"/>
      <c r="K174" s="1037"/>
      <c r="L174" s="1037"/>
      <c r="M174" s="1037"/>
      <c r="N174" s="1060"/>
      <c r="O174" s="416"/>
      <c r="P174" s="452"/>
      <c r="Q174" s="618" t="b">
        <f t="shared" si="2"/>
        <v>0</v>
      </c>
    </row>
    <row r="175" spans="1:17" ht="12.75" customHeight="1" x14ac:dyDescent="0.2">
      <c r="A175" s="17"/>
      <c r="B175" s="416"/>
      <c r="C175" s="416"/>
      <c r="D175" s="416"/>
      <c r="E175" s="1096" t="str">
        <f>Translations!$B$416</f>
        <v>Lokacija na kojoj se pohranjuju zapisi</v>
      </c>
      <c r="F175" s="1097"/>
      <c r="G175" s="1036"/>
      <c r="H175" s="979"/>
      <c r="I175" s="979"/>
      <c r="J175" s="979"/>
      <c r="K175" s="979"/>
      <c r="L175" s="979"/>
      <c r="M175" s="979"/>
      <c r="N175" s="980"/>
      <c r="O175" s="416"/>
      <c r="P175" s="452"/>
      <c r="Q175" s="618" t="b">
        <f t="shared" si="2"/>
        <v>0</v>
      </c>
    </row>
    <row r="176" spans="1:17" ht="25.5" customHeight="1" x14ac:dyDescent="0.2">
      <c r="A176" s="17"/>
      <c r="B176" s="416"/>
      <c r="C176" s="416"/>
      <c r="D176" s="416"/>
      <c r="E176" s="1096" t="str">
        <f>Translations!$B$418</f>
        <v>Naziv informatičkog sustava koji se koristi (ako je primjenjivo).</v>
      </c>
      <c r="F176" s="1097"/>
      <c r="G176" s="1036"/>
      <c r="H176" s="979"/>
      <c r="I176" s="979"/>
      <c r="J176" s="979"/>
      <c r="K176" s="979"/>
      <c r="L176" s="979"/>
      <c r="M176" s="979"/>
      <c r="N176" s="980"/>
      <c r="O176" s="416"/>
      <c r="P176" s="452"/>
      <c r="Q176" s="618" t="b">
        <f t="shared" si="2"/>
        <v>0</v>
      </c>
    </row>
    <row r="177" spans="1:17" ht="25.5" customHeight="1" x14ac:dyDescent="0.2">
      <c r="A177" s="17"/>
      <c r="B177" s="416"/>
      <c r="C177" s="416"/>
      <c r="D177" s="416"/>
      <c r="E177" s="1096" t="str">
        <f>Translations!$B$420</f>
        <v>Popis HRN EN i ostalih primjenjenih normi (ako je primjenjivo)</v>
      </c>
      <c r="F177" s="1097"/>
      <c r="G177" s="1036"/>
      <c r="H177" s="979"/>
      <c r="I177" s="979"/>
      <c r="J177" s="979"/>
      <c r="K177" s="979"/>
      <c r="L177" s="979"/>
      <c r="M177" s="979"/>
      <c r="N177" s="980"/>
      <c r="O177" s="416"/>
      <c r="P177" s="452"/>
      <c r="Q177" s="618" t="b">
        <f t="shared" si="2"/>
        <v>0</v>
      </c>
    </row>
    <row r="178" spans="1:17" x14ac:dyDescent="0.2">
      <c r="O178" s="416"/>
    </row>
    <row r="179" spans="1:17" ht="25.5" customHeight="1" x14ac:dyDescent="0.2">
      <c r="A179" s="452"/>
      <c r="B179" s="416"/>
      <c r="C179" s="416"/>
      <c r="D179" s="14" t="s">
        <v>1514</v>
      </c>
      <c r="E179" s="1021" t="str">
        <f>Translations!$B$1371</f>
        <v>Ako se primjenjuje metoda A, ovdje navedite opis postupka koji se koristi za sastavljanje godišnjeg inventara CO2 koji godišnje ulazi i izlazi iz transportne infrastrukture CO2 i za praćenje bilo kojeg CO2 u tranzitu, u skladu s člankom 49. stavkom 6. Uredbe</v>
      </c>
      <c r="F179" s="915"/>
      <c r="G179" s="915"/>
      <c r="H179" s="915"/>
      <c r="I179" s="915"/>
      <c r="J179" s="915"/>
      <c r="K179" s="915"/>
      <c r="L179" s="915"/>
      <c r="M179" s="1161"/>
      <c r="N179" s="1161"/>
      <c r="O179" s="416"/>
    </row>
    <row r="180" spans="1:17" ht="5.0999999999999996" customHeight="1" x14ac:dyDescent="0.2">
      <c r="A180" s="250"/>
      <c r="B180" s="13"/>
      <c r="C180" s="13"/>
      <c r="D180" s="438"/>
      <c r="E180" s="410"/>
      <c r="F180" s="7"/>
      <c r="G180" s="410"/>
      <c r="H180" s="410"/>
      <c r="I180" s="410"/>
      <c r="J180" s="410"/>
      <c r="K180" s="410"/>
      <c r="L180" s="410"/>
      <c r="M180" s="410"/>
      <c r="N180" s="410"/>
      <c r="O180" s="416"/>
    </row>
    <row r="181" spans="1:17" ht="12.75" customHeight="1" x14ac:dyDescent="0.2">
      <c r="A181" s="17"/>
      <c r="B181" s="416"/>
      <c r="C181" s="416"/>
      <c r="D181" s="416"/>
      <c r="E181" s="1096" t="str">
        <f>Translations!$B$405</f>
        <v>Naziv postupka</v>
      </c>
      <c r="F181" s="1097"/>
      <c r="G181" s="1036"/>
      <c r="H181" s="979"/>
      <c r="I181" s="979"/>
      <c r="J181" s="979"/>
      <c r="K181" s="979"/>
      <c r="L181" s="979"/>
      <c r="M181" s="979"/>
      <c r="N181" s="980"/>
      <c r="O181" s="416"/>
      <c r="P181" s="452"/>
      <c r="Q181" s="618" t="b">
        <f>CNTR_TransportApproach=2</f>
        <v>0</v>
      </c>
    </row>
    <row r="182" spans="1:17" ht="12.75" customHeight="1" x14ac:dyDescent="0.2">
      <c r="A182" s="17"/>
      <c r="B182" s="416"/>
      <c r="C182" s="416"/>
      <c r="D182" s="416"/>
      <c r="E182" s="1096" t="str">
        <f>Translations!$B$407</f>
        <v>Oznaka postupka</v>
      </c>
      <c r="F182" s="1097"/>
      <c r="G182" s="1036"/>
      <c r="H182" s="979"/>
      <c r="I182" s="979"/>
      <c r="J182" s="979"/>
      <c r="K182" s="979"/>
      <c r="L182" s="979"/>
      <c r="M182" s="979"/>
      <c r="N182" s="980"/>
      <c r="O182" s="416"/>
      <c r="P182" s="452"/>
      <c r="Q182" s="618" t="b">
        <f>Q181</f>
        <v>0</v>
      </c>
    </row>
    <row r="183" spans="1:17" ht="25.5" customHeight="1" x14ac:dyDescent="0.2">
      <c r="A183" s="17"/>
      <c r="B183" s="416"/>
      <c r="C183" s="416"/>
      <c r="D183" s="416"/>
      <c r="E183" s="1096" t="str">
        <f>Translations!$B$409</f>
        <v>Oznaka dijagrama (ukoliko je primjenjivo)</v>
      </c>
      <c r="F183" s="1097"/>
      <c r="G183" s="1036"/>
      <c r="H183" s="979"/>
      <c r="I183" s="979"/>
      <c r="J183" s="979"/>
      <c r="K183" s="979"/>
      <c r="L183" s="979"/>
      <c r="M183" s="979"/>
      <c r="N183" s="980"/>
      <c r="O183" s="416"/>
      <c r="P183" s="452"/>
      <c r="Q183" s="618" t="b">
        <f t="shared" ref="Q183:Q190" si="3">Q182</f>
        <v>0</v>
      </c>
    </row>
    <row r="184" spans="1:17" ht="25.5" customHeight="1" x14ac:dyDescent="0.2">
      <c r="A184" s="17"/>
      <c r="B184" s="416"/>
      <c r="C184" s="416"/>
      <c r="D184" s="416"/>
      <c r="E184" s="1098" t="str">
        <f>Translations!$B$411</f>
        <v>Kratki opis postupka</v>
      </c>
      <c r="F184" s="1099"/>
      <c r="G184" s="1100"/>
      <c r="H184" s="1101"/>
      <c r="I184" s="1101"/>
      <c r="J184" s="1101"/>
      <c r="K184" s="1101"/>
      <c r="L184" s="1101"/>
      <c r="M184" s="1101"/>
      <c r="N184" s="1102"/>
      <c r="O184" s="416"/>
      <c r="P184" s="452"/>
      <c r="Q184" s="618" t="b">
        <f t="shared" si="3"/>
        <v>0</v>
      </c>
    </row>
    <row r="185" spans="1:17" ht="25.5" customHeight="1" x14ac:dyDescent="0.2">
      <c r="A185" s="17"/>
      <c r="B185" s="416"/>
      <c r="C185" s="416"/>
      <c r="D185" s="416"/>
      <c r="E185" s="585"/>
      <c r="F185" s="586"/>
      <c r="G185" s="1090"/>
      <c r="H185" s="1091"/>
      <c r="I185" s="1091"/>
      <c r="J185" s="1091"/>
      <c r="K185" s="1091"/>
      <c r="L185" s="1091"/>
      <c r="M185" s="1091"/>
      <c r="N185" s="1092"/>
      <c r="O185" s="416"/>
      <c r="P185" s="452"/>
      <c r="Q185" s="618" t="b">
        <f t="shared" si="3"/>
        <v>0</v>
      </c>
    </row>
    <row r="186" spans="1:17" ht="25.5" customHeight="1" x14ac:dyDescent="0.2">
      <c r="A186" s="17"/>
      <c r="B186" s="416"/>
      <c r="C186" s="416"/>
      <c r="D186" s="416"/>
      <c r="E186" s="587"/>
      <c r="F186" s="588"/>
      <c r="G186" s="1093"/>
      <c r="H186" s="1094"/>
      <c r="I186" s="1094"/>
      <c r="J186" s="1094"/>
      <c r="K186" s="1094"/>
      <c r="L186" s="1094"/>
      <c r="M186" s="1094"/>
      <c r="N186" s="1095"/>
      <c r="O186" s="416"/>
      <c r="P186" s="452"/>
      <c r="Q186" s="618" t="b">
        <f t="shared" si="3"/>
        <v>0</v>
      </c>
    </row>
    <row r="187" spans="1:17" ht="25.5" customHeight="1" x14ac:dyDescent="0.2">
      <c r="A187" s="17"/>
      <c r="B187" s="416"/>
      <c r="C187" s="416"/>
      <c r="D187" s="416"/>
      <c r="E187" s="1096" t="str">
        <f>Translations!$B$414</f>
        <v>Ustrojstvena jedinica tvrtke odgovorna za postupke i za obradu podataka.</v>
      </c>
      <c r="F187" s="1097"/>
      <c r="G187" s="1036"/>
      <c r="H187" s="1037"/>
      <c r="I187" s="1037"/>
      <c r="J187" s="1037"/>
      <c r="K187" s="1037"/>
      <c r="L187" s="1037"/>
      <c r="M187" s="1037"/>
      <c r="N187" s="1060"/>
      <c r="O187" s="416"/>
      <c r="P187" s="452"/>
      <c r="Q187" s="618" t="b">
        <f t="shared" si="3"/>
        <v>0</v>
      </c>
    </row>
    <row r="188" spans="1:17" ht="12.75" customHeight="1" x14ac:dyDescent="0.2">
      <c r="A188" s="17"/>
      <c r="B188" s="416"/>
      <c r="C188" s="416"/>
      <c r="D188" s="416"/>
      <c r="E188" s="1096" t="str">
        <f>Translations!$B$416</f>
        <v>Lokacija na kojoj se pohranjuju zapisi</v>
      </c>
      <c r="F188" s="1097"/>
      <c r="G188" s="1036"/>
      <c r="H188" s="979"/>
      <c r="I188" s="979"/>
      <c r="J188" s="979"/>
      <c r="K188" s="979"/>
      <c r="L188" s="979"/>
      <c r="M188" s="979"/>
      <c r="N188" s="980"/>
      <c r="O188" s="416"/>
      <c r="P188" s="452"/>
      <c r="Q188" s="618" t="b">
        <f t="shared" si="3"/>
        <v>0</v>
      </c>
    </row>
    <row r="189" spans="1:17" ht="25.5" customHeight="1" x14ac:dyDescent="0.2">
      <c r="A189" s="17"/>
      <c r="B189" s="416"/>
      <c r="C189" s="416"/>
      <c r="D189" s="416"/>
      <c r="E189" s="1096" t="str">
        <f>Translations!$B$418</f>
        <v>Naziv informatičkog sustava koji se koristi (ako je primjenjivo).</v>
      </c>
      <c r="F189" s="1097"/>
      <c r="G189" s="1036"/>
      <c r="H189" s="979"/>
      <c r="I189" s="979"/>
      <c r="J189" s="979"/>
      <c r="K189" s="979"/>
      <c r="L189" s="979"/>
      <c r="M189" s="979"/>
      <c r="N189" s="980"/>
      <c r="O189" s="416"/>
      <c r="P189" s="452"/>
      <c r="Q189" s="618" t="b">
        <f t="shared" si="3"/>
        <v>0</v>
      </c>
    </row>
    <row r="190" spans="1:17" ht="25.5" customHeight="1" x14ac:dyDescent="0.2">
      <c r="A190" s="17"/>
      <c r="B190" s="416"/>
      <c r="C190" s="416"/>
      <c r="D190" s="416"/>
      <c r="E190" s="1096" t="str">
        <f>Translations!$B$420</f>
        <v>Popis HRN EN i ostalih primjenjenih normi (ako je primjenjivo)</v>
      </c>
      <c r="F190" s="1097"/>
      <c r="G190" s="1036"/>
      <c r="H190" s="979"/>
      <c r="I190" s="979"/>
      <c r="J190" s="979"/>
      <c r="K190" s="979"/>
      <c r="L190" s="979"/>
      <c r="M190" s="979"/>
      <c r="N190" s="980"/>
      <c r="O190" s="416"/>
      <c r="P190" s="452"/>
      <c r="Q190" s="618" t="b">
        <f t="shared" si="3"/>
        <v>0</v>
      </c>
    </row>
    <row r="193" spans="1:16" ht="15.75" x14ac:dyDescent="0.25">
      <c r="A193" s="452"/>
      <c r="B193" s="416"/>
      <c r="C193" s="77">
        <v>19</v>
      </c>
      <c r="D193" s="1346" t="str">
        <f>Translations!$B$35</f>
        <v>Relevantne informacije za postrojenja za geološko skladištenje CO2</v>
      </c>
      <c r="E193" s="1346"/>
      <c r="F193" s="1346"/>
      <c r="G193" s="1346"/>
      <c r="H193" s="1346"/>
      <c r="I193" s="1346"/>
      <c r="J193" s="1346"/>
      <c r="K193" s="1346"/>
      <c r="L193" s="1346"/>
      <c r="M193" s="1346"/>
      <c r="N193" s="1346"/>
      <c r="O193" s="439"/>
    </row>
    <row r="195" spans="1:16" ht="38.25" customHeight="1" x14ac:dyDescent="0.2">
      <c r="D195" s="877" t="str">
        <f>Translations!$B$716</f>
        <v>Napomena: U slučaju geološkog skladištenja CO2, emisije iz skladišnog kompleksa, kao i oslobađanje CO2 u vodenom stupcu treba pratiti samo ako se otkrije propuštanje. Gdje propuštanje nije otkriveno, plan praćenja ne mora imati nikakvih posebnih odredbi za praćenje.</v>
      </c>
      <c r="E195" s="877"/>
      <c r="F195" s="877"/>
      <c r="G195" s="877"/>
      <c r="H195" s="877"/>
      <c r="I195" s="877"/>
      <c r="J195" s="877"/>
      <c r="K195" s="877"/>
      <c r="L195" s="877"/>
      <c r="M195" s="877"/>
      <c r="N195" s="877"/>
    </row>
    <row r="196" spans="1:16" ht="25.5" customHeight="1" x14ac:dyDescent="0.2">
      <c r="D196" s="877" t="str">
        <f>Translations!$B$717</f>
        <v>Od iznimne je važnosti da je uspostavljen postupak za hitnu reakciju ako se otkrije propuštanje. U tom slučaju plan praćenja mora biti ažuriran bez nepotrebnog odgađanja.</v>
      </c>
      <c r="E196" s="1161"/>
      <c r="F196" s="1161"/>
      <c r="G196" s="1161"/>
      <c r="H196" s="1161"/>
      <c r="I196" s="1161"/>
      <c r="J196" s="1161"/>
      <c r="K196" s="1161"/>
      <c r="L196" s="1161"/>
      <c r="M196" s="1161"/>
      <c r="N196" s="1161"/>
    </row>
    <row r="197" spans="1:16" ht="25.5" customHeight="1" x14ac:dyDescent="0.2">
      <c r="D197" s="877" t="str">
        <f>Translations!$B$718</f>
        <v>Navedite pojedinosti o postupku koja se koristi za redovitu procjenu prikladnosti plana praćenja. U tu svrhu koristite točku 19 (c) u listu K_Kontrola_upravljanja.</v>
      </c>
      <c r="E197" s="877"/>
      <c r="F197" s="877"/>
      <c r="G197" s="877"/>
      <c r="H197" s="877"/>
      <c r="I197" s="877"/>
      <c r="J197" s="877"/>
      <c r="K197" s="877"/>
      <c r="L197" s="877"/>
      <c r="M197" s="877"/>
      <c r="N197" s="877"/>
    </row>
    <row r="199" spans="1:16" ht="51" customHeight="1" x14ac:dyDescent="0.2">
      <c r="A199" s="452"/>
      <c r="B199" s="416"/>
      <c r="C199" s="416"/>
      <c r="D199" s="14" t="s">
        <v>1016</v>
      </c>
      <c r="E199" s="1021" t="str">
        <f>Translations!$B$719</f>
        <v>Gdje je primjenjivo treba navesti pojedinosti o pisanom postupku koji opisuje metodologiju kvantifikacije emisija ili CO2 puštenog na stupcu vode od potencijalnih propuštanja, kao i primijenjenih i eventualno prilagođenih  kvantitativnih metodologija za stvarne emisije ili CO2 ispuštenog u stupcu vode od propuštanja, kao što je navedeno u poglavlju 23. Priloga IV. Uredbe</v>
      </c>
      <c r="F199" s="1161"/>
      <c r="G199" s="1161"/>
      <c r="H199" s="1161"/>
      <c r="I199" s="1161"/>
      <c r="J199" s="1161"/>
      <c r="K199" s="1161"/>
      <c r="L199" s="1161"/>
      <c r="M199" s="1161"/>
      <c r="N199" s="1161"/>
      <c r="O199" s="464"/>
    </row>
    <row r="200" spans="1:16" ht="5.0999999999999996" customHeight="1" x14ac:dyDescent="0.2">
      <c r="A200" s="250"/>
      <c r="B200" s="13"/>
      <c r="C200" s="13"/>
      <c r="D200" s="438"/>
      <c r="E200" s="410"/>
      <c r="F200" s="7"/>
      <c r="G200" s="410"/>
      <c r="H200" s="410"/>
      <c r="I200" s="410"/>
      <c r="J200" s="410"/>
      <c r="K200" s="410"/>
      <c r="L200" s="410"/>
      <c r="M200" s="410"/>
      <c r="N200" s="410"/>
      <c r="O200" s="416"/>
    </row>
    <row r="201" spans="1:16" ht="12.75" customHeight="1" x14ac:dyDescent="0.2">
      <c r="A201" s="17"/>
      <c r="B201" s="416"/>
      <c r="C201" s="416"/>
      <c r="D201" s="416"/>
      <c r="E201" s="1096" t="str">
        <f>Translations!$B$405</f>
        <v>Naziv postupka</v>
      </c>
      <c r="F201" s="1097"/>
      <c r="G201" s="1036"/>
      <c r="H201" s="979"/>
      <c r="I201" s="979"/>
      <c r="J201" s="979"/>
      <c r="K201" s="979"/>
      <c r="L201" s="979"/>
      <c r="M201" s="979"/>
      <c r="N201" s="980"/>
      <c r="O201" s="416"/>
      <c r="P201" s="452"/>
    </row>
    <row r="202" spans="1:16" ht="12.75" customHeight="1" x14ac:dyDescent="0.2">
      <c r="A202" s="17"/>
      <c r="B202" s="416"/>
      <c r="C202" s="416"/>
      <c r="D202" s="416"/>
      <c r="E202" s="1096" t="str">
        <f>Translations!$B$407</f>
        <v>Oznaka postupka</v>
      </c>
      <c r="F202" s="1097"/>
      <c r="G202" s="1036"/>
      <c r="H202" s="979"/>
      <c r="I202" s="979"/>
      <c r="J202" s="979"/>
      <c r="K202" s="979"/>
      <c r="L202" s="979"/>
      <c r="M202" s="979"/>
      <c r="N202" s="980"/>
      <c r="O202" s="416"/>
      <c r="P202" s="452"/>
    </row>
    <row r="203" spans="1:16" ht="25.5" customHeight="1" x14ac:dyDescent="0.2">
      <c r="A203" s="17"/>
      <c r="B203" s="416"/>
      <c r="C203" s="416"/>
      <c r="D203" s="416"/>
      <c r="E203" s="1096" t="str">
        <f>Translations!$B$409</f>
        <v>Oznaka dijagrama (ukoliko je primjenjivo)</v>
      </c>
      <c r="F203" s="1097"/>
      <c r="G203" s="1036"/>
      <c r="H203" s="979"/>
      <c r="I203" s="979"/>
      <c r="J203" s="979"/>
      <c r="K203" s="979"/>
      <c r="L203" s="979"/>
      <c r="M203" s="979"/>
      <c r="N203" s="980"/>
      <c r="O203" s="416"/>
      <c r="P203" s="452"/>
    </row>
    <row r="204" spans="1:16" ht="25.5" customHeight="1" x14ac:dyDescent="0.2">
      <c r="A204" s="17"/>
      <c r="B204" s="416"/>
      <c r="C204" s="416"/>
      <c r="D204" s="416"/>
      <c r="E204" s="1098" t="str">
        <f>Translations!$B$411</f>
        <v>Kratki opis postupka</v>
      </c>
      <c r="F204" s="1099"/>
      <c r="G204" s="1100"/>
      <c r="H204" s="1101"/>
      <c r="I204" s="1101"/>
      <c r="J204" s="1101"/>
      <c r="K204" s="1101"/>
      <c r="L204" s="1101"/>
      <c r="M204" s="1101"/>
      <c r="N204" s="1102"/>
      <c r="O204" s="416"/>
      <c r="P204" s="452"/>
    </row>
    <row r="205" spans="1:16" ht="25.5" customHeight="1" x14ac:dyDescent="0.2">
      <c r="A205" s="17"/>
      <c r="B205" s="416"/>
      <c r="C205" s="416"/>
      <c r="D205" s="416"/>
      <c r="E205" s="585"/>
      <c r="F205" s="586"/>
      <c r="G205" s="1090"/>
      <c r="H205" s="1091"/>
      <c r="I205" s="1091"/>
      <c r="J205" s="1091"/>
      <c r="K205" s="1091"/>
      <c r="L205" s="1091"/>
      <c r="M205" s="1091"/>
      <c r="N205" s="1092"/>
      <c r="O205" s="416"/>
      <c r="P205" s="452"/>
    </row>
    <row r="206" spans="1:16" ht="25.5" customHeight="1" x14ac:dyDescent="0.2">
      <c r="A206" s="17"/>
      <c r="B206" s="416"/>
      <c r="C206" s="416"/>
      <c r="D206" s="416"/>
      <c r="E206" s="587"/>
      <c r="F206" s="588"/>
      <c r="G206" s="1093"/>
      <c r="H206" s="1094"/>
      <c r="I206" s="1094"/>
      <c r="J206" s="1094"/>
      <c r="K206" s="1094"/>
      <c r="L206" s="1094"/>
      <c r="M206" s="1094"/>
      <c r="N206" s="1095"/>
      <c r="O206" s="416"/>
      <c r="P206" s="452"/>
    </row>
    <row r="207" spans="1:16" ht="25.5" customHeight="1" x14ac:dyDescent="0.2">
      <c r="A207" s="17"/>
      <c r="B207" s="416"/>
      <c r="C207" s="416"/>
      <c r="D207" s="416"/>
      <c r="E207" s="1096" t="str">
        <f>Translations!$B$414</f>
        <v>Ustrojstvena jedinica tvrtke odgovorna za postupke i za obradu podataka.</v>
      </c>
      <c r="F207" s="1097"/>
      <c r="G207" s="1036"/>
      <c r="H207" s="1037"/>
      <c r="I207" s="1037"/>
      <c r="J207" s="1037"/>
      <c r="K207" s="1037"/>
      <c r="L207" s="1037"/>
      <c r="M207" s="1037"/>
      <c r="N207" s="1060"/>
      <c r="O207" s="416"/>
      <c r="P207" s="452"/>
    </row>
    <row r="208" spans="1:16" ht="12.75" customHeight="1" x14ac:dyDescent="0.2">
      <c r="A208" s="17"/>
      <c r="B208" s="416"/>
      <c r="C208" s="416"/>
      <c r="D208" s="416"/>
      <c r="E208" s="1096" t="str">
        <f>Translations!$B$416</f>
        <v>Lokacija na kojoj se pohranjuju zapisi</v>
      </c>
      <c r="F208" s="1097"/>
      <c r="G208" s="1036"/>
      <c r="H208" s="979"/>
      <c r="I208" s="979"/>
      <c r="J208" s="979"/>
      <c r="K208" s="979"/>
      <c r="L208" s="979"/>
      <c r="M208" s="979"/>
      <c r="N208" s="980"/>
      <c r="O208" s="416"/>
      <c r="P208" s="452"/>
    </row>
    <row r="209" spans="1:16" ht="25.5" customHeight="1" x14ac:dyDescent="0.2">
      <c r="A209" s="17"/>
      <c r="B209" s="416"/>
      <c r="C209" s="416"/>
      <c r="D209" s="416"/>
      <c r="E209" s="1096" t="str">
        <f>Translations!$B$418</f>
        <v>Naziv informatičkog sustava koji se koristi (ako je primjenjivo).</v>
      </c>
      <c r="F209" s="1097"/>
      <c r="G209" s="1036"/>
      <c r="H209" s="979"/>
      <c r="I209" s="979"/>
      <c r="J209" s="979"/>
      <c r="K209" s="979"/>
      <c r="L209" s="979"/>
      <c r="M209" s="979"/>
      <c r="N209" s="980"/>
      <c r="O209" s="416"/>
      <c r="P209" s="452"/>
    </row>
    <row r="210" spans="1:16" ht="25.5" customHeight="1" x14ac:dyDescent="0.2">
      <c r="A210" s="17"/>
      <c r="B210" s="416"/>
      <c r="C210" s="416"/>
      <c r="D210" s="416"/>
      <c r="E210" s="1096" t="str">
        <f>Translations!$B$420</f>
        <v>Popis HRN EN i ostalih primjenjenih normi (ako je primjenjivo)</v>
      </c>
      <c r="F210" s="1097"/>
      <c r="G210" s="1036"/>
      <c r="H210" s="979"/>
      <c r="I210" s="979"/>
      <c r="J210" s="979"/>
      <c r="K210" s="979"/>
      <c r="L210" s="979"/>
      <c r="M210" s="979"/>
      <c r="N210" s="980"/>
      <c r="O210" s="416"/>
      <c r="P210" s="452"/>
    </row>
    <row r="212" spans="1:16" ht="38.25" customHeight="1" x14ac:dyDescent="0.2">
      <c r="A212" s="452"/>
      <c r="B212" s="416"/>
      <c r="C212" s="416"/>
      <c r="D212" s="14" t="s">
        <v>1018</v>
      </c>
      <c r="E212" s="1021" t="str">
        <f>Translations!$B$720</f>
        <v xml:space="preserve">Navedite opis metodologije i postupaka koji se koriste kako bi se utvrdile fugitivne ili ispuštene emisije, uključujući emisije koje potječu od mjesta gdje se provodi poboljšano crpljenje ugljikovodika. Ako se metode mjerenja u skladu s člancima 41. do 46. ne primjenjuju, potrebno je priložiti obrazloženje za neopravdano visoke troškove.
</v>
      </c>
      <c r="F212" s="1161"/>
      <c r="G212" s="1161"/>
      <c r="H212" s="1161"/>
      <c r="I212" s="1161"/>
      <c r="J212" s="1161"/>
      <c r="K212" s="1161"/>
      <c r="L212" s="1161"/>
      <c r="M212" s="1161"/>
      <c r="N212" s="1161"/>
      <c r="O212" s="464"/>
    </row>
    <row r="213" spans="1:16" ht="5.0999999999999996" customHeight="1" x14ac:dyDescent="0.2">
      <c r="A213" s="250"/>
      <c r="B213" s="13"/>
      <c r="C213" s="13"/>
      <c r="D213" s="438"/>
      <c r="E213" s="410"/>
      <c r="F213" s="7"/>
      <c r="G213" s="410"/>
      <c r="H213" s="410"/>
      <c r="I213" s="410"/>
      <c r="J213" s="410"/>
      <c r="K213" s="410"/>
      <c r="L213" s="410"/>
      <c r="M213" s="410"/>
      <c r="N213" s="410"/>
      <c r="O213" s="416"/>
    </row>
    <row r="214" spans="1:16" ht="12.75" customHeight="1" x14ac:dyDescent="0.2">
      <c r="A214" s="17"/>
      <c r="B214" s="416"/>
      <c r="C214" s="416"/>
      <c r="D214" s="416"/>
      <c r="E214" s="1096" t="str">
        <f>Translations!$B$405</f>
        <v>Naziv postupka</v>
      </c>
      <c r="F214" s="1097"/>
      <c r="G214" s="1036"/>
      <c r="H214" s="979"/>
      <c r="I214" s="979"/>
      <c r="J214" s="979"/>
      <c r="K214" s="979"/>
      <c r="L214" s="979"/>
      <c r="M214" s="979"/>
      <c r="N214" s="980"/>
      <c r="O214" s="416"/>
      <c r="P214" s="452"/>
    </row>
    <row r="215" spans="1:16" ht="12.75" customHeight="1" x14ac:dyDescent="0.2">
      <c r="A215" s="17"/>
      <c r="B215" s="416"/>
      <c r="C215" s="416"/>
      <c r="D215" s="416"/>
      <c r="E215" s="1096" t="str">
        <f>Translations!$B$407</f>
        <v>Oznaka postupka</v>
      </c>
      <c r="F215" s="1097"/>
      <c r="G215" s="1036"/>
      <c r="H215" s="979"/>
      <c r="I215" s="979"/>
      <c r="J215" s="979"/>
      <c r="K215" s="979"/>
      <c r="L215" s="979"/>
      <c r="M215" s="979"/>
      <c r="N215" s="980"/>
      <c r="O215" s="416"/>
      <c r="P215" s="452"/>
    </row>
    <row r="216" spans="1:16" ht="25.5" customHeight="1" x14ac:dyDescent="0.2">
      <c r="A216" s="17"/>
      <c r="B216" s="416"/>
      <c r="C216" s="416"/>
      <c r="D216" s="416"/>
      <c r="E216" s="1096" t="str">
        <f>Translations!$B$409</f>
        <v>Oznaka dijagrama (ukoliko je primjenjivo)</v>
      </c>
      <c r="F216" s="1097"/>
      <c r="G216" s="1036"/>
      <c r="H216" s="979"/>
      <c r="I216" s="979"/>
      <c r="J216" s="979"/>
      <c r="K216" s="979"/>
      <c r="L216" s="979"/>
      <c r="M216" s="979"/>
      <c r="N216" s="980"/>
      <c r="O216" s="416"/>
      <c r="P216" s="452"/>
    </row>
    <row r="217" spans="1:16" ht="25.5" customHeight="1" x14ac:dyDescent="0.2">
      <c r="A217" s="17"/>
      <c r="B217" s="416"/>
      <c r="C217" s="416"/>
      <c r="D217" s="416"/>
      <c r="E217" s="1098" t="str">
        <f>Translations!$B$411</f>
        <v>Kratki opis postupka</v>
      </c>
      <c r="F217" s="1099"/>
      <c r="G217" s="1100"/>
      <c r="H217" s="1101"/>
      <c r="I217" s="1101"/>
      <c r="J217" s="1101"/>
      <c r="K217" s="1101"/>
      <c r="L217" s="1101"/>
      <c r="M217" s="1101"/>
      <c r="N217" s="1102"/>
      <c r="O217" s="416"/>
      <c r="P217" s="452"/>
    </row>
    <row r="218" spans="1:16" ht="25.5" customHeight="1" x14ac:dyDescent="0.2">
      <c r="A218" s="17"/>
      <c r="B218" s="416"/>
      <c r="C218" s="416"/>
      <c r="D218" s="416"/>
      <c r="E218" s="585"/>
      <c r="F218" s="586"/>
      <c r="G218" s="1090"/>
      <c r="H218" s="1091"/>
      <c r="I218" s="1091"/>
      <c r="J218" s="1091"/>
      <c r="K218" s="1091"/>
      <c r="L218" s="1091"/>
      <c r="M218" s="1091"/>
      <c r="N218" s="1092"/>
      <c r="O218" s="416"/>
      <c r="P218" s="452"/>
    </row>
    <row r="219" spans="1:16" ht="25.5" customHeight="1" x14ac:dyDescent="0.2">
      <c r="A219" s="17"/>
      <c r="B219" s="416"/>
      <c r="C219" s="416"/>
      <c r="D219" s="416"/>
      <c r="E219" s="587"/>
      <c r="F219" s="588"/>
      <c r="G219" s="1093"/>
      <c r="H219" s="1094"/>
      <c r="I219" s="1094"/>
      <c r="J219" s="1094"/>
      <c r="K219" s="1094"/>
      <c r="L219" s="1094"/>
      <c r="M219" s="1094"/>
      <c r="N219" s="1095"/>
      <c r="O219" s="416"/>
      <c r="P219" s="452"/>
    </row>
    <row r="220" spans="1:16" ht="25.5" customHeight="1" x14ac:dyDescent="0.2">
      <c r="A220" s="17"/>
      <c r="B220" s="416"/>
      <c r="C220" s="416"/>
      <c r="D220" s="416"/>
      <c r="E220" s="1096" t="str">
        <f>Translations!$B$414</f>
        <v>Ustrojstvena jedinica tvrtke odgovorna za postupke i za obradu podataka.</v>
      </c>
      <c r="F220" s="1097"/>
      <c r="G220" s="1036"/>
      <c r="H220" s="1037"/>
      <c r="I220" s="1037"/>
      <c r="J220" s="1037"/>
      <c r="K220" s="1037"/>
      <c r="L220" s="1037"/>
      <c r="M220" s="1037"/>
      <c r="N220" s="1060"/>
      <c r="O220" s="416"/>
      <c r="P220" s="452"/>
    </row>
    <row r="221" spans="1:16" ht="12.75" customHeight="1" x14ac:dyDescent="0.2">
      <c r="A221" s="17"/>
      <c r="B221" s="416"/>
      <c r="C221" s="416"/>
      <c r="D221" s="416"/>
      <c r="E221" s="1096" t="str">
        <f>Translations!$B$416</f>
        <v>Lokacija na kojoj se pohranjuju zapisi</v>
      </c>
      <c r="F221" s="1097"/>
      <c r="G221" s="1036"/>
      <c r="H221" s="979"/>
      <c r="I221" s="979"/>
      <c r="J221" s="979"/>
      <c r="K221" s="979"/>
      <c r="L221" s="979"/>
      <c r="M221" s="979"/>
      <c r="N221" s="980"/>
      <c r="O221" s="416"/>
      <c r="P221" s="452"/>
    </row>
    <row r="222" spans="1:16" ht="25.5" customHeight="1" x14ac:dyDescent="0.2">
      <c r="A222" s="17"/>
      <c r="B222" s="416"/>
      <c r="C222" s="416"/>
      <c r="D222" s="416"/>
      <c r="E222" s="1096" t="str">
        <f>Translations!$B$418</f>
        <v>Naziv informatičkog sustava koji se koristi (ako je primjenjivo).</v>
      </c>
      <c r="F222" s="1097"/>
      <c r="G222" s="1036"/>
      <c r="H222" s="979"/>
      <c r="I222" s="979"/>
      <c r="J222" s="979"/>
      <c r="K222" s="979"/>
      <c r="L222" s="979"/>
      <c r="M222" s="979"/>
      <c r="N222" s="980"/>
      <c r="O222" s="416"/>
      <c r="P222" s="452"/>
    </row>
    <row r="223" spans="1:16" ht="25.5" customHeight="1" x14ac:dyDescent="0.2">
      <c r="A223" s="17"/>
      <c r="B223" s="416"/>
      <c r="C223" s="416"/>
      <c r="D223" s="416"/>
      <c r="E223" s="1096" t="str">
        <f>Translations!$B$420</f>
        <v>Popis HRN EN i ostalih primjenjenih normi (ako je primjenjivo)</v>
      </c>
      <c r="F223" s="1097"/>
      <c r="G223" s="1036"/>
      <c r="H223" s="979"/>
      <c r="I223" s="979"/>
      <c r="J223" s="979"/>
      <c r="K223" s="979"/>
      <c r="L223" s="979"/>
      <c r="M223" s="979"/>
      <c r="N223" s="980"/>
      <c r="O223" s="416"/>
      <c r="P223" s="452"/>
    </row>
    <row r="225" spans="1:17" ht="25.5" customHeight="1" x14ac:dyDescent="0.2">
      <c r="A225" s="452"/>
      <c r="B225" s="416"/>
      <c r="C225" s="416"/>
      <c r="D225" s="14" t="s">
        <v>552</v>
      </c>
      <c r="E225" s="1021" t="str">
        <f>Translations!$B$721</f>
        <v>Ako je primjenjivo navedite opis postupka korištenog za određivanje nesigurnosti emisija uslijed propuštanja, u svrhu ispravljanja iznosa emisija u skladu sa stavkom B.3 članka 23. Priloga IV Uredbe.</v>
      </c>
      <c r="F225" s="1161"/>
      <c r="G225" s="1161"/>
      <c r="H225" s="1161"/>
      <c r="I225" s="1161"/>
      <c r="J225" s="1161"/>
      <c r="K225" s="1161"/>
      <c r="L225" s="1161"/>
      <c r="M225" s="1161"/>
      <c r="N225" s="1161"/>
      <c r="O225" s="464"/>
    </row>
    <row r="226" spans="1:17" ht="5.0999999999999996" customHeight="1" x14ac:dyDescent="0.2">
      <c r="A226" s="250"/>
      <c r="B226" s="13"/>
      <c r="C226" s="13"/>
      <c r="D226" s="438"/>
      <c r="E226" s="410"/>
      <c r="F226" s="7"/>
      <c r="G226" s="410"/>
      <c r="H226" s="410"/>
      <c r="I226" s="410"/>
      <c r="J226" s="410"/>
      <c r="K226" s="410"/>
      <c r="L226" s="410"/>
      <c r="M226" s="410"/>
      <c r="N226" s="410"/>
      <c r="O226" s="416"/>
    </row>
    <row r="227" spans="1:17" ht="12.75" customHeight="1" x14ac:dyDescent="0.2">
      <c r="A227" s="17"/>
      <c r="B227" s="416"/>
      <c r="C227" s="416"/>
      <c r="D227" s="416"/>
      <c r="E227" s="1096" t="str">
        <f>Translations!$B$405</f>
        <v>Naziv postupka</v>
      </c>
      <c r="F227" s="1097"/>
      <c r="G227" s="1036"/>
      <c r="H227" s="979"/>
      <c r="I227" s="979"/>
      <c r="J227" s="979"/>
      <c r="K227" s="979"/>
      <c r="L227" s="979"/>
      <c r="M227" s="979"/>
      <c r="N227" s="980"/>
      <c r="O227" s="416"/>
      <c r="P227" s="452"/>
    </row>
    <row r="228" spans="1:17" ht="12.75" customHeight="1" x14ac:dyDescent="0.2">
      <c r="A228" s="17"/>
      <c r="B228" s="416"/>
      <c r="C228" s="416"/>
      <c r="D228" s="416"/>
      <c r="E228" s="1096" t="str">
        <f>Translations!$B$407</f>
        <v>Oznaka postupka</v>
      </c>
      <c r="F228" s="1097"/>
      <c r="G228" s="1036"/>
      <c r="H228" s="979"/>
      <c r="I228" s="979"/>
      <c r="J228" s="979"/>
      <c r="K228" s="979"/>
      <c r="L228" s="979"/>
      <c r="M228" s="979"/>
      <c r="N228" s="980"/>
      <c r="O228" s="416"/>
      <c r="P228" s="452"/>
    </row>
    <row r="229" spans="1:17" ht="25.5" customHeight="1" x14ac:dyDescent="0.2">
      <c r="A229" s="17"/>
      <c r="B229" s="416"/>
      <c r="C229" s="416"/>
      <c r="D229" s="416"/>
      <c r="E229" s="1096" t="str">
        <f>Translations!$B$409</f>
        <v>Oznaka dijagrama (ukoliko je primjenjivo)</v>
      </c>
      <c r="F229" s="1097"/>
      <c r="G229" s="1036"/>
      <c r="H229" s="979"/>
      <c r="I229" s="979"/>
      <c r="J229" s="979"/>
      <c r="K229" s="979"/>
      <c r="L229" s="979"/>
      <c r="M229" s="979"/>
      <c r="N229" s="980"/>
      <c r="O229" s="416"/>
      <c r="P229" s="452"/>
    </row>
    <row r="230" spans="1:17" ht="25.5" customHeight="1" x14ac:dyDescent="0.2">
      <c r="A230" s="17"/>
      <c r="B230" s="416"/>
      <c r="C230" s="416"/>
      <c r="D230" s="416"/>
      <c r="E230" s="1098" t="str">
        <f>Translations!$B$411</f>
        <v>Kratki opis postupka</v>
      </c>
      <c r="F230" s="1099"/>
      <c r="G230" s="1100"/>
      <c r="H230" s="1101"/>
      <c r="I230" s="1101"/>
      <c r="J230" s="1101"/>
      <c r="K230" s="1101"/>
      <c r="L230" s="1101"/>
      <c r="M230" s="1101"/>
      <c r="N230" s="1102"/>
      <c r="O230" s="416"/>
      <c r="P230" s="452"/>
    </row>
    <row r="231" spans="1:17" ht="25.5" customHeight="1" x14ac:dyDescent="0.2">
      <c r="A231" s="17"/>
      <c r="B231" s="416"/>
      <c r="C231" s="416"/>
      <c r="D231" s="416"/>
      <c r="E231" s="585"/>
      <c r="F231" s="586"/>
      <c r="G231" s="1090"/>
      <c r="H231" s="1091"/>
      <c r="I231" s="1091"/>
      <c r="J231" s="1091"/>
      <c r="K231" s="1091"/>
      <c r="L231" s="1091"/>
      <c r="M231" s="1091"/>
      <c r="N231" s="1092"/>
      <c r="O231" s="416"/>
      <c r="P231" s="452"/>
    </row>
    <row r="232" spans="1:17" ht="25.5" customHeight="1" x14ac:dyDescent="0.2">
      <c r="A232" s="17"/>
      <c r="B232" s="416"/>
      <c r="C232" s="416"/>
      <c r="D232" s="416"/>
      <c r="E232" s="587"/>
      <c r="F232" s="588"/>
      <c r="G232" s="1093"/>
      <c r="H232" s="1094"/>
      <c r="I232" s="1094"/>
      <c r="J232" s="1094"/>
      <c r="K232" s="1094"/>
      <c r="L232" s="1094"/>
      <c r="M232" s="1094"/>
      <c r="N232" s="1095"/>
      <c r="O232" s="416"/>
      <c r="P232" s="452"/>
    </row>
    <row r="233" spans="1:17" ht="25.5" customHeight="1" x14ac:dyDescent="0.2">
      <c r="A233" s="17"/>
      <c r="B233" s="416"/>
      <c r="C233" s="416"/>
      <c r="D233" s="416"/>
      <c r="E233" s="1096" t="str">
        <f>Translations!$B$414</f>
        <v>Ustrojstvena jedinica tvrtke odgovorna za postupke i za obradu podataka.</v>
      </c>
      <c r="F233" s="1097"/>
      <c r="G233" s="1036"/>
      <c r="H233" s="1037"/>
      <c r="I233" s="1037"/>
      <c r="J233" s="1037"/>
      <c r="K233" s="1037"/>
      <c r="L233" s="1037"/>
      <c r="M233" s="1037"/>
      <c r="N233" s="1060"/>
      <c r="O233" s="416"/>
      <c r="P233" s="452"/>
    </row>
    <row r="234" spans="1:17" ht="12.75" customHeight="1" x14ac:dyDescent="0.2">
      <c r="A234" s="17"/>
      <c r="B234" s="416"/>
      <c r="C234" s="416"/>
      <c r="D234" s="416"/>
      <c r="E234" s="1096" t="str">
        <f>Translations!$B$416</f>
        <v>Lokacija na kojoj se pohranjuju zapisi</v>
      </c>
      <c r="F234" s="1097"/>
      <c r="G234" s="1036"/>
      <c r="H234" s="979"/>
      <c r="I234" s="979"/>
      <c r="J234" s="979"/>
      <c r="K234" s="979"/>
      <c r="L234" s="979"/>
      <c r="M234" s="979"/>
      <c r="N234" s="980"/>
      <c r="O234" s="416"/>
      <c r="P234" s="452"/>
    </row>
    <row r="235" spans="1:17" ht="25.5" customHeight="1" x14ac:dyDescent="0.2">
      <c r="A235" s="17"/>
      <c r="B235" s="416"/>
      <c r="C235" s="416"/>
      <c r="D235" s="416"/>
      <c r="E235" s="1096" t="str">
        <f>Translations!$B$418</f>
        <v>Naziv informatičkog sustava koji se koristi (ako je primjenjivo).</v>
      </c>
      <c r="F235" s="1097"/>
      <c r="G235" s="1036"/>
      <c r="H235" s="979"/>
      <c r="I235" s="979"/>
      <c r="J235" s="979"/>
      <c r="K235" s="979"/>
      <c r="L235" s="979"/>
      <c r="M235" s="979"/>
      <c r="N235" s="980"/>
      <c r="O235" s="416"/>
      <c r="P235" s="452"/>
    </row>
    <row r="236" spans="1:17" ht="25.5" customHeight="1" x14ac:dyDescent="0.2">
      <c r="A236" s="17"/>
      <c r="B236" s="416"/>
      <c r="C236" s="416"/>
      <c r="D236" s="416"/>
      <c r="E236" s="1096" t="str">
        <f>Translations!$B$420</f>
        <v>Popis HRN EN i ostalih primjenjenih normi (ako je primjenjivo)</v>
      </c>
      <c r="F236" s="1097"/>
      <c r="G236" s="1036"/>
      <c r="H236" s="979"/>
      <c r="I236" s="979"/>
      <c r="J236" s="979"/>
      <c r="K236" s="979"/>
      <c r="L236" s="979"/>
      <c r="M236" s="979"/>
      <c r="N236" s="980"/>
      <c r="O236" s="416"/>
      <c r="P236" s="452"/>
    </row>
    <row r="237" spans="1:17" ht="12.75" hidden="1" customHeight="1" x14ac:dyDescent="0.2">
      <c r="A237" s="17" t="s">
        <v>1088</v>
      </c>
      <c r="B237" s="416"/>
      <c r="C237" s="416"/>
      <c r="D237" s="416"/>
      <c r="E237" s="416"/>
      <c r="F237" s="416"/>
      <c r="G237" s="416"/>
      <c r="H237" s="416"/>
      <c r="I237" s="416"/>
      <c r="J237" s="416"/>
      <c r="K237" s="416"/>
      <c r="L237" s="416"/>
      <c r="M237" s="416"/>
      <c r="N237" s="416"/>
      <c r="P237" s="452"/>
    </row>
    <row r="238" spans="1:17" s="315" customFormat="1" ht="12.75" hidden="1" customHeight="1" x14ac:dyDescent="0.2">
      <c r="A238" s="17" t="s">
        <v>1088</v>
      </c>
      <c r="B238" s="416"/>
      <c r="C238" s="416"/>
      <c r="D238" s="416"/>
      <c r="E238" s="853" t="str">
        <f>Translations!$B$1150</f>
        <v>Daljnji postupak dodan od strane postrojenja</v>
      </c>
      <c r="F238" s="853"/>
      <c r="G238" s="853"/>
      <c r="H238" s="853"/>
      <c r="I238" s="853"/>
      <c r="J238" s="853"/>
      <c r="K238" s="853"/>
      <c r="L238" s="853"/>
      <c r="M238" s="853"/>
      <c r="N238" s="853"/>
      <c r="O238" s="416"/>
      <c r="P238" s="316"/>
      <c r="Q238" s="675"/>
    </row>
    <row r="239" spans="1:17" ht="12.75" hidden="1" customHeight="1" x14ac:dyDescent="0.2">
      <c r="A239" s="17" t="s">
        <v>1088</v>
      </c>
      <c r="B239" s="416"/>
      <c r="C239" s="416"/>
      <c r="D239" s="416"/>
      <c r="E239" s="416"/>
      <c r="F239" s="416"/>
      <c r="G239" s="416"/>
      <c r="H239" s="416"/>
      <c r="I239" s="416"/>
      <c r="J239" s="416"/>
      <c r="K239" s="416"/>
      <c r="L239" s="416"/>
      <c r="M239" s="416"/>
      <c r="N239" s="416"/>
      <c r="O239" s="416"/>
    </row>
    <row r="240" spans="1:17" ht="12.75" hidden="1" customHeight="1" x14ac:dyDescent="0.2">
      <c r="A240" s="17" t="s">
        <v>1088</v>
      </c>
      <c r="B240" s="416"/>
      <c r="C240" s="416"/>
      <c r="D240" s="416"/>
      <c r="E240" s="1096" t="str">
        <f>Translations!$B$405</f>
        <v>Naziv postupka</v>
      </c>
      <c r="F240" s="1097"/>
      <c r="G240" s="1036"/>
      <c r="H240" s="979"/>
      <c r="I240" s="979"/>
      <c r="J240" s="979"/>
      <c r="K240" s="979"/>
      <c r="L240" s="979"/>
      <c r="M240" s="979"/>
      <c r="N240" s="980"/>
      <c r="O240" s="416"/>
    </row>
    <row r="241" spans="1:23" ht="12.75" hidden="1" customHeight="1" x14ac:dyDescent="0.2">
      <c r="A241" s="17" t="s">
        <v>1088</v>
      </c>
      <c r="B241" s="416"/>
      <c r="C241" s="416"/>
      <c r="D241" s="416"/>
      <c r="E241" s="1096" t="str">
        <f>Translations!$B$407</f>
        <v>Oznaka postupka</v>
      </c>
      <c r="F241" s="1097"/>
      <c r="G241" s="1036"/>
      <c r="H241" s="979"/>
      <c r="I241" s="979"/>
      <c r="J241" s="979"/>
      <c r="K241" s="979"/>
      <c r="L241" s="979"/>
      <c r="M241" s="979"/>
      <c r="N241" s="980"/>
      <c r="O241" s="416"/>
    </row>
    <row r="242" spans="1:23" ht="12.75" hidden="1" customHeight="1" x14ac:dyDescent="0.2">
      <c r="A242" s="17" t="s">
        <v>1088</v>
      </c>
      <c r="B242" s="416"/>
      <c r="C242" s="416"/>
      <c r="D242" s="416"/>
      <c r="E242" s="1096" t="str">
        <f>Translations!$B$409</f>
        <v>Oznaka dijagrama (ukoliko je primjenjivo)</v>
      </c>
      <c r="F242" s="1097"/>
      <c r="G242" s="1036"/>
      <c r="H242" s="979"/>
      <c r="I242" s="979"/>
      <c r="J242" s="979"/>
      <c r="K242" s="979"/>
      <c r="L242" s="979"/>
      <c r="M242" s="979"/>
      <c r="N242" s="980"/>
      <c r="O242" s="416"/>
    </row>
    <row r="243" spans="1:23" ht="25.5" hidden="1" customHeight="1" x14ac:dyDescent="0.2">
      <c r="A243" s="17" t="s">
        <v>1088</v>
      </c>
      <c r="B243" s="416"/>
      <c r="C243" s="416"/>
      <c r="D243" s="416"/>
      <c r="E243" s="1098" t="str">
        <f>Translations!$B$411</f>
        <v>Kratki opis postupka</v>
      </c>
      <c r="F243" s="1099"/>
      <c r="G243" s="1100"/>
      <c r="H243" s="1101"/>
      <c r="I243" s="1101"/>
      <c r="J243" s="1101"/>
      <c r="K243" s="1101"/>
      <c r="L243" s="1101"/>
      <c r="M243" s="1101"/>
      <c r="N243" s="1102"/>
      <c r="O243" s="416"/>
    </row>
    <row r="244" spans="1:23" ht="25.5" hidden="1" customHeight="1" x14ac:dyDescent="0.2">
      <c r="A244" s="17" t="s">
        <v>1088</v>
      </c>
      <c r="B244" s="416"/>
      <c r="C244" s="416"/>
      <c r="D244" s="416"/>
      <c r="E244" s="585"/>
      <c r="F244" s="586"/>
      <c r="G244" s="1090"/>
      <c r="H244" s="1091"/>
      <c r="I244" s="1091"/>
      <c r="J244" s="1091"/>
      <c r="K244" s="1091"/>
      <c r="L244" s="1091"/>
      <c r="M244" s="1091"/>
      <c r="N244" s="1092"/>
      <c r="O244" s="416"/>
    </row>
    <row r="245" spans="1:23" ht="25.5" hidden="1" customHeight="1" x14ac:dyDescent="0.2">
      <c r="A245" s="17" t="s">
        <v>1088</v>
      </c>
      <c r="B245" s="416"/>
      <c r="C245" s="416"/>
      <c r="D245" s="416"/>
      <c r="E245" s="587"/>
      <c r="F245" s="588"/>
      <c r="G245" s="1093"/>
      <c r="H245" s="1094"/>
      <c r="I245" s="1094"/>
      <c r="J245" s="1094"/>
      <c r="K245" s="1094"/>
      <c r="L245" s="1094"/>
      <c r="M245" s="1094"/>
      <c r="N245" s="1095"/>
      <c r="O245" s="416"/>
    </row>
    <row r="246" spans="1:23" ht="38.25" hidden="1" customHeight="1" x14ac:dyDescent="0.2">
      <c r="A246" s="17" t="s">
        <v>1088</v>
      </c>
      <c r="B246" s="416"/>
      <c r="C246" s="416"/>
      <c r="D246" s="416"/>
      <c r="E246" s="1096" t="str">
        <f>Translations!$B$414</f>
        <v>Ustrojstvena jedinica tvrtke odgovorna za postupke i za obradu podataka.</v>
      </c>
      <c r="F246" s="1097"/>
      <c r="G246" s="1036"/>
      <c r="H246" s="1037"/>
      <c r="I246" s="1037"/>
      <c r="J246" s="1037"/>
      <c r="K246" s="1037"/>
      <c r="L246" s="1037"/>
      <c r="M246" s="1037"/>
      <c r="N246" s="1060"/>
      <c r="O246" s="416"/>
    </row>
    <row r="247" spans="1:23" ht="12.75" hidden="1" customHeight="1" x14ac:dyDescent="0.2">
      <c r="A247" s="17" t="s">
        <v>1088</v>
      </c>
      <c r="B247" s="416"/>
      <c r="C247" s="416"/>
      <c r="D247" s="416"/>
      <c r="E247" s="1096" t="str">
        <f>Translations!$B$416</f>
        <v>Lokacija na kojoj se pohranjuju zapisi</v>
      </c>
      <c r="F247" s="1097"/>
      <c r="G247" s="1036"/>
      <c r="H247" s="979"/>
      <c r="I247" s="979"/>
      <c r="J247" s="979"/>
      <c r="K247" s="979"/>
      <c r="L247" s="979"/>
      <c r="M247" s="979"/>
      <c r="N247" s="980"/>
      <c r="O247" s="416"/>
    </row>
    <row r="248" spans="1:23" ht="25.5" hidden="1" customHeight="1" x14ac:dyDescent="0.2">
      <c r="A248" s="17" t="s">
        <v>1088</v>
      </c>
      <c r="B248" s="416"/>
      <c r="C248" s="416"/>
      <c r="D248" s="416"/>
      <c r="E248" s="1096" t="str">
        <f>Translations!$B$418</f>
        <v>Naziv informatičkog sustava koji se koristi (ako je primjenjivo).</v>
      </c>
      <c r="F248" s="1097"/>
      <c r="G248" s="1036"/>
      <c r="H248" s="979"/>
      <c r="I248" s="979"/>
      <c r="J248" s="979"/>
      <c r="K248" s="979"/>
      <c r="L248" s="979"/>
      <c r="M248" s="979"/>
      <c r="N248" s="980"/>
      <c r="O248" s="416"/>
    </row>
    <row r="249" spans="1:23" ht="25.5" hidden="1" customHeight="1" x14ac:dyDescent="0.2">
      <c r="A249" s="17" t="s">
        <v>1088</v>
      </c>
      <c r="B249" s="416"/>
      <c r="C249" s="416"/>
      <c r="D249" s="416"/>
      <c r="E249" s="1096" t="str">
        <f>Translations!$B$420</f>
        <v>Popis HRN EN i ostalih primjenjenih normi (ako je primjenjivo)</v>
      </c>
      <c r="F249" s="1097"/>
      <c r="G249" s="1036"/>
      <c r="H249" s="979"/>
      <c r="I249" s="979"/>
      <c r="J249" s="979"/>
      <c r="K249" s="979"/>
      <c r="L249" s="979"/>
      <c r="M249" s="979"/>
      <c r="N249" s="980"/>
      <c r="O249" s="416"/>
    </row>
    <row r="250" spans="1:23" ht="12.75" customHeight="1" x14ac:dyDescent="0.2">
      <c r="A250" s="72" t="s">
        <v>5</v>
      </c>
      <c r="B250" s="416"/>
      <c r="C250" s="416"/>
      <c r="D250" s="416"/>
      <c r="E250" s="416"/>
      <c r="F250" s="416"/>
      <c r="G250" s="416"/>
      <c r="H250" s="416"/>
      <c r="I250" s="416"/>
      <c r="J250" s="416"/>
      <c r="K250" s="416"/>
      <c r="L250" s="416"/>
      <c r="M250" s="416"/>
      <c r="N250" s="416"/>
      <c r="O250" s="416"/>
    </row>
    <row r="251" spans="1:23" ht="5.0999999999999996" customHeight="1" x14ac:dyDescent="0.2">
      <c r="A251" s="17"/>
      <c r="B251" s="416"/>
      <c r="C251" s="429"/>
      <c r="D251" s="14"/>
      <c r="E251" s="416"/>
      <c r="F251" s="416"/>
      <c r="G251" s="1103" t="str">
        <f>Translations!$B$429</f>
        <v>Pritisnite "+" kako bi dodali više postupaka</v>
      </c>
      <c r="H251" s="1104"/>
      <c r="I251" s="1104"/>
      <c r="J251" s="1104"/>
      <c r="K251" s="1105"/>
      <c r="L251" s="416"/>
      <c r="M251" s="321"/>
      <c r="N251" s="416"/>
      <c r="O251" s="336"/>
    </row>
    <row r="252" spans="1:23" ht="12.75" customHeight="1" x14ac:dyDescent="0.2">
      <c r="A252" s="17"/>
      <c r="B252" s="416"/>
      <c r="C252" s="429"/>
      <c r="D252" s="14"/>
      <c r="E252" s="416"/>
      <c r="F252" s="416"/>
      <c r="G252" s="1106"/>
      <c r="H252" s="1107"/>
      <c r="I252" s="1107"/>
      <c r="J252" s="1107"/>
      <c r="K252" s="963"/>
      <c r="L252" s="416"/>
      <c r="M252" s="321"/>
      <c r="N252" s="416"/>
      <c r="O252" s="336"/>
    </row>
    <row r="253" spans="1:23" ht="5.0999999999999996" customHeight="1" x14ac:dyDescent="0.2">
      <c r="A253" s="17"/>
      <c r="B253" s="416"/>
      <c r="C253" s="429"/>
      <c r="D253" s="14"/>
      <c r="E253" s="416"/>
      <c r="F253" s="416"/>
      <c r="G253" s="1108"/>
      <c r="H253" s="1109"/>
      <c r="I253" s="1109"/>
      <c r="J253" s="1109"/>
      <c r="K253" s="1110"/>
      <c r="L253" s="416"/>
      <c r="M253" s="321"/>
      <c r="N253" s="416"/>
      <c r="O253" s="336"/>
    </row>
    <row r="254" spans="1:23" x14ac:dyDescent="0.2">
      <c r="A254" s="72"/>
      <c r="B254" s="416"/>
      <c r="C254" s="416"/>
      <c r="D254" s="416"/>
      <c r="E254" s="416"/>
      <c r="F254" s="416"/>
      <c r="G254" s="416"/>
      <c r="H254" s="416"/>
      <c r="I254" s="416"/>
      <c r="J254" s="416"/>
      <c r="K254" s="416"/>
      <c r="L254" s="416"/>
      <c r="M254" s="416"/>
      <c r="N254" s="416"/>
      <c r="O254" s="416"/>
    </row>
    <row r="255" spans="1:23" s="11" customFormat="1" ht="15" customHeight="1" x14ac:dyDescent="0.2">
      <c r="A255" s="6"/>
      <c r="E255" s="218"/>
      <c r="F255" s="882" t="str">
        <f>EUconst_MsgNextSheet</f>
        <v xml:space="preserve">&lt;&lt;&lt; Pritisnite ovdje kako bi prešli na slijedeći list &gt;&gt;&gt; </v>
      </c>
      <c r="G255" s="882"/>
      <c r="H255" s="882"/>
      <c r="I255" s="882"/>
      <c r="J255" s="882"/>
      <c r="K255" s="882"/>
      <c r="L255" s="882"/>
      <c r="M255" s="218"/>
      <c r="N255" s="218"/>
      <c r="P255" s="6"/>
      <c r="Q255" s="673"/>
      <c r="R255" s="8"/>
      <c r="S255" s="8"/>
      <c r="T255" s="8"/>
      <c r="U255" s="8"/>
      <c r="V255" s="8"/>
      <c r="W255" s="8"/>
    </row>
  </sheetData>
  <sheetProtection sheet="1" objects="1" scenarios="1" formatCells="0" formatColumns="0" formatRows="0"/>
  <mergeCells count="350">
    <mergeCell ref="E158:F158"/>
    <mergeCell ref="E140:N140"/>
    <mergeCell ref="E142:F142"/>
    <mergeCell ref="E143:F143"/>
    <mergeCell ref="G132:N132"/>
    <mergeCell ref="G134:N134"/>
    <mergeCell ref="E136:F136"/>
    <mergeCell ref="G136:N136"/>
    <mergeCell ref="G142:N142"/>
    <mergeCell ref="G143:N143"/>
    <mergeCell ref="E149:F149"/>
    <mergeCell ref="E135:F135"/>
    <mergeCell ref="G133:N133"/>
    <mergeCell ref="G135:N135"/>
    <mergeCell ref="F255:L255"/>
    <mergeCell ref="K8:N8"/>
    <mergeCell ref="E111:I111"/>
    <mergeCell ref="E116:F116"/>
    <mergeCell ref="E118:F118"/>
    <mergeCell ref="E112:N112"/>
    <mergeCell ref="H107:L109"/>
    <mergeCell ref="M98:N98"/>
    <mergeCell ref="K4:L4"/>
    <mergeCell ref="M4:N4"/>
    <mergeCell ref="G4:H4"/>
    <mergeCell ref="G160:N160"/>
    <mergeCell ref="E138:F138"/>
    <mergeCell ref="G138:N138"/>
    <mergeCell ref="E151:F151"/>
    <mergeCell ref="G151:N151"/>
    <mergeCell ref="E150:F150"/>
    <mergeCell ref="G144:N144"/>
    <mergeCell ref="G159:N159"/>
    <mergeCell ref="G157:N157"/>
    <mergeCell ref="G145:N145"/>
    <mergeCell ref="G156:N156"/>
    <mergeCell ref="G146:N146"/>
    <mergeCell ref="G148:N148"/>
    <mergeCell ref="K3:L3"/>
    <mergeCell ref="I4:J4"/>
    <mergeCell ref="E131:F131"/>
    <mergeCell ref="G121:N121"/>
    <mergeCell ref="G118:N118"/>
    <mergeCell ref="G73:N73"/>
    <mergeCell ref="G119:N119"/>
    <mergeCell ref="K2:L2"/>
    <mergeCell ref="M2:N2"/>
    <mergeCell ref="M3:N3"/>
    <mergeCell ref="E2:F2"/>
    <mergeCell ref="G3:H3"/>
    <mergeCell ref="I3:J3"/>
    <mergeCell ref="G2:H2"/>
    <mergeCell ref="I2:J2"/>
    <mergeCell ref="C6:K6"/>
    <mergeCell ref="L6:N6"/>
    <mergeCell ref="E3:F3"/>
    <mergeCell ref="B2:D4"/>
    <mergeCell ref="E4:F4"/>
    <mergeCell ref="M102:N102"/>
    <mergeCell ref="G124:N124"/>
    <mergeCell ref="G130:N130"/>
    <mergeCell ref="E130:F130"/>
    <mergeCell ref="E170:F170"/>
    <mergeCell ref="G161:N161"/>
    <mergeCell ref="G162:N162"/>
    <mergeCell ref="G202:N202"/>
    <mergeCell ref="G176:N176"/>
    <mergeCell ref="G172:N172"/>
    <mergeCell ref="G163:N163"/>
    <mergeCell ref="E169:F169"/>
    <mergeCell ref="E168:F168"/>
    <mergeCell ref="E179:N179"/>
    <mergeCell ref="E181:F181"/>
    <mergeCell ref="G181:N181"/>
    <mergeCell ref="E182:F182"/>
    <mergeCell ref="G182:N182"/>
    <mergeCell ref="E183:F183"/>
    <mergeCell ref="G183:N183"/>
    <mergeCell ref="G173:N173"/>
    <mergeCell ref="G174:N174"/>
    <mergeCell ref="E177:F177"/>
    <mergeCell ref="E163:F163"/>
    <mergeCell ref="E188:F188"/>
    <mergeCell ref="G188:N188"/>
    <mergeCell ref="E189:F189"/>
    <mergeCell ref="G189:N189"/>
    <mergeCell ref="E201:F201"/>
    <mergeCell ref="D193:N193"/>
    <mergeCell ref="G201:N201"/>
    <mergeCell ref="E199:N199"/>
    <mergeCell ref="G177:N177"/>
    <mergeCell ref="E175:F175"/>
    <mergeCell ref="E174:F174"/>
    <mergeCell ref="E176:F176"/>
    <mergeCell ref="G175:N175"/>
    <mergeCell ref="E190:F190"/>
    <mergeCell ref="G190:N190"/>
    <mergeCell ref="E184:F184"/>
    <mergeCell ref="G184:N184"/>
    <mergeCell ref="G185:N185"/>
    <mergeCell ref="G186:N186"/>
    <mergeCell ref="E187:F187"/>
    <mergeCell ref="G187:N187"/>
    <mergeCell ref="E210:F210"/>
    <mergeCell ref="E203:F203"/>
    <mergeCell ref="G207:N207"/>
    <mergeCell ref="G206:N206"/>
    <mergeCell ref="G210:N210"/>
    <mergeCell ref="G205:N205"/>
    <mergeCell ref="E204:F204"/>
    <mergeCell ref="G204:N204"/>
    <mergeCell ref="G209:N209"/>
    <mergeCell ref="E207:F207"/>
    <mergeCell ref="G203:N203"/>
    <mergeCell ref="G170:N170"/>
    <mergeCell ref="E171:F171"/>
    <mergeCell ref="G171:N171"/>
    <mergeCell ref="E161:F161"/>
    <mergeCell ref="G158:N158"/>
    <mergeCell ref="G168:N168"/>
    <mergeCell ref="E166:N166"/>
    <mergeCell ref="G164:N164"/>
    <mergeCell ref="E137:F137"/>
    <mergeCell ref="G137:N137"/>
    <mergeCell ref="E144:F144"/>
    <mergeCell ref="E157:F157"/>
    <mergeCell ref="E162:F162"/>
    <mergeCell ref="E164:F164"/>
    <mergeCell ref="G147:N147"/>
    <mergeCell ref="E148:F148"/>
    <mergeCell ref="E156:F156"/>
    <mergeCell ref="G169:N169"/>
    <mergeCell ref="E145:F145"/>
    <mergeCell ref="G149:N149"/>
    <mergeCell ref="G155:N155"/>
    <mergeCell ref="G150:N150"/>
    <mergeCell ref="E153:N153"/>
    <mergeCell ref="E155:F155"/>
    <mergeCell ref="G129:N129"/>
    <mergeCell ref="E132:F132"/>
    <mergeCell ref="G131:N131"/>
    <mergeCell ref="J111:N111"/>
    <mergeCell ref="H103:L103"/>
    <mergeCell ref="H105:L105"/>
    <mergeCell ref="F104:G104"/>
    <mergeCell ref="M104:N104"/>
    <mergeCell ref="E123:F123"/>
    <mergeCell ref="G123:N123"/>
    <mergeCell ref="F105:G105"/>
    <mergeCell ref="E119:F119"/>
    <mergeCell ref="G120:N120"/>
    <mergeCell ref="M103:N103"/>
    <mergeCell ref="E122:F122"/>
    <mergeCell ref="G122:N122"/>
    <mergeCell ref="E129:F129"/>
    <mergeCell ref="E124:F124"/>
    <mergeCell ref="E125:F125"/>
    <mergeCell ref="G125:N125"/>
    <mergeCell ref="E127:N127"/>
    <mergeCell ref="F102:G102"/>
    <mergeCell ref="F101:G101"/>
    <mergeCell ref="H100:L100"/>
    <mergeCell ref="H101:L101"/>
    <mergeCell ref="F100:G100"/>
    <mergeCell ref="M100:N100"/>
    <mergeCell ref="F103:G103"/>
    <mergeCell ref="E117:F117"/>
    <mergeCell ref="H102:L102"/>
    <mergeCell ref="E114:N114"/>
    <mergeCell ref="M101:N101"/>
    <mergeCell ref="G116:N116"/>
    <mergeCell ref="G117:N117"/>
    <mergeCell ref="H104:L104"/>
    <mergeCell ref="M105:N105"/>
    <mergeCell ref="H97:L97"/>
    <mergeCell ref="H99:L99"/>
    <mergeCell ref="E70:F70"/>
    <mergeCell ref="H94:L94"/>
    <mergeCell ref="F99:G99"/>
    <mergeCell ref="M97:N97"/>
    <mergeCell ref="M96:N96"/>
    <mergeCell ref="E85:N85"/>
    <mergeCell ref="D80:N80"/>
    <mergeCell ref="F95:G95"/>
    <mergeCell ref="E92:N92"/>
    <mergeCell ref="F96:G96"/>
    <mergeCell ref="H96:L96"/>
    <mergeCell ref="G77:N77"/>
    <mergeCell ref="H98:L98"/>
    <mergeCell ref="F97:G97"/>
    <mergeCell ref="H95:L95"/>
    <mergeCell ref="E76:F76"/>
    <mergeCell ref="M94:N94"/>
    <mergeCell ref="E89:N89"/>
    <mergeCell ref="E91:N91"/>
    <mergeCell ref="K88:N88"/>
    <mergeCell ref="G71:N71"/>
    <mergeCell ref="E74:F74"/>
    <mergeCell ref="G76:N76"/>
    <mergeCell ref="E86:N86"/>
    <mergeCell ref="G72:N72"/>
    <mergeCell ref="G69:N69"/>
    <mergeCell ref="M84:N84"/>
    <mergeCell ref="E77:F77"/>
    <mergeCell ref="D82:N82"/>
    <mergeCell ref="E27:N27"/>
    <mergeCell ref="E20:N20"/>
    <mergeCell ref="K54:L54"/>
    <mergeCell ref="H61:L63"/>
    <mergeCell ref="E66:N66"/>
    <mergeCell ref="F58:G58"/>
    <mergeCell ref="H58:I58"/>
    <mergeCell ref="M59:N59"/>
    <mergeCell ref="K59:L59"/>
    <mergeCell ref="F59:G59"/>
    <mergeCell ref="K58:L58"/>
    <mergeCell ref="G74:N74"/>
    <mergeCell ref="H59:I59"/>
    <mergeCell ref="G70:N70"/>
    <mergeCell ref="E71:F71"/>
    <mergeCell ref="G68:N68"/>
    <mergeCell ref="M54:N54"/>
    <mergeCell ref="M99:N99"/>
    <mergeCell ref="F98:G98"/>
    <mergeCell ref="E37:N37"/>
    <mergeCell ref="E41:N41"/>
    <mergeCell ref="E43:N43"/>
    <mergeCell ref="F46:N46"/>
    <mergeCell ref="M53:N53"/>
    <mergeCell ref="E40:N40"/>
    <mergeCell ref="E25:N25"/>
    <mergeCell ref="M95:N95"/>
    <mergeCell ref="G75:N75"/>
    <mergeCell ref="F54:G54"/>
    <mergeCell ref="F56:G56"/>
    <mergeCell ref="M56:N56"/>
    <mergeCell ref="M55:N55"/>
    <mergeCell ref="H54:I54"/>
    <mergeCell ref="E69:F69"/>
    <mergeCell ref="E88:J88"/>
    <mergeCell ref="H56:I56"/>
    <mergeCell ref="H53:I53"/>
    <mergeCell ref="E33:N33"/>
    <mergeCell ref="E34:N34"/>
    <mergeCell ref="E75:F75"/>
    <mergeCell ref="M58:N58"/>
    <mergeCell ref="D10:N10"/>
    <mergeCell ref="D12:N12"/>
    <mergeCell ref="D13:N13"/>
    <mergeCell ref="D14:N14"/>
    <mergeCell ref="E26:N26"/>
    <mergeCell ref="E16:N16"/>
    <mergeCell ref="E17:N17"/>
    <mergeCell ref="E18:N18"/>
    <mergeCell ref="E19:N19"/>
    <mergeCell ref="E22:N22"/>
    <mergeCell ref="E24:N24"/>
    <mergeCell ref="E23:N23"/>
    <mergeCell ref="E68:F68"/>
    <mergeCell ref="K57:L57"/>
    <mergeCell ref="F55:G55"/>
    <mergeCell ref="H55:I55"/>
    <mergeCell ref="E28:N28"/>
    <mergeCell ref="E32:N32"/>
    <mergeCell ref="E29:N29"/>
    <mergeCell ref="M57:N57"/>
    <mergeCell ref="F57:G57"/>
    <mergeCell ref="H57:I57"/>
    <mergeCell ref="F48:N48"/>
    <mergeCell ref="F49:N49"/>
    <mergeCell ref="K56:L56"/>
    <mergeCell ref="E30:N30"/>
    <mergeCell ref="E31:N31"/>
    <mergeCell ref="F45:N45"/>
    <mergeCell ref="K53:L53"/>
    <mergeCell ref="E35:N35"/>
    <mergeCell ref="F53:G53"/>
    <mergeCell ref="E38:N38"/>
    <mergeCell ref="F47:N47"/>
    <mergeCell ref="E36:N36"/>
    <mergeCell ref="E39:N39"/>
    <mergeCell ref="K55:L55"/>
    <mergeCell ref="E44:N44"/>
    <mergeCell ref="E51:N51"/>
    <mergeCell ref="E50:N50"/>
    <mergeCell ref="E217:F217"/>
    <mergeCell ref="E227:F227"/>
    <mergeCell ref="D195:N195"/>
    <mergeCell ref="D196:N196"/>
    <mergeCell ref="D197:N197"/>
    <mergeCell ref="E202:F202"/>
    <mergeCell ref="G214:N214"/>
    <mergeCell ref="G208:N208"/>
    <mergeCell ref="E209:F209"/>
    <mergeCell ref="E208:F208"/>
    <mergeCell ref="G227:N227"/>
    <mergeCell ref="E215:F215"/>
    <mergeCell ref="G215:N215"/>
    <mergeCell ref="E212:N212"/>
    <mergeCell ref="E214:F214"/>
    <mergeCell ref="G218:N218"/>
    <mergeCell ref="G219:N219"/>
    <mergeCell ref="E216:F216"/>
    <mergeCell ref="G217:N217"/>
    <mergeCell ref="G216:N216"/>
    <mergeCell ref="E220:F220"/>
    <mergeCell ref="G223:N223"/>
    <mergeCell ref="E221:F221"/>
    <mergeCell ref="G221:N221"/>
    <mergeCell ref="G243:N243"/>
    <mergeCell ref="G245:N245"/>
    <mergeCell ref="G220:N220"/>
    <mergeCell ref="G222:N222"/>
    <mergeCell ref="E222:F222"/>
    <mergeCell ref="E223:F223"/>
    <mergeCell ref="G229:N229"/>
    <mergeCell ref="E230:F230"/>
    <mergeCell ref="G230:N230"/>
    <mergeCell ref="E229:F229"/>
    <mergeCell ref="E233:F233"/>
    <mergeCell ref="G233:N233"/>
    <mergeCell ref="G231:N231"/>
    <mergeCell ref="E228:F228"/>
    <mergeCell ref="G228:N228"/>
    <mergeCell ref="E225:N225"/>
    <mergeCell ref="G232:N232"/>
    <mergeCell ref="G251:K253"/>
    <mergeCell ref="E247:F247"/>
    <mergeCell ref="G247:N247"/>
    <mergeCell ref="E248:F248"/>
    <mergeCell ref="G248:N248"/>
    <mergeCell ref="G242:N242"/>
    <mergeCell ref="E234:F234"/>
    <mergeCell ref="E236:F236"/>
    <mergeCell ref="G236:N236"/>
    <mergeCell ref="G234:N234"/>
    <mergeCell ref="G235:N235"/>
    <mergeCell ref="E249:F249"/>
    <mergeCell ref="E235:F235"/>
    <mergeCell ref="E246:F246"/>
    <mergeCell ref="G246:N246"/>
    <mergeCell ref="E238:N238"/>
    <mergeCell ref="E240:F240"/>
    <mergeCell ref="G240:N240"/>
    <mergeCell ref="G241:N241"/>
    <mergeCell ref="E241:F241"/>
    <mergeCell ref="E242:F242"/>
    <mergeCell ref="G249:N249"/>
    <mergeCell ref="G244:N244"/>
    <mergeCell ref="E243:F243"/>
  </mergeCells>
  <phoneticPr fontId="39" type="noConversion"/>
  <conditionalFormatting sqref="E22:E41">
    <cfRule type="expression" dxfId="251" priority="7" stopIfTrue="1">
      <formula>$L$6=EUconst_NotRelevant</formula>
    </cfRule>
  </conditionalFormatting>
  <conditionalFormatting sqref="F95:N105">
    <cfRule type="expression" dxfId="250" priority="11" stopIfTrue="1">
      <formula>(EUconst_TransportApproaches=1)</formula>
    </cfRule>
  </conditionalFormatting>
  <conditionalFormatting sqref="J111:N111">
    <cfRule type="expression" dxfId="249" priority="12" stopIfTrue="1">
      <formula>(EUconst_TransportApproaches=1)</formula>
    </cfRule>
  </conditionalFormatting>
  <conditionalFormatting sqref="G240:N249">
    <cfRule type="expression" dxfId="248" priority="6" stopIfTrue="1">
      <formula>$W$27</formula>
    </cfRule>
  </conditionalFormatting>
  <conditionalFormatting sqref="G142:N151">
    <cfRule type="expression" dxfId="247" priority="5" stopIfTrue="1">
      <formula>$Q142</formula>
    </cfRule>
  </conditionalFormatting>
  <conditionalFormatting sqref="G155:N155">
    <cfRule type="expression" dxfId="246" priority="4" stopIfTrue="1">
      <formula>$Q155</formula>
    </cfRule>
  </conditionalFormatting>
  <conditionalFormatting sqref="G156:N164">
    <cfRule type="expression" dxfId="245" priority="3" stopIfTrue="1">
      <formula>$Q156</formula>
    </cfRule>
  </conditionalFormatting>
  <conditionalFormatting sqref="G168:N177">
    <cfRule type="expression" dxfId="244" priority="2" stopIfTrue="1">
      <formula>$Q168</formula>
    </cfRule>
  </conditionalFormatting>
  <conditionalFormatting sqref="G181:N190">
    <cfRule type="expression" dxfId="243" priority="1" stopIfTrue="1">
      <formula>$Q181</formula>
    </cfRule>
  </conditionalFormatting>
  <dataValidations count="3">
    <dataValidation type="list" allowBlank="1" showInputMessage="1" showErrorMessage="1" sqref="M54:N59" xr:uid="{00000000-0002-0000-0B00-000000000000}">
      <formula1>EUconst_TransCO2Approach</formula1>
    </dataValidation>
    <dataValidation type="list" allowBlank="1" showInputMessage="1" showErrorMessage="1" sqref="K54:L58" xr:uid="{00000000-0002-0000-0B00-000001000000}">
      <formula1>EUconst_CO2TransferTypes</formula1>
    </dataValidation>
    <dataValidation type="list" allowBlank="1" showInputMessage="1" showErrorMessage="1" sqref="M84:N84" xr:uid="{00000000-0002-0000-0B00-000002000000}">
      <formula1>EUconst_TransportApproaches</formula1>
    </dataValidation>
  </dataValidations>
  <hyperlinks>
    <hyperlink ref="F255:L255" location="JUMP_J2_Top" display="JUMP_J2_Top" xr:uid="{00000000-0004-0000-0B00-000000000000}"/>
    <hyperlink ref="E4:F4" location="JUMP_J_Bottom" display="JUMP_J_Bottom" xr:uid="{00000000-0004-0000-0B00-000001000000}"/>
    <hyperlink ref="E3:F3" location="JUMP_J_Top" display="JUMP_J_Top" xr:uid="{00000000-0004-0000-0B00-000002000000}"/>
    <hyperlink ref="G2:H2" location="JUMP_a_Content" display="Table of contents" xr:uid="{00000000-0004-0000-0B00-000003000000}"/>
    <hyperlink ref="I2:J2" location="JUMP_I_Top" display="JUMP_I_Top" xr:uid="{00000000-0004-0000-0B00-000004000000}"/>
    <hyperlink ref="K2:L2" location="JUMP_J2_Top" display="JUMP_J2_Top" xr:uid="{00000000-0004-0000-0B00-000005000000}"/>
  </hyperlinks>
  <pageMargins left="0.78740157480314965" right="0.78740157480314965" top="0.78740157480314965" bottom="0.78740157480314965" header="0.39370078740157483" footer="0.39370078740157483"/>
  <pageSetup paperSize="9" scale="59" fitToHeight="10" orientation="portrait" r:id="rId1"/>
  <headerFooter alignWithMargins="0">
    <oddHeader>&amp;L&amp;F, &amp;A&amp;R&amp;D, &amp;T</oddHeader>
    <oddFooter>&amp;C&amp;P / &amp;N</oddFooter>
  </headerFooter>
  <rowBreaks count="2" manualBreakCount="2">
    <brk id="65" min="1" max="14" man="1"/>
    <brk id="126"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0">
    <tabColor rgb="FF00B0F0"/>
  </sheetPr>
  <dimension ref="A1:W67"/>
  <sheetViews>
    <sheetView workbookViewId="0">
      <pane ySplit="4" topLeftCell="A5" activePane="bottomLeft" state="frozen"/>
      <selection pane="bottomLeft" activeCell="I2" sqref="I2:J2"/>
    </sheetView>
  </sheetViews>
  <sheetFormatPr defaultColWidth="11.42578125" defaultRowHeight="12.75" x14ac:dyDescent="0.2"/>
  <cols>
    <col min="1" max="1" width="2.7109375" style="65" hidden="1" customWidth="1"/>
    <col min="2" max="2" width="2.7109375" style="8" customWidth="1"/>
    <col min="3" max="4" width="4.7109375" style="8" customWidth="1"/>
    <col min="5" max="14" width="12.7109375" style="8" customWidth="1"/>
    <col min="15" max="15" width="4.7109375" style="8" customWidth="1"/>
    <col min="16" max="17" width="11.42578125" style="673" hidden="1" customWidth="1"/>
    <col min="18" max="16384" width="11.42578125" style="686"/>
  </cols>
  <sheetData>
    <row r="1" spans="1:17" ht="13.5" hidden="1" thickBot="1" x14ac:dyDescent="0.25">
      <c r="A1" s="12" t="s">
        <v>1088</v>
      </c>
      <c r="B1" s="72"/>
      <c r="C1" s="72"/>
      <c r="D1" s="75"/>
      <c r="E1" s="72"/>
      <c r="F1" s="72"/>
      <c r="G1" s="72"/>
      <c r="H1" s="72"/>
      <c r="I1" s="72"/>
      <c r="J1" s="72"/>
      <c r="K1" s="72"/>
      <c r="L1" s="72"/>
      <c r="M1" s="72"/>
      <c r="N1" s="72"/>
      <c r="O1" s="65"/>
      <c r="P1" s="12" t="s">
        <v>1088</v>
      </c>
      <c r="Q1" s="12" t="s">
        <v>1088</v>
      </c>
    </row>
    <row r="2" spans="1:17" ht="13.5" thickBot="1" x14ac:dyDescent="0.25">
      <c r="A2" s="12"/>
      <c r="B2" s="930" t="str">
        <f>Translations!$B$1372</f>
        <v>J2. Trajni CCU (hvatanje i korištenje ugljika)</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row>
    <row r="3" spans="1:17" x14ac:dyDescent="0.2">
      <c r="A3" s="12"/>
      <c r="B3" s="933"/>
      <c r="C3" s="934"/>
      <c r="D3" s="935"/>
      <c r="E3" s="869" t="str">
        <f>Translations!$B$63</f>
        <v>Vrh lista</v>
      </c>
      <c r="F3" s="869"/>
      <c r="G3" s="1318"/>
      <c r="H3" s="1319"/>
      <c r="I3" s="1320"/>
      <c r="J3" s="1321"/>
      <c r="K3" s="1327"/>
      <c r="L3" s="1328"/>
      <c r="M3" s="1278"/>
      <c r="N3" s="888"/>
      <c r="O3" s="7"/>
    </row>
    <row r="4" spans="1:17" ht="13.5" thickBot="1" x14ac:dyDescent="0.25">
      <c r="A4" s="12"/>
      <c r="B4" s="936"/>
      <c r="C4" s="937"/>
      <c r="D4" s="938"/>
      <c r="E4" s="869" t="str">
        <f>Translations!$B$64</f>
        <v>Dno lista</v>
      </c>
      <c r="F4" s="869"/>
      <c r="G4" s="1322"/>
      <c r="H4" s="1323"/>
      <c r="I4" s="1323"/>
      <c r="J4" s="1323"/>
      <c r="K4" s="1323"/>
      <c r="L4" s="1326"/>
      <c r="M4" s="1278"/>
      <c r="N4" s="888"/>
      <c r="O4" s="7"/>
    </row>
    <row r="5" spans="1:17" ht="13.5" thickBot="1" x14ac:dyDescent="0.25">
      <c r="C5" s="9"/>
      <c r="D5" s="10"/>
      <c r="F5" s="10"/>
      <c r="G5" s="10"/>
      <c r="H5" s="10"/>
      <c r="M5" s="7"/>
      <c r="N5" s="7"/>
      <c r="O5" s="7"/>
    </row>
    <row r="6" spans="1:17" ht="25.5" customHeight="1" thickBot="1" x14ac:dyDescent="0.25">
      <c r="A6" s="248"/>
      <c r="B6" s="34"/>
      <c r="C6" s="929" t="str">
        <f>Translations!$B$1373</f>
        <v>J2. CO2 trajno kemijski vezan u proizvodu</v>
      </c>
      <c r="D6" s="929"/>
      <c r="E6" s="929"/>
      <c r="F6" s="929"/>
      <c r="G6" s="929"/>
      <c r="H6" s="929"/>
      <c r="I6" s="929"/>
      <c r="J6" s="929"/>
      <c r="K6" s="929"/>
      <c r="L6" s="1154" t="str">
        <f>IF(AND(NOT(ISBLANK(CNTR_InstHasCCU)), CNTR_InstHasCCU=FALSE),EUconst_NotRelevant,EUconst_Relevant)</f>
        <v>relevantno</v>
      </c>
      <c r="M6" s="1155"/>
      <c r="N6" s="1156"/>
      <c r="O6" s="416"/>
    </row>
    <row r="7" spans="1:17" ht="5.0999999999999996" customHeight="1" x14ac:dyDescent="0.2">
      <c r="A7" s="248"/>
      <c r="B7" s="34"/>
      <c r="C7" s="216"/>
      <c r="D7" s="221"/>
      <c r="E7" s="216"/>
      <c r="F7" s="216"/>
      <c r="G7" s="216"/>
      <c r="H7" s="216"/>
      <c r="I7" s="216"/>
      <c r="J7" s="216"/>
      <c r="K7" s="216"/>
      <c r="L7" s="219"/>
      <c r="M7" s="219"/>
      <c r="N7" s="219"/>
      <c r="O7" s="416"/>
    </row>
    <row r="8" spans="1:17" x14ac:dyDescent="0.2">
      <c r="D8" s="10"/>
      <c r="K8" s="1054" t="str">
        <f>IF(L6=EUconst_NotRelevant,HYPERLINK("#JUMP_K_Top",EUconst_MsgNextSheet),HYPERLINK("",EUconst_MsgEnterThisSection))</f>
        <v>Molimo unesite podatke u ovo polje</v>
      </c>
      <c r="L8" s="1054"/>
      <c r="M8" s="1054"/>
      <c r="N8" s="1054"/>
      <c r="O8" s="416"/>
    </row>
    <row r="9" spans="1:17" ht="5.0999999999999996" customHeight="1" x14ac:dyDescent="0.2">
      <c r="A9" s="250"/>
      <c r="B9" s="13"/>
      <c r="C9" s="13"/>
      <c r="D9" s="438"/>
      <c r="E9" s="410"/>
      <c r="F9" s="7"/>
      <c r="G9" s="410"/>
      <c r="H9" s="410"/>
      <c r="I9" s="410"/>
      <c r="J9" s="410"/>
      <c r="K9" s="410"/>
      <c r="L9" s="410"/>
      <c r="M9" s="410"/>
      <c r="N9" s="410"/>
      <c r="O9" s="416"/>
    </row>
    <row r="10" spans="1:17" ht="15.75" x14ac:dyDescent="0.25">
      <c r="A10" s="452"/>
      <c r="B10" s="416"/>
      <c r="C10" s="77" t="s">
        <v>1795</v>
      </c>
      <c r="D10" s="1346" t="str">
        <f>Translations!$B$1374</f>
        <v>Određivanje količina CO2 trajno kemijski vezanog</v>
      </c>
      <c r="E10" s="1346"/>
      <c r="F10" s="1346"/>
      <c r="G10" s="1346"/>
      <c r="H10" s="1346"/>
      <c r="I10" s="1346"/>
      <c r="J10" s="1346"/>
      <c r="K10" s="1346"/>
      <c r="L10" s="1346"/>
      <c r="M10" s="1346"/>
      <c r="N10" s="1346"/>
      <c r="O10" s="416"/>
    </row>
    <row r="11" spans="1:17" x14ac:dyDescent="0.2">
      <c r="A11" s="452"/>
      <c r="B11" s="416"/>
      <c r="C11" s="327"/>
      <c r="D11" s="68"/>
      <c r="E11" s="439"/>
      <c r="F11" s="439"/>
      <c r="G11" s="439"/>
      <c r="H11" s="439"/>
      <c r="I11" s="439"/>
      <c r="J11" s="439"/>
      <c r="K11" s="439"/>
      <c r="L11" s="439"/>
      <c r="M11" s="439"/>
      <c r="N11" s="439"/>
      <c r="O11" s="416"/>
    </row>
    <row r="12" spans="1:17" ht="25.5" customHeight="1" x14ac:dyDescent="0.2">
      <c r="A12" s="452"/>
      <c r="B12" s="416"/>
      <c r="C12" s="416"/>
      <c r="D12" s="877" t="str">
        <f>Translations!$B$1375</f>
        <v>Napomena: ovaj odjeljak treba ispuniti ako se CO2 hvata i koristi (CCU) u proizvodu u kojem je CO2 trajno kemijski vezan, u skladu s člankom 49a Uredbe. CO2 vezan u proizvodima koji ne zadovoljavaju specifikacije navedene u članku 49.a Uredbe nije ovdje obuhvaćen.</v>
      </c>
      <c r="E12" s="1161"/>
      <c r="F12" s="1161"/>
      <c r="G12" s="1161"/>
      <c r="H12" s="1161"/>
      <c r="I12" s="1161"/>
      <c r="J12" s="1161"/>
      <c r="K12" s="1161"/>
      <c r="L12" s="1161"/>
      <c r="M12" s="1161"/>
      <c r="N12" s="1161"/>
      <c r="O12" s="416"/>
    </row>
    <row r="13" spans="1:17" x14ac:dyDescent="0.2">
      <c r="A13" s="452"/>
      <c r="B13" s="416"/>
      <c r="C13" s="416"/>
      <c r="D13" s="877"/>
      <c r="E13" s="1161"/>
      <c r="F13" s="1161"/>
      <c r="G13" s="1161"/>
      <c r="H13" s="1161"/>
      <c r="I13" s="1161"/>
      <c r="J13" s="1161"/>
      <c r="K13" s="1161"/>
      <c r="L13" s="1161"/>
      <c r="M13" s="1161"/>
      <c r="N13" s="1161"/>
      <c r="O13" s="416"/>
    </row>
    <row r="14" spans="1:17" x14ac:dyDescent="0.2">
      <c r="A14" s="452"/>
      <c r="B14" s="416"/>
      <c r="C14" s="416"/>
      <c r="D14" s="14" t="s">
        <v>1016</v>
      </c>
      <c r="E14" s="853" t="str">
        <f>Translations!$B$1376</f>
        <v>Navedite detaljan opis procesa u kojem je CO2 trajno kemijski vezan.</v>
      </c>
      <c r="F14" s="1161"/>
      <c r="G14" s="1161"/>
      <c r="H14" s="1161"/>
      <c r="I14" s="1161"/>
      <c r="J14" s="1161"/>
      <c r="K14" s="1161"/>
      <c r="L14" s="1161"/>
      <c r="M14" s="1161"/>
      <c r="N14" s="1161"/>
      <c r="O14" s="416"/>
    </row>
    <row r="15" spans="1:17" ht="25.5" customHeight="1" x14ac:dyDescent="0.2">
      <c r="A15" s="452"/>
      <c r="B15" s="416"/>
      <c r="C15" s="416"/>
      <c r="D15" s="416"/>
      <c r="E15" s="1016" t="str">
        <f>Translations!$B$1377</f>
        <v>Navedite sažeti opis pristupa praćenju, uključujući formule, koje se koriste za određivanje godišnje količine CO2 koji je trajno kemijski vezan u proizvodu.</v>
      </c>
      <c r="F15" s="1016"/>
      <c r="G15" s="1016"/>
      <c r="H15" s="1016"/>
      <c r="I15" s="1016"/>
      <c r="J15" s="1016"/>
      <c r="K15" s="1016"/>
      <c r="L15" s="1016"/>
      <c r="M15" s="1016"/>
      <c r="N15" s="1016"/>
      <c r="O15" s="416"/>
    </row>
    <row r="16" spans="1:17" ht="38.25" customHeight="1" x14ac:dyDescent="0.2">
      <c r="A16" s="452"/>
      <c r="B16" s="416"/>
      <c r="C16" s="416"/>
      <c r="D16" s="416"/>
      <c r="E16" s="1016" t="str">
        <f>Translations!$B$1378</f>
        <v>Ovo bi posebno trebalo obuhvatiti proces u kojem je CO2 kemijski vezan, granice sustava procesa, lokaciju (bilo na licu mjesta ili u drugom postrojenju ili subjektu), te relevantni ulazni i izlazni materijal i njihov kemijski sastav, posebno sadržaj ugljika. Provjerite je li ovaj izračun u skladu s člankom 49.a Uredbe.</v>
      </c>
      <c r="F16" s="1016"/>
      <c r="G16" s="1016"/>
      <c r="H16" s="1016"/>
      <c r="I16" s="1016"/>
      <c r="J16" s="1016"/>
      <c r="K16" s="1016"/>
      <c r="L16" s="1016"/>
      <c r="M16" s="1016"/>
      <c r="N16" s="1016"/>
      <c r="O16" s="416"/>
    </row>
    <row r="17" spans="1:15" ht="25.5" customHeight="1" x14ac:dyDescent="0.2">
      <c r="A17" s="452"/>
      <c r="B17" s="416"/>
      <c r="C17" s="416"/>
      <c r="D17" s="416"/>
      <c r="E17" s="1016" t="str">
        <f>Translations!$B$680</f>
        <v>Ako je opis previše složen, npr. primjenjuju se složene formula ili je potrebno napraviti dijagram za pojašnjenje opisa, može se dati opis u posebnom dokumentu. U tom slučaju navedite referencu na taj dokument (navesti naziv i datum dokumenta).</v>
      </c>
      <c r="F17" s="1016"/>
      <c r="G17" s="1016"/>
      <c r="H17" s="1016"/>
      <c r="I17" s="1016"/>
      <c r="J17" s="1016"/>
      <c r="K17" s="1016"/>
      <c r="L17" s="1016"/>
      <c r="M17" s="1016"/>
      <c r="N17" s="1016"/>
      <c r="O17" s="416"/>
    </row>
    <row r="18" spans="1:15" ht="25.5" customHeight="1" x14ac:dyDescent="0.2">
      <c r="A18" s="452"/>
      <c r="B18" s="416"/>
      <c r="C18" s="416"/>
      <c r="D18" s="416"/>
      <c r="E18" s="1016" t="str">
        <f>Translations!$B$195</f>
        <v>Ovaj opis bi trebao pružiti povezane informacije koje su potrebne za razumijevanje informacija navedenih u drugim dijelovima ovog obrasca te kako se koriste zajedno za izračun emisija. Mogu biti kratke kao dani primjer u listu D_Metodologija proračuna, odjeljak 7(a).</v>
      </c>
      <c r="F18" s="1016"/>
      <c r="G18" s="1016"/>
      <c r="H18" s="1016"/>
      <c r="I18" s="1016"/>
      <c r="J18" s="1016"/>
      <c r="K18" s="1016"/>
      <c r="L18" s="1016"/>
      <c r="M18" s="1016"/>
      <c r="N18" s="1016"/>
      <c r="O18" s="416"/>
    </row>
    <row r="19" spans="1:15" ht="5.0999999999999996" customHeight="1" x14ac:dyDescent="0.2">
      <c r="A19" s="452"/>
      <c r="B19" s="416"/>
      <c r="C19" s="416"/>
      <c r="D19" s="416"/>
      <c r="E19" s="430"/>
      <c r="F19" s="430"/>
      <c r="G19" s="430"/>
      <c r="H19" s="430"/>
      <c r="I19" s="430"/>
      <c r="J19" s="430"/>
      <c r="K19" s="430"/>
      <c r="L19" s="430"/>
      <c r="M19" s="416"/>
      <c r="N19" s="416"/>
      <c r="O19" s="416"/>
    </row>
    <row r="20" spans="1:15" x14ac:dyDescent="0.2">
      <c r="A20" s="452"/>
      <c r="B20" s="416"/>
      <c r="C20" s="416"/>
      <c r="D20" s="416"/>
      <c r="E20" s="1007"/>
      <c r="F20" s="1347"/>
      <c r="G20" s="1347"/>
      <c r="H20" s="1347"/>
      <c r="I20" s="1347"/>
      <c r="J20" s="1347"/>
      <c r="K20" s="1347"/>
      <c r="L20" s="1347"/>
      <c r="M20" s="1347"/>
      <c r="N20" s="1348"/>
      <c r="O20" s="416"/>
    </row>
    <row r="21" spans="1:15" x14ac:dyDescent="0.2">
      <c r="A21" s="452"/>
      <c r="B21" s="416"/>
      <c r="C21" s="416"/>
      <c r="D21" s="416"/>
      <c r="E21" s="997"/>
      <c r="F21" s="1342"/>
      <c r="G21" s="1342"/>
      <c r="H21" s="1342"/>
      <c r="I21" s="1342"/>
      <c r="J21" s="1342"/>
      <c r="K21" s="1342"/>
      <c r="L21" s="1342"/>
      <c r="M21" s="1342"/>
      <c r="N21" s="1343"/>
      <c r="O21" s="416"/>
    </row>
    <row r="22" spans="1:15" x14ac:dyDescent="0.2">
      <c r="A22" s="452"/>
      <c r="B22" s="416"/>
      <c r="C22" s="416"/>
      <c r="D22" s="416"/>
      <c r="E22" s="997"/>
      <c r="F22" s="1342"/>
      <c r="G22" s="1342"/>
      <c r="H22" s="1342"/>
      <c r="I22" s="1342"/>
      <c r="J22" s="1342"/>
      <c r="K22" s="1342"/>
      <c r="L22" s="1342"/>
      <c r="M22" s="1342"/>
      <c r="N22" s="1343"/>
      <c r="O22" s="416"/>
    </row>
    <row r="23" spans="1:15" x14ac:dyDescent="0.2">
      <c r="A23" s="452"/>
      <c r="B23" s="416"/>
      <c r="C23" s="416"/>
      <c r="D23" s="416"/>
      <c r="E23" s="997"/>
      <c r="F23" s="1342"/>
      <c r="G23" s="1342"/>
      <c r="H23" s="1342"/>
      <c r="I23" s="1342"/>
      <c r="J23" s="1342"/>
      <c r="K23" s="1342"/>
      <c r="L23" s="1342"/>
      <c r="M23" s="1342"/>
      <c r="N23" s="1343"/>
      <c r="O23" s="416"/>
    </row>
    <row r="24" spans="1:15" x14ac:dyDescent="0.2">
      <c r="A24" s="452"/>
      <c r="B24" s="416"/>
      <c r="C24" s="416"/>
      <c r="D24" s="416"/>
      <c r="E24" s="997"/>
      <c r="F24" s="1342"/>
      <c r="G24" s="1342"/>
      <c r="H24" s="1342"/>
      <c r="I24" s="1342"/>
      <c r="J24" s="1342"/>
      <c r="K24" s="1342"/>
      <c r="L24" s="1342"/>
      <c r="M24" s="1342"/>
      <c r="N24" s="1343"/>
      <c r="O24" s="416"/>
    </row>
    <row r="25" spans="1:15" x14ac:dyDescent="0.2">
      <c r="A25" s="452"/>
      <c r="B25" s="416"/>
      <c r="C25" s="416"/>
      <c r="D25" s="416"/>
      <c r="E25" s="997"/>
      <c r="F25" s="1342"/>
      <c r="G25" s="1342"/>
      <c r="H25" s="1342"/>
      <c r="I25" s="1342"/>
      <c r="J25" s="1342"/>
      <c r="K25" s="1342"/>
      <c r="L25" s="1342"/>
      <c r="M25" s="1342"/>
      <c r="N25" s="1343"/>
      <c r="O25" s="416"/>
    </row>
    <row r="26" spans="1:15" x14ac:dyDescent="0.2">
      <c r="A26" s="452"/>
      <c r="B26" s="416"/>
      <c r="C26" s="416"/>
      <c r="D26" s="416"/>
      <c r="E26" s="997"/>
      <c r="F26" s="1342"/>
      <c r="G26" s="1342"/>
      <c r="H26" s="1342"/>
      <c r="I26" s="1342"/>
      <c r="J26" s="1342"/>
      <c r="K26" s="1342"/>
      <c r="L26" s="1342"/>
      <c r="M26" s="1342"/>
      <c r="N26" s="1343"/>
      <c r="O26" s="416"/>
    </row>
    <row r="27" spans="1:15" x14ac:dyDescent="0.2">
      <c r="A27" s="452"/>
      <c r="B27" s="416"/>
      <c r="C27" s="416"/>
      <c r="D27" s="416"/>
      <c r="E27" s="997"/>
      <c r="F27" s="1342"/>
      <c r="G27" s="1342"/>
      <c r="H27" s="1342"/>
      <c r="I27" s="1342"/>
      <c r="J27" s="1342"/>
      <c r="K27" s="1342"/>
      <c r="L27" s="1342"/>
      <c r="M27" s="1342"/>
      <c r="N27" s="1343"/>
      <c r="O27" s="416"/>
    </row>
    <row r="28" spans="1:15" x14ac:dyDescent="0.2">
      <c r="A28" s="452"/>
      <c r="B28" s="416"/>
      <c r="C28" s="416"/>
      <c r="D28" s="416"/>
      <c r="E28" s="997"/>
      <c r="F28" s="1342"/>
      <c r="G28" s="1342"/>
      <c r="H28" s="1342"/>
      <c r="I28" s="1342"/>
      <c r="J28" s="1342"/>
      <c r="K28" s="1342"/>
      <c r="L28" s="1342"/>
      <c r="M28" s="1342"/>
      <c r="N28" s="1343"/>
      <c r="O28" s="416"/>
    </row>
    <row r="29" spans="1:15" x14ac:dyDescent="0.2">
      <c r="A29" s="452"/>
      <c r="B29" s="416"/>
      <c r="C29" s="416"/>
      <c r="D29" s="416"/>
      <c r="E29" s="997"/>
      <c r="F29" s="1342"/>
      <c r="G29" s="1342"/>
      <c r="H29" s="1342"/>
      <c r="I29" s="1342"/>
      <c r="J29" s="1342"/>
      <c r="K29" s="1342"/>
      <c r="L29" s="1342"/>
      <c r="M29" s="1342"/>
      <c r="N29" s="1343"/>
      <c r="O29" s="416"/>
    </row>
    <row r="30" spans="1:15" x14ac:dyDescent="0.2">
      <c r="A30" s="452"/>
      <c r="B30" s="416"/>
      <c r="C30" s="416"/>
      <c r="D30" s="416"/>
      <c r="E30" s="997"/>
      <c r="F30" s="1342"/>
      <c r="G30" s="1342"/>
      <c r="H30" s="1342"/>
      <c r="I30" s="1342"/>
      <c r="J30" s="1342"/>
      <c r="K30" s="1342"/>
      <c r="L30" s="1342"/>
      <c r="M30" s="1342"/>
      <c r="N30" s="1343"/>
      <c r="O30" s="416"/>
    </row>
    <row r="31" spans="1:15" x14ac:dyDescent="0.2">
      <c r="A31" s="452"/>
      <c r="B31" s="416"/>
      <c r="C31" s="416"/>
      <c r="D31" s="416"/>
      <c r="E31" s="997"/>
      <c r="F31" s="1342"/>
      <c r="G31" s="1342"/>
      <c r="H31" s="1342"/>
      <c r="I31" s="1342"/>
      <c r="J31" s="1342"/>
      <c r="K31" s="1342"/>
      <c r="L31" s="1342"/>
      <c r="M31" s="1342"/>
      <c r="N31" s="1343"/>
      <c r="O31" s="416"/>
    </row>
    <row r="32" spans="1:15" x14ac:dyDescent="0.2">
      <c r="A32" s="452"/>
      <c r="B32" s="416"/>
      <c r="C32" s="416"/>
      <c r="D32" s="416"/>
      <c r="E32" s="997"/>
      <c r="F32" s="1342"/>
      <c r="G32" s="1342"/>
      <c r="H32" s="1342"/>
      <c r="I32" s="1342"/>
      <c r="J32" s="1342"/>
      <c r="K32" s="1342"/>
      <c r="L32" s="1342"/>
      <c r="M32" s="1342"/>
      <c r="N32" s="1343"/>
      <c r="O32" s="416"/>
    </row>
    <row r="33" spans="1:17" x14ac:dyDescent="0.2">
      <c r="A33" s="452"/>
      <c r="B33" s="416"/>
      <c r="C33" s="416"/>
      <c r="D33" s="416"/>
      <c r="E33" s="997"/>
      <c r="F33" s="1342"/>
      <c r="G33" s="1342"/>
      <c r="H33" s="1342"/>
      <c r="I33" s="1342"/>
      <c r="J33" s="1342"/>
      <c r="K33" s="1342"/>
      <c r="L33" s="1342"/>
      <c r="M33" s="1342"/>
      <c r="N33" s="1343"/>
      <c r="O33" s="416"/>
    </row>
    <row r="34" spans="1:17" x14ac:dyDescent="0.2">
      <c r="A34" s="452"/>
      <c r="B34" s="416"/>
      <c r="C34" s="416"/>
      <c r="D34" s="416"/>
      <c r="E34" s="997"/>
      <c r="F34" s="1342"/>
      <c r="G34" s="1342"/>
      <c r="H34" s="1342"/>
      <c r="I34" s="1342"/>
      <c r="J34" s="1342"/>
      <c r="K34" s="1342"/>
      <c r="L34" s="1342"/>
      <c r="M34" s="1342"/>
      <c r="N34" s="1343"/>
      <c r="O34" s="416"/>
    </row>
    <row r="35" spans="1:17" x14ac:dyDescent="0.2">
      <c r="A35" s="452"/>
      <c r="B35" s="416"/>
      <c r="C35" s="416"/>
      <c r="D35" s="416"/>
      <c r="E35" s="997"/>
      <c r="F35" s="1342"/>
      <c r="G35" s="1342"/>
      <c r="H35" s="1342"/>
      <c r="I35" s="1342"/>
      <c r="J35" s="1342"/>
      <c r="K35" s="1342"/>
      <c r="L35" s="1342"/>
      <c r="M35" s="1342"/>
      <c r="N35" s="1343"/>
      <c r="O35" s="416"/>
    </row>
    <row r="36" spans="1:17" x14ac:dyDescent="0.2">
      <c r="A36" s="452"/>
      <c r="B36" s="416"/>
      <c r="C36" s="416"/>
      <c r="D36" s="416"/>
      <c r="E36" s="997"/>
      <c r="F36" s="1342"/>
      <c r="G36" s="1342"/>
      <c r="H36" s="1342"/>
      <c r="I36" s="1342"/>
      <c r="J36" s="1342"/>
      <c r="K36" s="1342"/>
      <c r="L36" s="1342"/>
      <c r="M36" s="1342"/>
      <c r="N36" s="1343"/>
      <c r="O36" s="416"/>
    </row>
    <row r="37" spans="1:17" x14ac:dyDescent="0.2">
      <c r="A37" s="452"/>
      <c r="B37" s="416"/>
      <c r="C37" s="416"/>
      <c r="D37" s="416"/>
      <c r="E37" s="997"/>
      <c r="F37" s="1342"/>
      <c r="G37" s="1342"/>
      <c r="H37" s="1342"/>
      <c r="I37" s="1342"/>
      <c r="J37" s="1342"/>
      <c r="K37" s="1342"/>
      <c r="L37" s="1342"/>
      <c r="M37" s="1342"/>
      <c r="N37" s="1343"/>
      <c r="O37" s="416"/>
    </row>
    <row r="38" spans="1:17" x14ac:dyDescent="0.2">
      <c r="A38" s="452"/>
      <c r="B38" s="416"/>
      <c r="C38" s="416"/>
      <c r="D38" s="416"/>
      <c r="E38" s="997"/>
      <c r="F38" s="1342"/>
      <c r="G38" s="1342"/>
      <c r="H38" s="1342"/>
      <c r="I38" s="1342"/>
      <c r="J38" s="1342"/>
      <c r="K38" s="1342"/>
      <c r="L38" s="1342"/>
      <c r="M38" s="1342"/>
      <c r="N38" s="1343"/>
      <c r="O38" s="416"/>
    </row>
    <row r="39" spans="1:17" x14ac:dyDescent="0.2">
      <c r="A39" s="452"/>
      <c r="B39" s="336"/>
      <c r="C39" s="336"/>
      <c r="D39" s="416"/>
      <c r="E39" s="1000"/>
      <c r="F39" s="1350"/>
      <c r="G39" s="1350"/>
      <c r="H39" s="1350"/>
      <c r="I39" s="1350"/>
      <c r="J39" s="1350"/>
      <c r="K39" s="1350"/>
      <c r="L39" s="1350"/>
      <c r="M39" s="1350"/>
      <c r="N39" s="1351"/>
      <c r="O39" s="416"/>
    </row>
    <row r="40" spans="1:17" s="8" customFormat="1" x14ac:dyDescent="0.2">
      <c r="A40" s="65"/>
      <c r="O40" s="416"/>
      <c r="P40" s="619"/>
      <c r="Q40" s="673"/>
    </row>
    <row r="41" spans="1:17" s="8" customFormat="1" ht="38.25" customHeight="1" x14ac:dyDescent="0.2">
      <c r="A41" s="452"/>
      <c r="B41" s="416"/>
      <c r="C41" s="416"/>
      <c r="D41" s="14" t="s">
        <v>1018</v>
      </c>
      <c r="E41" s="1021" t="str">
        <f>Translations!$B$1379</f>
        <v>Ovdje navedite opis postupka koji se koristi za utvrđivanje ispunjava li ili ne proizvod u kojem je CO2 trajno kemijski vezan u skladu s člankom 49.a stavkom 1. Uredbe zahtjeve utvrđene u delegiranoj Uredbi 2024/2620  i vrste uporabe tih proizvoda.</v>
      </c>
      <c r="F41" s="1161"/>
      <c r="G41" s="1161"/>
      <c r="H41" s="1161"/>
      <c r="I41" s="1161"/>
      <c r="J41" s="1161"/>
      <c r="K41" s="1161"/>
      <c r="L41" s="1161"/>
      <c r="M41" s="1161"/>
      <c r="N41" s="1161"/>
      <c r="O41" s="416"/>
      <c r="P41" s="673"/>
      <c r="Q41" s="673"/>
    </row>
    <row r="42" spans="1:17" s="8" customFormat="1" ht="5.0999999999999996" customHeight="1" x14ac:dyDescent="0.2">
      <c r="A42" s="250"/>
      <c r="B42" s="13"/>
      <c r="C42" s="13"/>
      <c r="D42" s="438"/>
      <c r="E42" s="410"/>
      <c r="F42" s="7"/>
      <c r="G42" s="410"/>
      <c r="H42" s="410"/>
      <c r="I42" s="410"/>
      <c r="J42" s="410"/>
      <c r="K42" s="410"/>
      <c r="L42" s="410"/>
      <c r="M42" s="410"/>
      <c r="N42" s="410"/>
      <c r="O42" s="416"/>
      <c r="P42" s="673"/>
      <c r="Q42" s="673"/>
    </row>
    <row r="43" spans="1:17" s="8" customFormat="1" ht="12.75" customHeight="1" x14ac:dyDescent="0.2">
      <c r="A43" s="17"/>
      <c r="B43" s="416"/>
      <c r="C43" s="416"/>
      <c r="D43" s="416"/>
      <c r="E43" s="1096" t="str">
        <f>Translations!$B$405</f>
        <v>Naziv postupka</v>
      </c>
      <c r="F43" s="1097"/>
      <c r="G43" s="1036"/>
      <c r="H43" s="979"/>
      <c r="I43" s="979"/>
      <c r="J43" s="979"/>
      <c r="K43" s="979"/>
      <c r="L43" s="979"/>
      <c r="M43" s="979"/>
      <c r="N43" s="980"/>
      <c r="O43" s="416"/>
      <c r="P43" s="680"/>
      <c r="Q43" s="673"/>
    </row>
    <row r="44" spans="1:17" s="8" customFormat="1" ht="12.75" customHeight="1" x14ac:dyDescent="0.2">
      <c r="A44" s="17"/>
      <c r="B44" s="416"/>
      <c r="C44" s="416"/>
      <c r="D44" s="416"/>
      <c r="E44" s="1096" t="str">
        <f>Translations!$B$407</f>
        <v>Oznaka postupka</v>
      </c>
      <c r="F44" s="1097"/>
      <c r="G44" s="1036"/>
      <c r="H44" s="979"/>
      <c r="I44" s="979"/>
      <c r="J44" s="979"/>
      <c r="K44" s="979"/>
      <c r="L44" s="979"/>
      <c r="M44" s="979"/>
      <c r="N44" s="980"/>
      <c r="O44" s="416"/>
      <c r="P44" s="680"/>
      <c r="Q44" s="673"/>
    </row>
    <row r="45" spans="1:17" s="8" customFormat="1" ht="25.5" customHeight="1" x14ac:dyDescent="0.2">
      <c r="A45" s="17"/>
      <c r="B45" s="416"/>
      <c r="C45" s="416"/>
      <c r="D45" s="416"/>
      <c r="E45" s="1096" t="str">
        <f>Translations!$B$409</f>
        <v>Oznaka dijagrama (ukoliko je primjenjivo)</v>
      </c>
      <c r="F45" s="1097"/>
      <c r="G45" s="1036"/>
      <c r="H45" s="979"/>
      <c r="I45" s="979"/>
      <c r="J45" s="979"/>
      <c r="K45" s="979"/>
      <c r="L45" s="979"/>
      <c r="M45" s="979"/>
      <c r="N45" s="980"/>
      <c r="O45" s="416"/>
      <c r="P45" s="680"/>
      <c r="Q45" s="673"/>
    </row>
    <row r="46" spans="1:17" s="8" customFormat="1" ht="25.5" customHeight="1" x14ac:dyDescent="0.2">
      <c r="A46" s="17"/>
      <c r="B46" s="416"/>
      <c r="C46" s="416"/>
      <c r="D46" s="416"/>
      <c r="E46" s="1098" t="str">
        <f>Translations!$B$411</f>
        <v>Kratki opis postupka</v>
      </c>
      <c r="F46" s="1099"/>
      <c r="G46" s="1100"/>
      <c r="H46" s="1101"/>
      <c r="I46" s="1101"/>
      <c r="J46" s="1101"/>
      <c r="K46" s="1101"/>
      <c r="L46" s="1101"/>
      <c r="M46" s="1101"/>
      <c r="N46" s="1102"/>
      <c r="O46" s="416"/>
      <c r="P46" s="680"/>
      <c r="Q46" s="673"/>
    </row>
    <row r="47" spans="1:17" s="8" customFormat="1" ht="25.5" customHeight="1" x14ac:dyDescent="0.2">
      <c r="A47" s="17"/>
      <c r="B47" s="416"/>
      <c r="C47" s="416"/>
      <c r="D47" s="416"/>
      <c r="E47" s="585"/>
      <c r="F47" s="586"/>
      <c r="G47" s="1090"/>
      <c r="H47" s="1091"/>
      <c r="I47" s="1091"/>
      <c r="J47" s="1091"/>
      <c r="K47" s="1091"/>
      <c r="L47" s="1091"/>
      <c r="M47" s="1091"/>
      <c r="N47" s="1092"/>
      <c r="O47" s="416"/>
      <c r="P47" s="680"/>
      <c r="Q47" s="673"/>
    </row>
    <row r="48" spans="1:17" s="8" customFormat="1" ht="25.5" customHeight="1" x14ac:dyDescent="0.2">
      <c r="A48" s="17"/>
      <c r="B48" s="416"/>
      <c r="C48" s="416"/>
      <c r="D48" s="416"/>
      <c r="E48" s="587"/>
      <c r="F48" s="588"/>
      <c r="G48" s="1093"/>
      <c r="H48" s="1094"/>
      <c r="I48" s="1094"/>
      <c r="J48" s="1094"/>
      <c r="K48" s="1094"/>
      <c r="L48" s="1094"/>
      <c r="M48" s="1094"/>
      <c r="N48" s="1095"/>
      <c r="O48" s="416"/>
      <c r="P48" s="680"/>
      <c r="Q48" s="673"/>
    </row>
    <row r="49" spans="1:17" s="8" customFormat="1" ht="25.5" customHeight="1" x14ac:dyDescent="0.2">
      <c r="A49" s="17"/>
      <c r="B49" s="416"/>
      <c r="C49" s="416"/>
      <c r="D49" s="416"/>
      <c r="E49" s="1096" t="str">
        <f>Translations!$B$414</f>
        <v>Ustrojstvena jedinica tvrtke odgovorna za postupke i za obradu podataka.</v>
      </c>
      <c r="F49" s="1097"/>
      <c r="G49" s="1036"/>
      <c r="H49" s="1037"/>
      <c r="I49" s="1037"/>
      <c r="J49" s="1037"/>
      <c r="K49" s="1037"/>
      <c r="L49" s="1037"/>
      <c r="M49" s="1037"/>
      <c r="N49" s="1060"/>
      <c r="O49" s="416"/>
      <c r="P49" s="680"/>
      <c r="Q49" s="673"/>
    </row>
    <row r="50" spans="1:17" s="8" customFormat="1" ht="12.75" customHeight="1" x14ac:dyDescent="0.2">
      <c r="A50" s="17"/>
      <c r="B50" s="416"/>
      <c r="C50" s="416"/>
      <c r="D50" s="416"/>
      <c r="E50" s="1096" t="str">
        <f>Translations!$B$416</f>
        <v>Lokacija na kojoj se pohranjuju zapisi</v>
      </c>
      <c r="F50" s="1097"/>
      <c r="G50" s="1036"/>
      <c r="H50" s="979"/>
      <c r="I50" s="979"/>
      <c r="J50" s="979"/>
      <c r="K50" s="979"/>
      <c r="L50" s="979"/>
      <c r="M50" s="979"/>
      <c r="N50" s="980"/>
      <c r="O50" s="416"/>
      <c r="P50" s="680"/>
      <c r="Q50" s="673"/>
    </row>
    <row r="51" spans="1:17" s="8" customFormat="1" ht="25.5" customHeight="1" x14ac:dyDescent="0.2">
      <c r="A51" s="17"/>
      <c r="B51" s="416"/>
      <c r="C51" s="416"/>
      <c r="D51" s="416"/>
      <c r="E51" s="1096" t="str">
        <f>Translations!$B$418</f>
        <v>Naziv informatičkog sustava koji se koristi (ako je primjenjivo).</v>
      </c>
      <c r="F51" s="1097"/>
      <c r="G51" s="1036"/>
      <c r="H51" s="979"/>
      <c r="I51" s="979"/>
      <c r="J51" s="979"/>
      <c r="K51" s="979"/>
      <c r="L51" s="979"/>
      <c r="M51" s="979"/>
      <c r="N51" s="980"/>
      <c r="O51" s="416"/>
      <c r="P51" s="680"/>
      <c r="Q51" s="673"/>
    </row>
    <row r="52" spans="1:17" s="8" customFormat="1" ht="25.5" customHeight="1" x14ac:dyDescent="0.2">
      <c r="A52" s="17"/>
      <c r="B52" s="416"/>
      <c r="C52" s="416"/>
      <c r="D52" s="416"/>
      <c r="E52" s="1096" t="str">
        <f>Translations!$B$420</f>
        <v>Popis HRN EN i ostalih primjenjenih normi (ako je primjenjivo)</v>
      </c>
      <c r="F52" s="1097"/>
      <c r="G52" s="1036"/>
      <c r="H52" s="979"/>
      <c r="I52" s="979"/>
      <c r="J52" s="979"/>
      <c r="K52" s="979"/>
      <c r="L52" s="979"/>
      <c r="M52" s="979"/>
      <c r="N52" s="980"/>
      <c r="O52" s="416"/>
      <c r="P52" s="680"/>
      <c r="Q52" s="673"/>
    </row>
    <row r="53" spans="1:17" s="8" customFormat="1" x14ac:dyDescent="0.2">
      <c r="A53" s="65"/>
      <c r="O53" s="416"/>
      <c r="P53" s="673"/>
      <c r="Q53" s="673"/>
    </row>
    <row r="54" spans="1:17" s="8" customFormat="1" ht="25.5" customHeight="1" x14ac:dyDescent="0.2">
      <c r="A54" s="452"/>
      <c r="B54" s="416"/>
      <c r="C54" s="416"/>
      <c r="D54" s="14" t="s">
        <v>552</v>
      </c>
      <c r="E54" s="1021" t="str">
        <f>Translations!$B$1380</f>
        <v>Ovdje navedite opis postupka korištenog za metodologiju izračuna za određivanje količina trajno kemijski vezanog CO2 u skladu s člankom 49.a stavkom 2. Uredbe</v>
      </c>
      <c r="F54" s="1161"/>
      <c r="G54" s="1161"/>
      <c r="H54" s="1161"/>
      <c r="I54" s="1161"/>
      <c r="J54" s="1161"/>
      <c r="K54" s="1161"/>
      <c r="L54" s="1161"/>
      <c r="M54" s="1161"/>
      <c r="N54" s="1161"/>
      <c r="O54" s="416"/>
      <c r="P54" s="673"/>
      <c r="Q54" s="673"/>
    </row>
    <row r="55" spans="1:17" s="8" customFormat="1" ht="5.0999999999999996" customHeight="1" x14ac:dyDescent="0.2">
      <c r="A55" s="250"/>
      <c r="B55" s="13"/>
      <c r="C55" s="13"/>
      <c r="D55" s="438"/>
      <c r="E55" s="410"/>
      <c r="F55" s="7"/>
      <c r="G55" s="410"/>
      <c r="H55" s="410"/>
      <c r="I55" s="410"/>
      <c r="J55" s="410"/>
      <c r="K55" s="410"/>
      <c r="L55" s="410"/>
      <c r="M55" s="410"/>
      <c r="N55" s="410"/>
      <c r="O55" s="416"/>
      <c r="P55" s="673"/>
      <c r="Q55" s="673"/>
    </row>
    <row r="56" spans="1:17" s="8" customFormat="1" ht="12.75" customHeight="1" x14ac:dyDescent="0.2">
      <c r="A56" s="17"/>
      <c r="B56" s="416"/>
      <c r="C56" s="416"/>
      <c r="D56" s="416"/>
      <c r="E56" s="1096" t="str">
        <f>Translations!$B$405</f>
        <v>Naziv postupka</v>
      </c>
      <c r="F56" s="1097"/>
      <c r="G56" s="1036"/>
      <c r="H56" s="979"/>
      <c r="I56" s="979"/>
      <c r="J56" s="979"/>
      <c r="K56" s="979"/>
      <c r="L56" s="979"/>
      <c r="M56" s="979"/>
      <c r="N56" s="980"/>
      <c r="O56" s="416"/>
      <c r="P56" s="680"/>
      <c r="Q56" s="673"/>
    </row>
    <row r="57" spans="1:17" s="8" customFormat="1" ht="12.75" customHeight="1" x14ac:dyDescent="0.2">
      <c r="A57" s="17"/>
      <c r="B57" s="416"/>
      <c r="C57" s="416"/>
      <c r="D57" s="416"/>
      <c r="E57" s="1096" t="str">
        <f>Translations!$B$407</f>
        <v>Oznaka postupka</v>
      </c>
      <c r="F57" s="1097"/>
      <c r="G57" s="1036"/>
      <c r="H57" s="979"/>
      <c r="I57" s="979"/>
      <c r="J57" s="979"/>
      <c r="K57" s="979"/>
      <c r="L57" s="979"/>
      <c r="M57" s="979"/>
      <c r="N57" s="980"/>
      <c r="O57" s="416"/>
      <c r="P57" s="680"/>
      <c r="Q57" s="673"/>
    </row>
    <row r="58" spans="1:17" s="8" customFormat="1" ht="25.5" customHeight="1" x14ac:dyDescent="0.2">
      <c r="A58" s="17"/>
      <c r="B58" s="416"/>
      <c r="C58" s="416"/>
      <c r="D58" s="416"/>
      <c r="E58" s="1096" t="str">
        <f>Translations!$B$409</f>
        <v>Oznaka dijagrama (ukoliko je primjenjivo)</v>
      </c>
      <c r="F58" s="1097"/>
      <c r="G58" s="1036"/>
      <c r="H58" s="979"/>
      <c r="I58" s="979"/>
      <c r="J58" s="979"/>
      <c r="K58" s="979"/>
      <c r="L58" s="979"/>
      <c r="M58" s="979"/>
      <c r="N58" s="980"/>
      <c r="O58" s="416"/>
      <c r="P58" s="680"/>
      <c r="Q58" s="673"/>
    </row>
    <row r="59" spans="1:17" s="8" customFormat="1" ht="25.5" customHeight="1" x14ac:dyDescent="0.2">
      <c r="A59" s="17"/>
      <c r="B59" s="416"/>
      <c r="C59" s="416"/>
      <c r="D59" s="416"/>
      <c r="E59" s="1098" t="str">
        <f>Translations!$B$411</f>
        <v>Kratki opis postupka</v>
      </c>
      <c r="F59" s="1099"/>
      <c r="G59" s="1100"/>
      <c r="H59" s="1101"/>
      <c r="I59" s="1101"/>
      <c r="J59" s="1101"/>
      <c r="K59" s="1101"/>
      <c r="L59" s="1101"/>
      <c r="M59" s="1101"/>
      <c r="N59" s="1102"/>
      <c r="O59" s="416"/>
      <c r="P59" s="680"/>
      <c r="Q59" s="673"/>
    </row>
    <row r="60" spans="1:17" s="8" customFormat="1" ht="25.5" customHeight="1" x14ac:dyDescent="0.2">
      <c r="A60" s="17"/>
      <c r="B60" s="416"/>
      <c r="C60" s="416"/>
      <c r="D60" s="416"/>
      <c r="E60" s="585"/>
      <c r="F60" s="586"/>
      <c r="G60" s="1090"/>
      <c r="H60" s="1091"/>
      <c r="I60" s="1091"/>
      <c r="J60" s="1091"/>
      <c r="K60" s="1091"/>
      <c r="L60" s="1091"/>
      <c r="M60" s="1091"/>
      <c r="N60" s="1092"/>
      <c r="O60" s="416"/>
      <c r="P60" s="680"/>
      <c r="Q60" s="673"/>
    </row>
    <row r="61" spans="1:17" s="8" customFormat="1" ht="25.5" customHeight="1" x14ac:dyDescent="0.2">
      <c r="A61" s="17"/>
      <c r="B61" s="416"/>
      <c r="C61" s="416"/>
      <c r="D61" s="416"/>
      <c r="E61" s="587"/>
      <c r="F61" s="588"/>
      <c r="G61" s="1093"/>
      <c r="H61" s="1094"/>
      <c r="I61" s="1094"/>
      <c r="J61" s="1094"/>
      <c r="K61" s="1094"/>
      <c r="L61" s="1094"/>
      <c r="M61" s="1094"/>
      <c r="N61" s="1095"/>
      <c r="O61" s="416"/>
      <c r="P61" s="680"/>
      <c r="Q61" s="673"/>
    </row>
    <row r="62" spans="1:17" s="8" customFormat="1" ht="25.5" customHeight="1" x14ac:dyDescent="0.2">
      <c r="A62" s="17"/>
      <c r="B62" s="416"/>
      <c r="C62" s="416"/>
      <c r="D62" s="416"/>
      <c r="E62" s="1096" t="str">
        <f>Translations!$B$414</f>
        <v>Ustrojstvena jedinica tvrtke odgovorna za postupke i za obradu podataka.</v>
      </c>
      <c r="F62" s="1097"/>
      <c r="G62" s="1036"/>
      <c r="H62" s="1037"/>
      <c r="I62" s="1037"/>
      <c r="J62" s="1037"/>
      <c r="K62" s="1037"/>
      <c r="L62" s="1037"/>
      <c r="M62" s="1037"/>
      <c r="N62" s="1060"/>
      <c r="O62" s="416"/>
      <c r="P62" s="680"/>
      <c r="Q62" s="673"/>
    </row>
    <row r="63" spans="1:17" s="8" customFormat="1" ht="12.75" customHeight="1" x14ac:dyDescent="0.2">
      <c r="A63" s="17"/>
      <c r="B63" s="416"/>
      <c r="C63" s="416"/>
      <c r="D63" s="416"/>
      <c r="E63" s="1096" t="str">
        <f>Translations!$B$416</f>
        <v>Lokacija na kojoj se pohranjuju zapisi</v>
      </c>
      <c r="F63" s="1097"/>
      <c r="G63" s="1036"/>
      <c r="H63" s="979"/>
      <c r="I63" s="979"/>
      <c r="J63" s="979"/>
      <c r="K63" s="979"/>
      <c r="L63" s="979"/>
      <c r="M63" s="979"/>
      <c r="N63" s="980"/>
      <c r="O63" s="416"/>
      <c r="P63" s="680"/>
      <c r="Q63" s="673"/>
    </row>
    <row r="64" spans="1:17" s="8" customFormat="1" ht="25.5" customHeight="1" x14ac:dyDescent="0.2">
      <c r="A64" s="17"/>
      <c r="B64" s="416"/>
      <c r="C64" s="416"/>
      <c r="D64" s="416"/>
      <c r="E64" s="1096" t="str">
        <f>Translations!$B$418</f>
        <v>Naziv informatičkog sustava koji se koristi (ako je primjenjivo).</v>
      </c>
      <c r="F64" s="1097"/>
      <c r="G64" s="1036"/>
      <c r="H64" s="979"/>
      <c r="I64" s="979"/>
      <c r="J64" s="979"/>
      <c r="K64" s="979"/>
      <c r="L64" s="979"/>
      <c r="M64" s="979"/>
      <c r="N64" s="980"/>
      <c r="O64" s="416"/>
      <c r="P64" s="680"/>
      <c r="Q64" s="673"/>
    </row>
    <row r="65" spans="1:23" s="8" customFormat="1" ht="25.5" customHeight="1" x14ac:dyDescent="0.2">
      <c r="A65" s="17"/>
      <c r="B65" s="416"/>
      <c r="C65" s="416"/>
      <c r="D65" s="416"/>
      <c r="E65" s="1096" t="str">
        <f>Translations!$B$420</f>
        <v>Popis HRN EN i ostalih primjenjenih normi (ako je primjenjivo)</v>
      </c>
      <c r="F65" s="1097"/>
      <c r="G65" s="1036"/>
      <c r="H65" s="979"/>
      <c r="I65" s="979"/>
      <c r="J65" s="979"/>
      <c r="K65" s="979"/>
      <c r="L65" s="979"/>
      <c r="M65" s="979"/>
      <c r="N65" s="980"/>
      <c r="O65" s="416"/>
      <c r="P65" s="680"/>
      <c r="Q65" s="673"/>
    </row>
    <row r="67" spans="1:23" s="11" customFormat="1" ht="15" customHeight="1" x14ac:dyDescent="0.2">
      <c r="A67" s="6"/>
      <c r="E67" s="218"/>
      <c r="F67" s="882" t="str">
        <f>EUconst_MsgNextSheet</f>
        <v xml:space="preserve">&lt;&lt;&lt; Pritisnite ovdje kako bi prešli na slijedeći list &gt;&gt;&gt; </v>
      </c>
      <c r="G67" s="882"/>
      <c r="H67" s="882"/>
      <c r="I67" s="882"/>
      <c r="J67" s="882"/>
      <c r="K67" s="882"/>
      <c r="L67" s="882"/>
      <c r="M67" s="218"/>
      <c r="N67" s="218"/>
      <c r="P67" s="6"/>
      <c r="Q67" s="673"/>
      <c r="R67" s="8"/>
      <c r="S67" s="8"/>
      <c r="T67" s="8"/>
      <c r="U67" s="8"/>
      <c r="V67" s="8"/>
      <c r="W67" s="8"/>
    </row>
  </sheetData>
  <sheetProtection sheet="1" objects="1" scenarios="1" formatCells="0" formatColumns="0" formatRows="0"/>
  <mergeCells count="86">
    <mergeCell ref="E17:N17"/>
    <mergeCell ref="E18:N18"/>
    <mergeCell ref="F67:L67"/>
    <mergeCell ref="E41:N41"/>
    <mergeCell ref="E43:F43"/>
    <mergeCell ref="G43:N43"/>
    <mergeCell ref="E44:F44"/>
    <mergeCell ref="G44:N44"/>
    <mergeCell ref="E45:F45"/>
    <mergeCell ref="G45:N45"/>
    <mergeCell ref="E46:F46"/>
    <mergeCell ref="G46:N46"/>
    <mergeCell ref="G47:N47"/>
    <mergeCell ref="G48:N48"/>
    <mergeCell ref="E49:F49"/>
    <mergeCell ref="G49:N49"/>
    <mergeCell ref="E50:F50"/>
    <mergeCell ref="G50:N50"/>
    <mergeCell ref="E51:F51"/>
    <mergeCell ref="G51:N51"/>
    <mergeCell ref="E52:F52"/>
    <mergeCell ref="G52:N52"/>
    <mergeCell ref="E54:N54"/>
    <mergeCell ref="E56:F56"/>
    <mergeCell ref="G56:N56"/>
    <mergeCell ref="E57:F57"/>
    <mergeCell ref="G57:N57"/>
    <mergeCell ref="E64:F64"/>
    <mergeCell ref="G64:N64"/>
    <mergeCell ref="E65:F65"/>
    <mergeCell ref="G65:N65"/>
    <mergeCell ref="E38:N38"/>
    <mergeCell ref="E39:N39"/>
    <mergeCell ref="G61:N61"/>
    <mergeCell ref="E62:F62"/>
    <mergeCell ref="G62:N62"/>
    <mergeCell ref="E63:F63"/>
    <mergeCell ref="G63:N63"/>
    <mergeCell ref="E58:F58"/>
    <mergeCell ref="G58:N58"/>
    <mergeCell ref="E59:F59"/>
    <mergeCell ref="G59:N59"/>
    <mergeCell ref="G60:N60"/>
    <mergeCell ref="E37:N37"/>
    <mergeCell ref="E26:N26"/>
    <mergeCell ref="E27:N27"/>
    <mergeCell ref="E28:N28"/>
    <mergeCell ref="E29:N29"/>
    <mergeCell ref="E30:N30"/>
    <mergeCell ref="E31:N31"/>
    <mergeCell ref="E32:N32"/>
    <mergeCell ref="E33:N33"/>
    <mergeCell ref="E34:N34"/>
    <mergeCell ref="E35:N35"/>
    <mergeCell ref="E36:N36"/>
    <mergeCell ref="M4:N4"/>
    <mergeCell ref="E25:N25"/>
    <mergeCell ref="E16:N16"/>
    <mergeCell ref="C6:K6"/>
    <mergeCell ref="L6:N6"/>
    <mergeCell ref="K8:N8"/>
    <mergeCell ref="D10:N10"/>
    <mergeCell ref="D12:N12"/>
    <mergeCell ref="D13:N13"/>
    <mergeCell ref="E14:N14"/>
    <mergeCell ref="E15:N15"/>
    <mergeCell ref="E20:N20"/>
    <mergeCell ref="E21:N21"/>
    <mergeCell ref="E22:N22"/>
    <mergeCell ref="E23:N23"/>
    <mergeCell ref="E24:N24"/>
    <mergeCell ref="B2:D4"/>
    <mergeCell ref="E2:F2"/>
    <mergeCell ref="G2:H2"/>
    <mergeCell ref="I2:J2"/>
    <mergeCell ref="K2:L2"/>
    <mergeCell ref="E4:F4"/>
    <mergeCell ref="G4:H4"/>
    <mergeCell ref="I4:J4"/>
    <mergeCell ref="K4:L4"/>
    <mergeCell ref="M2:N2"/>
    <mergeCell ref="E3:F3"/>
    <mergeCell ref="G3:H3"/>
    <mergeCell ref="I3:J3"/>
    <mergeCell ref="K3:L3"/>
    <mergeCell ref="M3:N3"/>
  </mergeCells>
  <conditionalFormatting sqref="E20:E39">
    <cfRule type="expression" dxfId="242" priority="9" stopIfTrue="1">
      <formula>$L$6=EUconst_NotRelevant</formula>
    </cfRule>
  </conditionalFormatting>
  <hyperlinks>
    <hyperlink ref="E4:F4" location="JUMP_J2_Bottom" display="JUMP_J2_Bottom" xr:uid="{00000000-0004-0000-0C00-000000000000}"/>
    <hyperlink ref="E3:F3" location="JUMP_J2_Top" display="JUMP_J2_Top" xr:uid="{00000000-0004-0000-0C00-000001000000}"/>
    <hyperlink ref="G2:H2" location="JUMP_a_Content" display="Table of contents" xr:uid="{00000000-0004-0000-0C00-000002000000}"/>
    <hyperlink ref="I2:J2" location="JUMP_J_Top" display="JUMP_J_Top" xr:uid="{00000000-0004-0000-0C00-000003000000}"/>
    <hyperlink ref="F67:L67" location="JUMP_K_Top" display="JUMP_K_Top" xr:uid="{00000000-0004-0000-0C00-000004000000}"/>
    <hyperlink ref="K2:L2" location="JUMP_K_Top" display="JUMP_K_Top" xr:uid="{00000000-0004-0000-0C00-00000500000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tabColor indexed="13"/>
    <pageSetUpPr fitToPage="1"/>
  </sheetPr>
  <dimension ref="A1:W286"/>
  <sheetViews>
    <sheetView workbookViewId="0">
      <pane ySplit="4" topLeftCell="A249" activePane="bottomLeft" state="frozen"/>
      <selection activeCell="B2" sqref="B2"/>
      <selection pane="bottomLeft" activeCell="R35" sqref="R35"/>
    </sheetView>
  </sheetViews>
  <sheetFormatPr defaultColWidth="9.140625" defaultRowHeight="12.75" x14ac:dyDescent="0.2"/>
  <cols>
    <col min="1" max="1" width="2.7109375" style="8" hidden="1" customWidth="1"/>
    <col min="2" max="2" width="2.7109375" style="8" customWidth="1"/>
    <col min="3" max="4" width="4.7109375" style="8" customWidth="1"/>
    <col min="5" max="5" width="12.7109375" style="78" customWidth="1"/>
    <col min="6" max="14" width="12.7109375" style="8" customWidth="1"/>
    <col min="15" max="15" width="4.7109375" style="8" customWidth="1"/>
    <col min="16" max="17" width="9.140625" style="8" hidden="1" customWidth="1"/>
    <col min="18" max="16384" width="9.140625" style="8"/>
  </cols>
  <sheetData>
    <row r="1" spans="1:17" ht="13.5" hidden="1" thickBot="1" x14ac:dyDescent="0.25">
      <c r="A1" s="17" t="s">
        <v>1088</v>
      </c>
      <c r="B1" s="72"/>
      <c r="C1" s="72"/>
      <c r="D1" s="75"/>
      <c r="E1" s="72"/>
      <c r="F1" s="72"/>
      <c r="G1" s="72"/>
      <c r="H1" s="72"/>
      <c r="I1" s="72"/>
      <c r="J1" s="72"/>
      <c r="K1" s="72"/>
      <c r="L1" s="72"/>
      <c r="M1" s="72"/>
      <c r="N1" s="72"/>
      <c r="O1" s="17"/>
      <c r="P1" s="17" t="s">
        <v>1088</v>
      </c>
      <c r="Q1" s="17" t="s">
        <v>1088</v>
      </c>
    </row>
    <row r="2" spans="1:17" ht="13.5" customHeight="1" thickBot="1" x14ac:dyDescent="0.25">
      <c r="A2" s="17"/>
      <c r="B2" s="930" t="str">
        <f>Translations!$B$722</f>
        <v>K. Kontrola upravljanja</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P2" s="72"/>
      <c r="Q2" s="72"/>
    </row>
    <row r="3" spans="1:17" ht="12.75" customHeight="1" x14ac:dyDescent="0.2">
      <c r="A3" s="17"/>
      <c r="B3" s="933"/>
      <c r="C3" s="934"/>
      <c r="D3" s="935"/>
      <c r="E3" s="869" t="str">
        <f>Translations!$B$63</f>
        <v>Vrh lista</v>
      </c>
      <c r="F3" s="869"/>
      <c r="G3" s="869" t="str">
        <f>Translations!$B$37</f>
        <v>Upravljanje</v>
      </c>
      <c r="H3" s="869"/>
      <c r="I3" s="869" t="str">
        <f>Translations!$B$38</f>
        <v>Aktivnosti protoka podataka</v>
      </c>
      <c r="J3" s="869"/>
      <c r="K3" s="869" t="str">
        <f>Translations!$B$39</f>
        <v>Kontrolne aktivnosti</v>
      </c>
      <c r="L3" s="869"/>
      <c r="M3" s="887"/>
      <c r="N3" s="888"/>
      <c r="P3" s="72"/>
      <c r="Q3" s="72"/>
    </row>
    <row r="4" spans="1:17" ht="13.5" customHeight="1" thickBot="1" x14ac:dyDescent="0.25">
      <c r="A4" s="17"/>
      <c r="B4" s="936"/>
      <c r="C4" s="937"/>
      <c r="D4" s="938"/>
      <c r="E4" s="869" t="str">
        <f>Translations!$B$64</f>
        <v>Dno lista</v>
      </c>
      <c r="F4" s="869"/>
      <c r="G4" s="869" t="str">
        <f>Translations!$B$723</f>
        <v>Definicije i kratice</v>
      </c>
      <c r="H4" s="869"/>
      <c r="I4" s="869" t="str">
        <f>Translations!$B$41</f>
        <v>Dodatne informacije</v>
      </c>
      <c r="J4" s="869"/>
      <c r="K4" s="869" t="str">
        <f>Translations!$B$1152</f>
        <v>Daljni postupci</v>
      </c>
      <c r="L4" s="869"/>
      <c r="M4" s="887"/>
      <c r="N4" s="888"/>
      <c r="P4" s="72"/>
      <c r="Q4" s="72"/>
    </row>
    <row r="5" spans="1:17" ht="12.75" customHeight="1" thickBot="1" x14ac:dyDescent="0.25">
      <c r="A5" s="72"/>
      <c r="C5" s="9"/>
      <c r="D5" s="10"/>
      <c r="E5" s="8"/>
      <c r="F5" s="10"/>
      <c r="G5" s="10"/>
      <c r="H5" s="10"/>
      <c r="M5" s="7"/>
      <c r="N5" s="7"/>
      <c r="P5" s="72"/>
      <c r="Q5" s="72"/>
    </row>
    <row r="6" spans="1:17" s="184" customFormat="1" ht="25.5" customHeight="1" thickBot="1" x14ac:dyDescent="0.25">
      <c r="A6" s="248"/>
      <c r="B6" s="34"/>
      <c r="C6" s="929" t="str">
        <f>Translations!$B$36</f>
        <v>K. Upravljanje i kontrola</v>
      </c>
      <c r="D6" s="929"/>
      <c r="E6" s="929"/>
      <c r="F6" s="929"/>
      <c r="G6" s="929"/>
      <c r="H6" s="929"/>
      <c r="I6" s="929"/>
      <c r="J6" s="929"/>
      <c r="K6" s="929"/>
      <c r="L6" s="1154" t="str">
        <f>EUconst_Relevant</f>
        <v>relevantno</v>
      </c>
      <c r="M6" s="1155"/>
      <c r="N6" s="1156"/>
      <c r="O6" s="36"/>
      <c r="P6" s="72"/>
      <c r="Q6" s="72"/>
    </row>
    <row r="7" spans="1:17" s="184" customFormat="1" ht="5.0999999999999996" customHeight="1" x14ac:dyDescent="0.2">
      <c r="A7" s="248"/>
      <c r="B7" s="34"/>
      <c r="C7" s="216"/>
      <c r="D7" s="221"/>
      <c r="E7" s="216"/>
      <c r="F7" s="216"/>
      <c r="G7" s="216"/>
      <c r="H7" s="216"/>
      <c r="I7" s="216"/>
      <c r="J7" s="216"/>
      <c r="K7" s="216"/>
      <c r="L7" s="219"/>
      <c r="M7" s="219"/>
      <c r="N7" s="219"/>
      <c r="O7" s="36"/>
      <c r="P7" s="72"/>
      <c r="Q7" s="72"/>
    </row>
    <row r="8" spans="1:17" x14ac:dyDescent="0.2">
      <c r="A8" s="65"/>
      <c r="C8" s="877" t="str">
        <f>Translations!$B$724</f>
        <v>Ovaj list je relevantan za sva  postrojenja</v>
      </c>
      <c r="D8" s="877"/>
      <c r="E8" s="877"/>
      <c r="F8" s="877"/>
      <c r="G8" s="877"/>
      <c r="H8" s="877"/>
      <c r="I8" s="877"/>
      <c r="J8" s="1359"/>
      <c r="K8" s="1054" t="str">
        <f>IF(L6=EUconst_NotRelevant,HYPERLINK("#JUMP_L_Top",EUconst_MsgNextSheet),HYPERLINK("",EUconst_MsgEnterThisSection))</f>
        <v>Molimo unesite podatke u ovo polje</v>
      </c>
      <c r="L8" s="1054"/>
      <c r="M8" s="1054"/>
      <c r="N8" s="1054"/>
      <c r="P8" s="72"/>
      <c r="Q8" s="72"/>
    </row>
    <row r="9" spans="1:17" x14ac:dyDescent="0.2">
      <c r="A9" s="72"/>
      <c r="B9" s="416"/>
      <c r="C9" s="416"/>
      <c r="D9" s="416"/>
      <c r="E9" s="429"/>
      <c r="F9" s="416"/>
      <c r="G9" s="416"/>
      <c r="H9" s="416"/>
      <c r="I9" s="416"/>
      <c r="J9" s="416"/>
      <c r="K9" s="416"/>
      <c r="L9" s="416"/>
      <c r="M9" s="416"/>
      <c r="N9" s="416"/>
      <c r="P9" s="72"/>
      <c r="Q9" s="72"/>
    </row>
    <row r="10" spans="1:17" s="34" customFormat="1" ht="18.75" customHeight="1" x14ac:dyDescent="0.2">
      <c r="A10" s="76"/>
      <c r="B10" s="413"/>
      <c r="C10" s="53">
        <v>20</v>
      </c>
      <c r="D10" s="1003" t="str">
        <f>Translations!$B$37</f>
        <v>Upravljanje</v>
      </c>
      <c r="E10" s="1003"/>
      <c r="F10" s="1003"/>
      <c r="G10" s="1003"/>
      <c r="H10" s="1003"/>
      <c r="I10" s="1003"/>
      <c r="J10" s="1003"/>
      <c r="K10" s="1003"/>
      <c r="L10" s="1003"/>
      <c r="M10" s="1003"/>
      <c r="N10" s="1003"/>
      <c r="O10" s="8"/>
      <c r="P10" s="72"/>
      <c r="Q10" s="72"/>
    </row>
    <row r="11" spans="1:17" x14ac:dyDescent="0.2">
      <c r="A11" s="72"/>
      <c r="B11" s="416"/>
      <c r="C11" s="416"/>
      <c r="D11" s="416"/>
      <c r="E11" s="439"/>
      <c r="F11" s="315"/>
      <c r="G11" s="315"/>
      <c r="H11" s="315"/>
      <c r="I11" s="315"/>
      <c r="J11" s="315"/>
      <c r="K11" s="315"/>
      <c r="L11" s="315"/>
      <c r="M11" s="315"/>
      <c r="N11" s="416"/>
      <c r="P11" s="72"/>
      <c r="Q11" s="72"/>
    </row>
    <row r="12" spans="1:17" ht="12.75" customHeight="1" x14ac:dyDescent="0.2">
      <c r="A12" s="72"/>
      <c r="B12" s="416"/>
      <c r="C12" s="416"/>
      <c r="D12" s="68" t="s">
        <v>1016</v>
      </c>
      <c r="E12" s="1021" t="str">
        <f>Translations!$B$1216</f>
        <v>Utvrdite odgovornosti za praćenje i izvješćivanje o emisijama iz postrojenja u skladu s člankom 62. Uredbe o praćenju i izvješćivanju.</v>
      </c>
      <c r="F12" s="1021"/>
      <c r="G12" s="1021"/>
      <c r="H12" s="1021"/>
      <c r="I12" s="1021"/>
      <c r="J12" s="1021"/>
      <c r="K12" s="1021"/>
      <c r="L12" s="1021"/>
      <c r="M12" s="1021"/>
      <c r="N12" s="1021"/>
      <c r="O12" s="416"/>
      <c r="P12" s="72"/>
      <c r="Q12" s="72"/>
    </row>
    <row r="13" spans="1:17" ht="25.5" customHeight="1" x14ac:dyDescent="0.2">
      <c r="A13" s="109" t="s">
        <v>902</v>
      </c>
      <c r="B13" s="442"/>
      <c r="C13" s="442"/>
      <c r="D13" s="134"/>
      <c r="E13" s="1325" t="str">
        <f>Translations!$B$726</f>
        <v>Utvrdite relevantne nazive poslova/radnih mjesta i pružite kratak opis njihovih zadaća relevantnih za praćenje i izvješćivanje. Samo oni sa potpunom odgovornosti i drugi s ključnim ulogama trebaju biti navedeni u nastavku (tj. ne uključujte delegirane odgovornosti).</v>
      </c>
      <c r="F13" s="1325"/>
      <c r="G13" s="1325"/>
      <c r="H13" s="1325"/>
      <c r="I13" s="1325"/>
      <c r="J13" s="1325"/>
      <c r="K13" s="1325"/>
      <c r="L13" s="1325"/>
      <c r="M13" s="1325"/>
      <c r="N13" s="1325"/>
      <c r="O13" s="416"/>
      <c r="P13" s="227"/>
      <c r="Q13" s="72"/>
    </row>
    <row r="14" spans="1:17" ht="18.75" customHeight="1" x14ac:dyDescent="0.2">
      <c r="A14" s="72"/>
      <c r="B14" s="416"/>
      <c r="C14" s="416"/>
      <c r="D14" s="134"/>
      <c r="E14" s="1325" t="str">
        <f>Translations!$B$727</f>
        <v>Ovo se može prikazati na organizacijskom dijagramu priloženom uz ovaj obrazac</v>
      </c>
      <c r="F14" s="1325"/>
      <c r="G14" s="1325"/>
      <c r="H14" s="1325"/>
      <c r="I14" s="1325"/>
      <c r="J14" s="1325"/>
      <c r="K14" s="1325"/>
      <c r="L14" s="1325"/>
      <c r="M14" s="1325"/>
      <c r="N14" s="1325"/>
      <c r="O14" s="416"/>
      <c r="P14" s="72"/>
      <c r="Q14" s="72"/>
    </row>
    <row r="15" spans="1:17" ht="18.75" customHeight="1" x14ac:dyDescent="0.2">
      <c r="A15" s="72"/>
      <c r="B15" s="416"/>
      <c r="C15" s="416"/>
      <c r="D15" s="134"/>
      <c r="E15" s="1325" t="str">
        <f>Translations!$B$728</f>
        <v>Ako su protoci podataka (i zapisi s audita) potpuni, sve odgovornosti moraju biti pronađene u opisima procedura i nije potrebno dodavati druge osobe.</v>
      </c>
      <c r="F15" s="1325"/>
      <c r="G15" s="1325"/>
      <c r="H15" s="1325"/>
      <c r="I15" s="1325"/>
      <c r="J15" s="1325"/>
      <c r="K15" s="1325"/>
      <c r="L15" s="1325"/>
      <c r="M15" s="1325"/>
      <c r="N15" s="1325"/>
      <c r="O15" s="416"/>
      <c r="P15" s="72"/>
      <c r="Q15" s="72"/>
    </row>
    <row r="16" spans="1:17" ht="12.75" customHeight="1" x14ac:dyDescent="0.2">
      <c r="A16" s="72"/>
      <c r="B16" s="416"/>
      <c r="C16" s="416"/>
      <c r="D16" s="429"/>
      <c r="E16" s="1074" t="str">
        <f>Translations!$B$729</f>
        <v>Naziv radnog mjesta</v>
      </c>
      <c r="F16" s="1075"/>
      <c r="G16" s="1076"/>
      <c r="H16" s="1033" t="str">
        <f>Translations!$B$730</f>
        <v>Odgovornosti</v>
      </c>
      <c r="I16" s="1034"/>
      <c r="J16" s="1034"/>
      <c r="K16" s="1034"/>
      <c r="L16" s="1034"/>
      <c r="M16" s="1034"/>
      <c r="N16" s="1034"/>
      <c r="O16" s="416"/>
      <c r="P16" s="72"/>
      <c r="Q16" s="72"/>
    </row>
    <row r="17" spans="1:17" ht="12.75" customHeight="1" x14ac:dyDescent="0.2">
      <c r="A17" s="72"/>
      <c r="B17" s="416"/>
      <c r="C17" s="416"/>
      <c r="D17" s="429"/>
      <c r="E17" s="1010"/>
      <c r="F17" s="1133"/>
      <c r="G17" s="1126"/>
      <c r="H17" s="986"/>
      <c r="I17" s="986"/>
      <c r="J17" s="986"/>
      <c r="K17" s="986"/>
      <c r="L17" s="986"/>
      <c r="M17" s="986"/>
      <c r="N17" s="986"/>
      <c r="O17" s="416"/>
      <c r="P17" s="72"/>
      <c r="Q17" s="72"/>
    </row>
    <row r="18" spans="1:17" x14ac:dyDescent="0.2">
      <c r="A18" s="72"/>
      <c r="B18" s="416"/>
      <c r="C18" s="416"/>
      <c r="D18" s="429"/>
      <c r="E18" s="1010"/>
      <c r="F18" s="1133"/>
      <c r="G18" s="1126"/>
      <c r="H18" s="986"/>
      <c r="I18" s="986"/>
      <c r="J18" s="986"/>
      <c r="K18" s="986"/>
      <c r="L18" s="986"/>
      <c r="M18" s="986"/>
      <c r="N18" s="986"/>
      <c r="O18" s="416"/>
      <c r="P18" s="72"/>
      <c r="Q18" s="72"/>
    </row>
    <row r="19" spans="1:17" x14ac:dyDescent="0.2">
      <c r="A19" s="72"/>
      <c r="B19" s="416"/>
      <c r="C19" s="416"/>
      <c r="D19" s="429"/>
      <c r="E19" s="1010"/>
      <c r="F19" s="1133"/>
      <c r="G19" s="1126"/>
      <c r="H19" s="986"/>
      <c r="I19" s="986"/>
      <c r="J19" s="986"/>
      <c r="K19" s="986"/>
      <c r="L19" s="986"/>
      <c r="M19" s="986"/>
      <c r="N19" s="986"/>
      <c r="O19" s="416"/>
      <c r="P19" s="72"/>
      <c r="Q19" s="72"/>
    </row>
    <row r="20" spans="1:17" x14ac:dyDescent="0.2">
      <c r="A20" s="72"/>
      <c r="B20" s="416"/>
      <c r="C20" s="416"/>
      <c r="D20" s="429"/>
      <c r="E20" s="1010"/>
      <c r="F20" s="1133"/>
      <c r="G20" s="1126"/>
      <c r="H20" s="986"/>
      <c r="I20" s="986"/>
      <c r="J20" s="986"/>
      <c r="K20" s="986"/>
      <c r="L20" s="986"/>
      <c r="M20" s="986"/>
      <c r="N20" s="986"/>
      <c r="O20" s="416"/>
      <c r="P20" s="72"/>
      <c r="Q20" s="72"/>
    </row>
    <row r="21" spans="1:17" x14ac:dyDescent="0.2">
      <c r="A21" s="72"/>
      <c r="B21" s="416"/>
      <c r="C21" s="416"/>
      <c r="D21" s="429"/>
      <c r="E21" s="1010"/>
      <c r="F21" s="1133"/>
      <c r="G21" s="1126"/>
      <c r="H21" s="986"/>
      <c r="I21" s="986"/>
      <c r="J21" s="986"/>
      <c r="K21" s="986"/>
      <c r="L21" s="986"/>
      <c r="M21" s="986"/>
      <c r="N21" s="986"/>
      <c r="O21" s="416"/>
      <c r="P21" s="72"/>
      <c r="Q21" s="72"/>
    </row>
    <row r="22" spans="1:17" ht="12.75" customHeight="1" x14ac:dyDescent="0.2">
      <c r="A22" s="72"/>
      <c r="B22" s="416"/>
      <c r="C22" s="416"/>
      <c r="D22" s="429"/>
      <c r="E22" s="1010"/>
      <c r="F22" s="1133"/>
      <c r="G22" s="1126"/>
      <c r="H22" s="986"/>
      <c r="I22" s="986"/>
      <c r="J22" s="986"/>
      <c r="K22" s="986"/>
      <c r="L22" s="986"/>
      <c r="M22" s="986"/>
      <c r="N22" s="986"/>
      <c r="O22" s="416"/>
      <c r="P22" s="72"/>
      <c r="Q22" s="72"/>
    </row>
    <row r="23" spans="1:17" x14ac:dyDescent="0.2">
      <c r="A23" s="72"/>
      <c r="B23" s="416"/>
      <c r="C23" s="416"/>
      <c r="D23" s="429"/>
      <c r="E23" s="1010"/>
      <c r="F23" s="1133"/>
      <c r="G23" s="1126"/>
      <c r="H23" s="986"/>
      <c r="I23" s="986"/>
      <c r="J23" s="986"/>
      <c r="K23" s="986"/>
      <c r="L23" s="986"/>
      <c r="M23" s="986"/>
      <c r="N23" s="986"/>
      <c r="O23" s="416"/>
      <c r="P23" s="72"/>
      <c r="Q23" s="72"/>
    </row>
    <row r="24" spans="1:17" x14ac:dyDescent="0.2">
      <c r="A24" s="72"/>
      <c r="B24" s="416"/>
      <c r="C24" s="416"/>
      <c r="D24" s="429"/>
      <c r="E24" s="1010"/>
      <c r="F24" s="1133"/>
      <c r="G24" s="1126"/>
      <c r="H24" s="986"/>
      <c r="I24" s="986"/>
      <c r="J24" s="986"/>
      <c r="K24" s="986"/>
      <c r="L24" s="986"/>
      <c r="M24" s="986"/>
      <c r="N24" s="986"/>
      <c r="O24" s="416"/>
      <c r="P24" s="72"/>
      <c r="Q24" s="72"/>
    </row>
    <row r="25" spans="1:17" x14ac:dyDescent="0.2">
      <c r="A25" s="72"/>
      <c r="B25" s="416"/>
      <c r="C25" s="416"/>
      <c r="D25" s="429"/>
      <c r="E25" s="1010"/>
      <c r="F25" s="1133"/>
      <c r="G25" s="1126"/>
      <c r="H25" s="986"/>
      <c r="I25" s="986"/>
      <c r="J25" s="986"/>
      <c r="K25" s="986"/>
      <c r="L25" s="986"/>
      <c r="M25" s="986"/>
      <c r="N25" s="986"/>
      <c r="O25" s="416"/>
      <c r="P25" s="72"/>
      <c r="Q25" s="72"/>
    </row>
    <row r="26" spans="1:17" x14ac:dyDescent="0.2">
      <c r="A26" s="72"/>
      <c r="B26" s="416"/>
      <c r="C26" s="416"/>
      <c r="D26" s="429"/>
      <c r="E26" s="1010"/>
      <c r="F26" s="1133"/>
      <c r="G26" s="1126"/>
      <c r="H26" s="986"/>
      <c r="I26" s="986"/>
      <c r="J26" s="986"/>
      <c r="K26" s="986"/>
      <c r="L26" s="986"/>
      <c r="M26" s="986"/>
      <c r="N26" s="986"/>
      <c r="O26" s="416"/>
      <c r="P26" s="72"/>
      <c r="Q26" s="72"/>
    </row>
    <row r="27" spans="1:17" x14ac:dyDescent="0.2">
      <c r="A27" s="72"/>
      <c r="B27" s="416"/>
      <c r="C27" s="416"/>
      <c r="D27" s="439"/>
      <c r="E27" s="315"/>
      <c r="F27" s="315"/>
      <c r="G27" s="315"/>
      <c r="H27" s="315"/>
      <c r="I27" s="315"/>
      <c r="J27" s="315"/>
      <c r="K27" s="315"/>
      <c r="L27" s="315"/>
      <c r="M27" s="416"/>
      <c r="N27" s="416"/>
      <c r="O27" s="416"/>
      <c r="P27" s="72"/>
      <c r="Q27" s="72"/>
    </row>
    <row r="28" spans="1:17" ht="25.5" customHeight="1" x14ac:dyDescent="0.2">
      <c r="A28" s="109" t="s">
        <v>903</v>
      </c>
      <c r="B28" s="442"/>
      <c r="C28" s="442"/>
      <c r="D28" s="68" t="s">
        <v>1018</v>
      </c>
      <c r="E28" s="1021" t="str">
        <f>Translations!$B$1217</f>
        <v>Navedite pojedinosti o postupku za upravljanje dodjelom odgovornosti za praćenje i izvješćivanje unutar postrojenja te za upravljanje kompetencijama odgovornog osoblja u skladu s člankom 59. stavkom 3. točkom (c) Uredbe o praćenju i izvješćivanju.</v>
      </c>
      <c r="F28" s="1021"/>
      <c r="G28" s="1021"/>
      <c r="H28" s="1021"/>
      <c r="I28" s="1021"/>
      <c r="J28" s="1021"/>
      <c r="K28" s="1021"/>
      <c r="L28" s="1021"/>
      <c r="M28" s="1021"/>
      <c r="N28" s="1021"/>
      <c r="O28" s="416"/>
      <c r="P28" s="95"/>
      <c r="Q28" s="72"/>
    </row>
    <row r="29" spans="1:17" ht="25.5" customHeight="1" x14ac:dyDescent="0.2">
      <c r="A29" s="109"/>
      <c r="B29" s="442"/>
      <c r="C29" s="442"/>
      <c r="D29" s="68"/>
      <c r="E29" s="1325" t="str">
        <f>Translations!$B$732</f>
        <v>Ova procedura treba utvrditi kako su raspodijeljene odgovornosti za praćenje i izvješćivanje te kako su organizirane edukacije i auditi. Također opisati kako su zadaci raspodijeljeni tako da sve relevantne podatke potvrđuje osoba koja nije sudjelovala na prikupljanju i arhiviranju  podataka.</v>
      </c>
      <c r="F29" s="1325"/>
      <c r="G29" s="1325"/>
      <c r="H29" s="1325"/>
      <c r="I29" s="1325"/>
      <c r="J29" s="1325"/>
      <c r="K29" s="1325"/>
      <c r="L29" s="1325"/>
      <c r="M29" s="1325"/>
      <c r="N29" s="1325"/>
      <c r="O29" s="416"/>
      <c r="P29" s="72"/>
      <c r="Q29" s="72"/>
    </row>
    <row r="30" spans="1:17" ht="5.0999999999999996" customHeight="1" x14ac:dyDescent="0.2">
      <c r="A30" s="72"/>
      <c r="B30" s="416"/>
      <c r="C30" s="416"/>
      <c r="D30" s="416"/>
      <c r="E30" s="67"/>
      <c r="F30" s="436"/>
      <c r="G30" s="436"/>
      <c r="H30" s="436"/>
      <c r="I30" s="436"/>
      <c r="J30" s="436"/>
      <c r="K30" s="436"/>
      <c r="L30" s="436"/>
      <c r="M30" s="416"/>
      <c r="N30" s="416"/>
      <c r="O30" s="416"/>
      <c r="P30" s="72"/>
      <c r="Q30" s="72"/>
    </row>
    <row r="31" spans="1:17" ht="12.75" customHeight="1" x14ac:dyDescent="0.2">
      <c r="A31" s="17" t="s">
        <v>1371</v>
      </c>
      <c r="B31" s="416"/>
      <c r="C31" s="416"/>
      <c r="D31" s="416"/>
      <c r="E31" s="1023" t="str">
        <f>Translations!$B$405</f>
        <v>Naziv postupka</v>
      </c>
      <c r="F31" s="1089"/>
      <c r="G31" s="1067" t="str">
        <f>Translations!$B$733</f>
        <v>ETS upravljanje osobljem</v>
      </c>
      <c r="H31" s="1067"/>
      <c r="I31" s="1067"/>
      <c r="J31" s="1067"/>
      <c r="K31" s="1067"/>
      <c r="L31" s="1067"/>
      <c r="M31" s="1067"/>
      <c r="N31" s="1067"/>
      <c r="O31" s="416"/>
      <c r="P31" s="91"/>
      <c r="Q31" s="72"/>
    </row>
    <row r="32" spans="1:17" ht="12.75" customHeight="1" x14ac:dyDescent="0.2">
      <c r="A32" s="17" t="s">
        <v>1371</v>
      </c>
      <c r="B32" s="416"/>
      <c r="C32" s="416"/>
      <c r="D32" s="416"/>
      <c r="E32" s="1023" t="str">
        <f>Translations!$B$407</f>
        <v>Oznaka postupka</v>
      </c>
      <c r="F32" s="1089"/>
      <c r="G32" s="1067"/>
      <c r="H32" s="1067"/>
      <c r="I32" s="1067"/>
      <c r="J32" s="1067"/>
      <c r="K32" s="1067"/>
      <c r="L32" s="1067"/>
      <c r="M32" s="1067"/>
      <c r="N32" s="1067"/>
      <c r="O32" s="416"/>
      <c r="P32" s="72"/>
      <c r="Q32" s="72"/>
    </row>
    <row r="33" spans="1:17" ht="12.75" customHeight="1" x14ac:dyDescent="0.2">
      <c r="A33" s="17" t="s">
        <v>1371</v>
      </c>
      <c r="B33" s="416"/>
      <c r="C33" s="416"/>
      <c r="D33" s="416"/>
      <c r="E33" s="1023" t="str">
        <f>Translations!$B$409</f>
        <v>Oznaka dijagrama (ukoliko je primjenjivo)</v>
      </c>
      <c r="F33" s="1089"/>
      <c r="G33" s="1067"/>
      <c r="H33" s="1067"/>
      <c r="I33" s="1067"/>
      <c r="J33" s="1067"/>
      <c r="K33" s="1067"/>
      <c r="L33" s="1067"/>
      <c r="M33" s="1067"/>
      <c r="N33" s="1067"/>
      <c r="O33" s="416"/>
      <c r="P33" s="72"/>
      <c r="Q33" s="72"/>
    </row>
    <row r="34" spans="1:17" ht="25.5" customHeight="1" x14ac:dyDescent="0.2">
      <c r="A34" s="17" t="s">
        <v>1371</v>
      </c>
      <c r="B34" s="416"/>
      <c r="C34" s="416"/>
      <c r="D34" s="416"/>
      <c r="E34" s="1373" t="str">
        <f>Translations!$B$411</f>
        <v>Kratki opis postupka</v>
      </c>
      <c r="F34" s="1374"/>
      <c r="G34" s="1373" t="str">
        <f>Translations!$B$734</f>
        <v xml:space="preserve">• Odgovorna osoba ažurira popis osoblja koje je uključeno u ETS upravljanje podacima.
</v>
      </c>
      <c r="H34" s="1379"/>
      <c r="I34" s="1379"/>
      <c r="J34" s="1379"/>
      <c r="K34" s="1379"/>
      <c r="L34" s="1379"/>
      <c r="M34" s="1379"/>
      <c r="N34" s="1374"/>
      <c r="O34" s="416"/>
      <c r="P34" s="72"/>
      <c r="Q34" s="72"/>
    </row>
    <row r="35" spans="1:17" ht="25.5" customHeight="1" x14ac:dyDescent="0.2">
      <c r="A35" s="17" t="s">
        <v>1371</v>
      </c>
      <c r="B35" s="416"/>
      <c r="C35" s="416"/>
      <c r="D35" s="416"/>
      <c r="E35" s="1375"/>
      <c r="F35" s="1376"/>
      <c r="G35" s="1375" t="str">
        <f>Translations!$B$735</f>
        <v>• Odgovorna osoba organizira barem jedan sastanak godišnje sa svakom uključenom osobom, najmanje četiri sastanka s ključnim osobljem kao što je definirano u prilogu procedure; Cilj: Identifikacija potreba za edukacijom.</v>
      </c>
      <c r="H35" s="1382"/>
      <c r="I35" s="1382"/>
      <c r="J35" s="1382"/>
      <c r="K35" s="1382"/>
      <c r="L35" s="1382"/>
      <c r="M35" s="1382"/>
      <c r="N35" s="1376"/>
      <c r="O35" s="416"/>
      <c r="P35" s="72"/>
      <c r="Q35" s="72"/>
    </row>
    <row r="36" spans="1:17" ht="25.5" customHeight="1" x14ac:dyDescent="0.2">
      <c r="A36" s="17" t="s">
        <v>1371</v>
      </c>
      <c r="B36" s="416"/>
      <c r="C36" s="416"/>
      <c r="D36" s="416"/>
      <c r="E36" s="1377"/>
      <c r="F36" s="1378"/>
      <c r="G36" s="1377" t="str">
        <f>Translations!$B$736</f>
        <v>• Odgovorna osoba upravlja internom i vanjskom edukacijom prema utvrđenim potrebama.</v>
      </c>
      <c r="H36" s="1380"/>
      <c r="I36" s="1380"/>
      <c r="J36" s="1380"/>
      <c r="K36" s="1380"/>
      <c r="L36" s="1380"/>
      <c r="M36" s="1380"/>
      <c r="N36" s="1378"/>
      <c r="O36" s="416"/>
      <c r="P36" s="72"/>
      <c r="Q36" s="72"/>
    </row>
    <row r="37" spans="1:17" ht="25.5" customHeight="1" x14ac:dyDescent="0.2">
      <c r="A37" s="17" t="s">
        <v>1371</v>
      </c>
      <c r="B37" s="416"/>
      <c r="C37" s="416"/>
      <c r="D37" s="416"/>
      <c r="E37" s="1023" t="str">
        <f>Translations!$B$414</f>
        <v>Ustrojstvena jedinica tvrtke odgovorna za postupke i za obradu podataka.</v>
      </c>
      <c r="F37" s="1089"/>
      <c r="G37" s="1067" t="str">
        <f>Translations!$B$737</f>
        <v>Zaštita okoliša, zamjenik voditelja ureda</v>
      </c>
      <c r="H37" s="1067"/>
      <c r="I37" s="1067"/>
      <c r="J37" s="1067"/>
      <c r="K37" s="1067"/>
      <c r="L37" s="1067"/>
      <c r="M37" s="1067"/>
      <c r="N37" s="1067"/>
      <c r="O37" s="416"/>
      <c r="P37" s="72"/>
      <c r="Q37" s="72"/>
    </row>
    <row r="38" spans="1:17" ht="12.75" customHeight="1" x14ac:dyDescent="0.2">
      <c r="A38" s="17" t="s">
        <v>1371</v>
      </c>
      <c r="B38" s="416"/>
      <c r="C38" s="416"/>
      <c r="D38" s="416"/>
      <c r="E38" s="1023" t="str">
        <f>Translations!$B$416</f>
        <v>Lokacija na kojoj se pohranjuju zapisi</v>
      </c>
      <c r="F38" s="1089"/>
      <c r="G38" s="1067" t="str">
        <f>Translations!$B$738</f>
        <v>Papirnata kopija: Ured Zaštite okoliša, Registrator oznake "ETS 01-P". Elektronički: “P:\ETS_MRV\upravljanje-kvalitetom\ETS_01-P.xls</v>
      </c>
      <c r="H38" s="1067"/>
      <c r="I38" s="1067"/>
      <c r="J38" s="1067"/>
      <c r="K38" s="1067"/>
      <c r="L38" s="1067"/>
      <c r="M38" s="1067"/>
      <c r="N38" s="1067"/>
      <c r="O38" s="416"/>
      <c r="P38" s="72"/>
      <c r="Q38" s="72"/>
    </row>
    <row r="39" spans="1:17" ht="25.5" customHeight="1" x14ac:dyDescent="0.2">
      <c r="A39" s="17" t="s">
        <v>1371</v>
      </c>
      <c r="B39" s="416"/>
      <c r="C39" s="416"/>
      <c r="D39" s="416"/>
      <c r="E39" s="1023" t="str">
        <f>Translations!$B$418</f>
        <v>Naziv informatičkog sustava koji se koristi (ako je primjenjivo).</v>
      </c>
      <c r="F39" s="1089"/>
      <c r="G39" s="1067" t="str">
        <f>Translations!$B$739</f>
        <v>N.P. (uobičajeni operativni sustav)</v>
      </c>
      <c r="H39" s="1067"/>
      <c r="I39" s="1067"/>
      <c r="J39" s="1067"/>
      <c r="K39" s="1067"/>
      <c r="L39" s="1067"/>
      <c r="M39" s="1067"/>
      <c r="N39" s="1067"/>
      <c r="O39" s="416"/>
      <c r="P39" s="72"/>
      <c r="Q39" s="72"/>
    </row>
    <row r="40" spans="1:17" ht="25.5" customHeight="1" x14ac:dyDescent="0.2">
      <c r="A40" s="17" t="s">
        <v>1371</v>
      </c>
      <c r="B40" s="416"/>
      <c r="C40" s="416"/>
      <c r="D40" s="416"/>
      <c r="E40" s="1023" t="str">
        <f>Translations!$B$420</f>
        <v>Popis HRN EN i ostalih primjenjenih normi (ako je primjenjivo)</v>
      </c>
      <c r="F40" s="1089"/>
      <c r="G40" s="1067" t="str">
        <f>Translations!$B$410</f>
        <v>N.P. nije primjenjivo</v>
      </c>
      <c r="H40" s="1067"/>
      <c r="I40" s="1067"/>
      <c r="J40" s="1067"/>
      <c r="K40" s="1067"/>
      <c r="L40" s="1067"/>
      <c r="M40" s="1067"/>
      <c r="N40" s="1067"/>
      <c r="O40" s="416"/>
      <c r="P40" s="72"/>
      <c r="Q40" s="72"/>
    </row>
    <row r="41" spans="1:17" ht="12.75" customHeight="1" x14ac:dyDescent="0.2">
      <c r="A41" s="72"/>
      <c r="B41" s="416"/>
      <c r="C41" s="416"/>
      <c r="D41" s="416"/>
      <c r="E41" s="1023" t="str">
        <f>Translations!$B$405</f>
        <v>Naziv postupka</v>
      </c>
      <c r="F41" s="1089"/>
      <c r="G41" s="1381"/>
      <c r="H41" s="1381"/>
      <c r="I41" s="1381"/>
      <c r="J41" s="1381"/>
      <c r="K41" s="1381"/>
      <c r="L41" s="1381"/>
      <c r="M41" s="1381"/>
      <c r="N41" s="1381"/>
      <c r="O41" s="416"/>
      <c r="P41" s="72"/>
      <c r="Q41" s="72"/>
    </row>
    <row r="42" spans="1:17" ht="12.75" customHeight="1" x14ac:dyDescent="0.2">
      <c r="A42" s="72"/>
      <c r="B42" s="416"/>
      <c r="C42" s="416"/>
      <c r="D42" s="416"/>
      <c r="E42" s="1239" t="str">
        <f>Translations!$B$407</f>
        <v>Oznaka postupka</v>
      </c>
      <c r="F42" s="1364"/>
      <c r="G42" s="986"/>
      <c r="H42" s="986"/>
      <c r="I42" s="986"/>
      <c r="J42" s="986"/>
      <c r="K42" s="986"/>
      <c r="L42" s="986"/>
      <c r="M42" s="986"/>
      <c r="N42" s="986"/>
      <c r="O42" s="416"/>
      <c r="P42" s="72"/>
      <c r="Q42" s="72"/>
    </row>
    <row r="43" spans="1:17" ht="12.75" customHeight="1" x14ac:dyDescent="0.2">
      <c r="A43" s="72"/>
      <c r="B43" s="416"/>
      <c r="C43" s="416"/>
      <c r="D43" s="416"/>
      <c r="E43" s="1239" t="str">
        <f>Translations!$B$409</f>
        <v>Oznaka dijagrama (ukoliko je primjenjivo)</v>
      </c>
      <c r="F43" s="1364"/>
      <c r="G43" s="986"/>
      <c r="H43" s="986"/>
      <c r="I43" s="986"/>
      <c r="J43" s="986"/>
      <c r="K43" s="986"/>
      <c r="L43" s="986"/>
      <c r="M43" s="986"/>
      <c r="N43" s="986"/>
      <c r="O43" s="416"/>
      <c r="P43" s="72"/>
      <c r="Q43" s="72"/>
    </row>
    <row r="44" spans="1:17" ht="25.5" customHeight="1" x14ac:dyDescent="0.2">
      <c r="A44" s="72"/>
      <c r="B44" s="416"/>
      <c r="C44" s="416"/>
      <c r="D44" s="416"/>
      <c r="E44" s="1269" t="str">
        <f>Translations!$B$411</f>
        <v>Kratki opis postupka</v>
      </c>
      <c r="F44" s="1365"/>
      <c r="G44" s="1007"/>
      <c r="H44" s="1008"/>
      <c r="I44" s="1008"/>
      <c r="J44" s="1008"/>
      <c r="K44" s="1008"/>
      <c r="L44" s="1008"/>
      <c r="M44" s="1008"/>
      <c r="N44" s="1009"/>
      <c r="O44" s="416"/>
      <c r="P44" s="72"/>
      <c r="Q44" s="72"/>
    </row>
    <row r="45" spans="1:17" ht="25.5" customHeight="1" x14ac:dyDescent="0.2">
      <c r="A45" s="72"/>
      <c r="B45" s="416"/>
      <c r="C45" s="416"/>
      <c r="D45" s="416"/>
      <c r="E45" s="1366"/>
      <c r="F45" s="1367"/>
      <c r="G45" s="997"/>
      <c r="H45" s="998"/>
      <c r="I45" s="998"/>
      <c r="J45" s="998"/>
      <c r="K45" s="998"/>
      <c r="L45" s="998"/>
      <c r="M45" s="998"/>
      <c r="N45" s="999"/>
      <c r="O45" s="416"/>
      <c r="P45" s="72"/>
      <c r="Q45" s="72"/>
    </row>
    <row r="46" spans="1:17" ht="25.5" customHeight="1" x14ac:dyDescent="0.2">
      <c r="A46" s="72"/>
      <c r="B46" s="416"/>
      <c r="C46" s="416"/>
      <c r="D46" s="416"/>
      <c r="E46" s="1368"/>
      <c r="F46" s="1369"/>
      <c r="G46" s="1000"/>
      <c r="H46" s="1001"/>
      <c r="I46" s="1001"/>
      <c r="J46" s="1001"/>
      <c r="K46" s="1001"/>
      <c r="L46" s="1001"/>
      <c r="M46" s="1001"/>
      <c r="N46" s="1002"/>
      <c r="O46" s="416"/>
      <c r="P46" s="72"/>
      <c r="Q46" s="72"/>
    </row>
    <row r="47" spans="1:17" ht="25.5" customHeight="1" x14ac:dyDescent="0.2">
      <c r="A47" s="72"/>
      <c r="B47" s="416"/>
      <c r="C47" s="416"/>
      <c r="D47" s="416"/>
      <c r="E47" s="1239" t="str">
        <f>Translations!$B$414</f>
        <v>Ustrojstvena jedinica tvrtke odgovorna za postupke i za obradu podataka.</v>
      </c>
      <c r="F47" s="1364"/>
      <c r="G47" s="986"/>
      <c r="H47" s="986"/>
      <c r="I47" s="986"/>
      <c r="J47" s="986"/>
      <c r="K47" s="986"/>
      <c r="L47" s="986"/>
      <c r="M47" s="986"/>
      <c r="N47" s="986"/>
      <c r="O47" s="416"/>
      <c r="P47" s="72"/>
      <c r="Q47" s="72"/>
    </row>
    <row r="48" spans="1:17" ht="12.75" customHeight="1" x14ac:dyDescent="0.2">
      <c r="A48" s="72"/>
      <c r="B48" s="416"/>
      <c r="C48" s="416"/>
      <c r="D48" s="416"/>
      <c r="E48" s="1239" t="str">
        <f>Translations!$B$416</f>
        <v>Lokacija na kojoj se pohranjuju zapisi</v>
      </c>
      <c r="F48" s="1364"/>
      <c r="G48" s="986"/>
      <c r="H48" s="986"/>
      <c r="I48" s="986"/>
      <c r="J48" s="986"/>
      <c r="K48" s="986"/>
      <c r="L48" s="986"/>
      <c r="M48" s="986"/>
      <c r="N48" s="986"/>
      <c r="O48" s="416"/>
      <c r="P48" s="72"/>
      <c r="Q48" s="72"/>
    </row>
    <row r="49" spans="1:17" ht="25.5" customHeight="1" x14ac:dyDescent="0.2">
      <c r="A49" s="72"/>
      <c r="B49" s="416"/>
      <c r="C49" s="416"/>
      <c r="D49" s="416"/>
      <c r="E49" s="1239" t="str">
        <f>Translations!$B$418</f>
        <v>Naziv informatičkog sustava koji se koristi (ako je primjenjivo).</v>
      </c>
      <c r="F49" s="1364"/>
      <c r="G49" s="986"/>
      <c r="H49" s="986"/>
      <c r="I49" s="986"/>
      <c r="J49" s="986"/>
      <c r="K49" s="986"/>
      <c r="L49" s="986"/>
      <c r="M49" s="986"/>
      <c r="N49" s="986"/>
      <c r="O49" s="416"/>
      <c r="P49" s="72"/>
      <c r="Q49" s="72"/>
    </row>
    <row r="50" spans="1:17" ht="25.5" customHeight="1" x14ac:dyDescent="0.2">
      <c r="A50" s="72"/>
      <c r="B50" s="416"/>
      <c r="C50" s="416"/>
      <c r="D50" s="416"/>
      <c r="E50" s="1239" t="str">
        <f>Translations!$B$420</f>
        <v>Popis HRN EN i ostalih primjenjenih normi (ako je primjenjivo)</v>
      </c>
      <c r="F50" s="1364"/>
      <c r="G50" s="986"/>
      <c r="H50" s="986"/>
      <c r="I50" s="986"/>
      <c r="J50" s="986"/>
      <c r="K50" s="986"/>
      <c r="L50" s="986"/>
      <c r="M50" s="986"/>
      <c r="N50" s="986"/>
      <c r="O50" s="416"/>
      <c r="P50" s="72"/>
      <c r="Q50" s="72"/>
    </row>
    <row r="51" spans="1:17" x14ac:dyDescent="0.2">
      <c r="A51" s="84"/>
      <c r="B51" s="315"/>
      <c r="C51" s="315"/>
      <c r="D51" s="315"/>
      <c r="E51" s="315"/>
      <c r="F51" s="315"/>
      <c r="G51" s="315"/>
      <c r="H51" s="315"/>
      <c r="I51" s="315"/>
      <c r="J51" s="315"/>
      <c r="K51" s="416"/>
      <c r="L51" s="416"/>
      <c r="M51" s="416"/>
      <c r="N51" s="416"/>
      <c r="O51" s="416"/>
      <c r="P51" s="72"/>
      <c r="Q51" s="72"/>
    </row>
    <row r="52" spans="1:17" ht="27.75" customHeight="1" x14ac:dyDescent="0.2">
      <c r="A52" s="109"/>
      <c r="B52" s="442"/>
      <c r="C52" s="442"/>
      <c r="D52" s="68" t="s">
        <v>640</v>
      </c>
      <c r="E52" s="1021" t="str">
        <f>Translations!$B$740</f>
        <v>Navedite pojedinosti o proceduri koja se koristi za redovitu procjenu prikladnosti plana praćenja, obuhvaćajući osobito sve potencijalne mjere za poboljšanje metodologije praćenja.</v>
      </c>
      <c r="F52" s="1021"/>
      <c r="G52" s="1021"/>
      <c r="H52" s="1021"/>
      <c r="I52" s="1021"/>
      <c r="J52" s="1021"/>
      <c r="K52" s="1021"/>
      <c r="L52" s="1021"/>
      <c r="M52" s="1021"/>
      <c r="N52" s="1021"/>
      <c r="O52" s="416"/>
      <c r="P52" s="95"/>
      <c r="Q52" s="72"/>
    </row>
    <row r="53" spans="1:17" ht="12.75" customHeight="1" x14ac:dyDescent="0.2">
      <c r="A53" s="109"/>
      <c r="B53" s="442"/>
      <c r="C53" s="442"/>
      <c r="D53" s="68"/>
      <c r="E53" s="1325" t="str">
        <f>Translations!$B$741</f>
        <v>Procedura treba obuhvatiti slijedeće:</v>
      </c>
      <c r="F53" s="1325"/>
      <c r="G53" s="1325"/>
      <c r="H53" s="1325"/>
      <c r="I53" s="1325"/>
      <c r="J53" s="1325"/>
      <c r="K53" s="1325"/>
      <c r="L53" s="1325"/>
      <c r="M53" s="1325"/>
      <c r="N53" s="1325"/>
      <c r="O53" s="416"/>
      <c r="P53" s="72"/>
      <c r="Q53" s="72"/>
    </row>
    <row r="54" spans="1:17" ht="24" customHeight="1" x14ac:dyDescent="0.2">
      <c r="A54" s="109"/>
      <c r="B54" s="442"/>
      <c r="C54" s="442"/>
      <c r="D54" s="68"/>
      <c r="E54" s="1325" t="str">
        <f>Translations!$B$742</f>
        <v>i - provjeru popisa izvora emisija i tokova izvora, osiguranje cjelovitosti emisija i tokova izvora i da su sve relevantne promjene u  funkcioniranju postrojenja uključene u plan praćenja;</v>
      </c>
      <c r="F54" s="1325"/>
      <c r="G54" s="1325"/>
      <c r="H54" s="1325"/>
      <c r="I54" s="1325"/>
      <c r="J54" s="1325"/>
      <c r="K54" s="1325"/>
      <c r="L54" s="1325"/>
      <c r="M54" s="1325"/>
      <c r="N54" s="1325"/>
      <c r="O54" s="416"/>
      <c r="P54" s="72"/>
      <c r="Q54" s="72"/>
    </row>
    <row r="55" spans="1:17" ht="12.75" customHeight="1" x14ac:dyDescent="0.2">
      <c r="A55" s="109"/>
      <c r="B55" s="442"/>
      <c r="C55" s="442"/>
      <c r="D55" s="68"/>
      <c r="E55" s="1325" t="str">
        <f>Translations!$B$743</f>
        <v>ii - ocjenu usklađenosti s pragovima nesigurnosti za podatke o djelatnosti i ostale parametre (gdje je primjenjivo) za primijenjene razine točnosti za svaki tok izvora i izvora emisije; i</v>
      </c>
      <c r="F55" s="1325"/>
      <c r="G55" s="1325"/>
      <c r="H55" s="1325"/>
      <c r="I55" s="1325"/>
      <c r="J55" s="1325"/>
      <c r="K55" s="1325"/>
      <c r="L55" s="1325"/>
      <c r="M55" s="1325"/>
      <c r="N55" s="1325"/>
      <c r="O55" s="416"/>
      <c r="P55" s="228"/>
      <c r="Q55" s="228"/>
    </row>
    <row r="56" spans="1:17" ht="12.75" customHeight="1" x14ac:dyDescent="0.2">
      <c r="A56" s="109"/>
      <c r="B56" s="442"/>
      <c r="C56" s="442"/>
      <c r="D56" s="68"/>
      <c r="E56" s="1325" t="str">
        <f>Translations!$B$744</f>
        <v>iii - procjenu mogućih mjera za poboljšanje primjenjene metodologije praćenja.</v>
      </c>
      <c r="F56" s="1325"/>
      <c r="G56" s="1325"/>
      <c r="H56" s="1325"/>
      <c r="I56" s="1325"/>
      <c r="J56" s="1325"/>
      <c r="K56" s="1325"/>
      <c r="L56" s="1325"/>
      <c r="M56" s="1325"/>
      <c r="N56" s="1325"/>
      <c r="O56" s="416"/>
      <c r="P56" s="72"/>
      <c r="Q56" s="72"/>
    </row>
    <row r="57" spans="1:17" ht="5.0999999999999996" customHeight="1" x14ac:dyDescent="0.2">
      <c r="A57" s="72"/>
      <c r="B57" s="416"/>
      <c r="C57" s="416"/>
      <c r="D57" s="416"/>
      <c r="E57" s="124"/>
      <c r="F57" s="435"/>
      <c r="G57" s="436"/>
      <c r="H57" s="436"/>
      <c r="I57" s="436"/>
      <c r="J57" s="436"/>
      <c r="K57" s="436"/>
      <c r="L57" s="436"/>
      <c r="M57" s="416"/>
      <c r="N57" s="416"/>
      <c r="O57" s="416"/>
      <c r="P57" s="72"/>
      <c r="Q57" s="72"/>
    </row>
    <row r="58" spans="1:17" ht="12.75" customHeight="1" x14ac:dyDescent="0.2">
      <c r="A58" s="72"/>
      <c r="B58" s="416"/>
      <c r="C58" s="416"/>
      <c r="D58" s="416"/>
      <c r="E58" s="1239" t="str">
        <f>Translations!$B$405</f>
        <v>Naziv postupka</v>
      </c>
      <c r="F58" s="1364"/>
      <c r="G58" s="986"/>
      <c r="H58" s="986"/>
      <c r="I58" s="986"/>
      <c r="J58" s="986"/>
      <c r="K58" s="986"/>
      <c r="L58" s="986"/>
      <c r="M58" s="986"/>
      <c r="N58" s="986"/>
      <c r="O58" s="416"/>
      <c r="P58" s="72"/>
      <c r="Q58" s="72"/>
    </row>
    <row r="59" spans="1:17" ht="12.75" customHeight="1" x14ac:dyDescent="0.2">
      <c r="A59" s="72"/>
      <c r="B59" s="416"/>
      <c r="C59" s="416"/>
      <c r="D59" s="416"/>
      <c r="E59" s="1239" t="str">
        <f>Translations!$B$407</f>
        <v>Oznaka postupka</v>
      </c>
      <c r="F59" s="1364"/>
      <c r="G59" s="986"/>
      <c r="H59" s="986"/>
      <c r="I59" s="986"/>
      <c r="J59" s="986"/>
      <c r="K59" s="986"/>
      <c r="L59" s="986"/>
      <c r="M59" s="986"/>
      <c r="N59" s="986"/>
      <c r="O59" s="416"/>
      <c r="P59" s="72"/>
      <c r="Q59" s="72"/>
    </row>
    <row r="60" spans="1:17" ht="12.75" customHeight="1" x14ac:dyDescent="0.2">
      <c r="A60" s="72"/>
      <c r="B60" s="416"/>
      <c r="C60" s="416"/>
      <c r="D60" s="416"/>
      <c r="E60" s="1239" t="str">
        <f>Translations!$B$409</f>
        <v>Oznaka dijagrama (ukoliko je primjenjivo)</v>
      </c>
      <c r="F60" s="1364"/>
      <c r="G60" s="986"/>
      <c r="H60" s="986"/>
      <c r="I60" s="986"/>
      <c r="J60" s="986"/>
      <c r="K60" s="986"/>
      <c r="L60" s="986"/>
      <c r="M60" s="986"/>
      <c r="N60" s="986"/>
      <c r="O60" s="416"/>
      <c r="P60" s="72"/>
      <c r="Q60" s="72"/>
    </row>
    <row r="61" spans="1:17" ht="25.5" customHeight="1" x14ac:dyDescent="0.2">
      <c r="A61" s="72"/>
      <c r="B61" s="416"/>
      <c r="C61" s="416"/>
      <c r="D61" s="416"/>
      <c r="E61" s="1269" t="str">
        <f>Translations!$B$411</f>
        <v>Kratki opis postupka</v>
      </c>
      <c r="F61" s="1365"/>
      <c r="G61" s="1007"/>
      <c r="H61" s="1008"/>
      <c r="I61" s="1008"/>
      <c r="J61" s="1008"/>
      <c r="K61" s="1008"/>
      <c r="L61" s="1008"/>
      <c r="M61" s="1008"/>
      <c r="N61" s="1009"/>
      <c r="O61" s="416"/>
      <c r="P61" s="72"/>
      <c r="Q61" s="72"/>
    </row>
    <row r="62" spans="1:17" ht="25.5" customHeight="1" x14ac:dyDescent="0.2">
      <c r="A62" s="72"/>
      <c r="B62" s="416"/>
      <c r="C62" s="416"/>
      <c r="D62" s="416"/>
      <c r="E62" s="1366"/>
      <c r="F62" s="1367"/>
      <c r="G62" s="997"/>
      <c r="H62" s="998"/>
      <c r="I62" s="998"/>
      <c r="J62" s="998"/>
      <c r="K62" s="998"/>
      <c r="L62" s="998"/>
      <c r="M62" s="998"/>
      <c r="N62" s="999"/>
      <c r="O62" s="416"/>
      <c r="P62" s="72"/>
      <c r="Q62" s="72"/>
    </row>
    <row r="63" spans="1:17" ht="25.5" customHeight="1" x14ac:dyDescent="0.2">
      <c r="A63" s="72"/>
      <c r="B63" s="416"/>
      <c r="C63" s="416"/>
      <c r="D63" s="416"/>
      <c r="E63" s="1368"/>
      <c r="F63" s="1369"/>
      <c r="G63" s="1000"/>
      <c r="H63" s="1001"/>
      <c r="I63" s="1001"/>
      <c r="J63" s="1001"/>
      <c r="K63" s="1001"/>
      <c r="L63" s="1001"/>
      <c r="M63" s="1001"/>
      <c r="N63" s="1002"/>
      <c r="O63" s="416"/>
      <c r="P63" s="72"/>
      <c r="Q63" s="72"/>
    </row>
    <row r="64" spans="1:17" ht="25.5" customHeight="1" x14ac:dyDescent="0.2">
      <c r="A64" s="72"/>
      <c r="B64" s="416"/>
      <c r="C64" s="416"/>
      <c r="D64" s="416"/>
      <c r="E64" s="1239" t="str">
        <f>Translations!$B$414</f>
        <v>Ustrojstvena jedinica tvrtke odgovorna za postupke i za obradu podataka.</v>
      </c>
      <c r="F64" s="1364"/>
      <c r="G64" s="986"/>
      <c r="H64" s="986"/>
      <c r="I64" s="986"/>
      <c r="J64" s="986"/>
      <c r="K64" s="986"/>
      <c r="L64" s="986"/>
      <c r="M64" s="986"/>
      <c r="N64" s="986"/>
      <c r="O64" s="416"/>
      <c r="P64" s="72"/>
      <c r="Q64" s="72"/>
    </row>
    <row r="65" spans="1:17" ht="12.75" customHeight="1" x14ac:dyDescent="0.2">
      <c r="A65" s="72"/>
      <c r="B65" s="416"/>
      <c r="C65" s="416"/>
      <c r="D65" s="416"/>
      <c r="E65" s="1239" t="str">
        <f>Translations!$B$416</f>
        <v>Lokacija na kojoj se pohranjuju zapisi</v>
      </c>
      <c r="F65" s="1364"/>
      <c r="G65" s="986"/>
      <c r="H65" s="986"/>
      <c r="I65" s="986"/>
      <c r="J65" s="986"/>
      <c r="K65" s="986"/>
      <c r="L65" s="986"/>
      <c r="M65" s="986"/>
      <c r="N65" s="986"/>
      <c r="O65" s="416"/>
      <c r="P65" s="72"/>
      <c r="Q65" s="72"/>
    </row>
    <row r="66" spans="1:17" ht="25.5" customHeight="1" x14ac:dyDescent="0.2">
      <c r="A66" s="72"/>
      <c r="B66" s="416"/>
      <c r="C66" s="416"/>
      <c r="D66" s="416"/>
      <c r="E66" s="1239" t="str">
        <f>Translations!$B$418</f>
        <v>Naziv informatičkog sustava koji se koristi (ako je primjenjivo).</v>
      </c>
      <c r="F66" s="1364"/>
      <c r="G66" s="986"/>
      <c r="H66" s="986"/>
      <c r="I66" s="986"/>
      <c r="J66" s="986"/>
      <c r="K66" s="986"/>
      <c r="L66" s="986"/>
      <c r="M66" s="986"/>
      <c r="N66" s="986"/>
      <c r="O66" s="416"/>
      <c r="P66" s="72"/>
      <c r="Q66" s="72"/>
    </row>
    <row r="67" spans="1:17" ht="25.5" customHeight="1" x14ac:dyDescent="0.2">
      <c r="A67" s="72"/>
      <c r="B67" s="416"/>
      <c r="C67" s="416"/>
      <c r="D67" s="416"/>
      <c r="E67" s="1239" t="str">
        <f>Translations!$B$420</f>
        <v>Popis HRN EN i ostalih primjenjenih normi (ako je primjenjivo)</v>
      </c>
      <c r="F67" s="1364"/>
      <c r="G67" s="986"/>
      <c r="H67" s="986"/>
      <c r="I67" s="986"/>
      <c r="J67" s="986"/>
      <c r="K67" s="986"/>
      <c r="L67" s="986"/>
      <c r="M67" s="986"/>
      <c r="N67" s="986"/>
      <c r="O67" s="416"/>
      <c r="P67" s="72"/>
      <c r="Q67" s="72"/>
    </row>
    <row r="68" spans="1:17" ht="13.5" customHeight="1" x14ac:dyDescent="0.2">
      <c r="A68" s="72"/>
      <c r="B68" s="416"/>
      <c r="C68" s="416"/>
      <c r="D68" s="439"/>
      <c r="E68" s="315"/>
      <c r="F68" s="315"/>
      <c r="G68" s="315"/>
      <c r="H68" s="315"/>
      <c r="I68" s="315"/>
      <c r="J68" s="315"/>
      <c r="K68" s="315"/>
      <c r="L68" s="315"/>
      <c r="M68" s="416"/>
      <c r="N68" s="336"/>
      <c r="O68" s="416"/>
      <c r="P68" s="72"/>
      <c r="Q68" s="72"/>
    </row>
    <row r="69" spans="1:17" ht="12.75" customHeight="1" x14ac:dyDescent="0.2">
      <c r="A69" s="109"/>
      <c r="B69" s="442"/>
      <c r="C69" s="442"/>
      <c r="D69" s="68" t="s">
        <v>837</v>
      </c>
      <c r="E69" s="1021" t="str">
        <f>Translations!$B$1218</f>
        <v>Izvješća o poboljšanjima na temelju članka 69. stavka 1. Uredbe o praćenju i izvješćivanju</v>
      </c>
      <c r="F69" s="1021"/>
      <c r="G69" s="1021"/>
      <c r="H69" s="1021"/>
      <c r="I69" s="1021"/>
      <c r="J69" s="1021"/>
      <c r="K69" s="1021"/>
      <c r="L69" s="1021"/>
      <c r="M69" s="1021"/>
      <c r="N69" s="1021"/>
      <c r="O69" s="416"/>
      <c r="P69" s="95"/>
      <c r="Q69" s="72"/>
    </row>
    <row r="70" spans="1:17" ht="5.0999999999999996" customHeight="1" x14ac:dyDescent="0.2">
      <c r="A70" s="109"/>
      <c r="B70" s="442"/>
      <c r="C70" s="442"/>
      <c r="D70" s="68"/>
      <c r="O70" s="416"/>
      <c r="P70" s="72"/>
      <c r="Q70" s="72"/>
    </row>
    <row r="71" spans="1:17" ht="12.75" customHeight="1" x14ac:dyDescent="0.2">
      <c r="A71" s="72"/>
      <c r="B71" s="416"/>
      <c r="C71" s="416"/>
      <c r="D71" s="46" t="s">
        <v>1028</v>
      </c>
      <c r="E71" s="915" t="str">
        <f>Translations!$B$1219</f>
        <v>Da li neka od zahtijevanih razina nije postignuta ili je primijenjena nadomjesna metodologija?</v>
      </c>
      <c r="F71" s="915"/>
      <c r="G71" s="915"/>
      <c r="H71" s="915"/>
      <c r="I71" s="915"/>
      <c r="J71" s="915"/>
      <c r="K71" s="1384"/>
      <c r="L71" s="660"/>
      <c r="M71" s="511"/>
      <c r="N71" s="511"/>
      <c r="O71" s="416"/>
      <c r="P71" s="72"/>
      <c r="Q71" s="72"/>
    </row>
    <row r="72" spans="1:17" ht="25.5" customHeight="1" x14ac:dyDescent="0.2">
      <c r="A72" s="72"/>
      <c r="B72" s="416"/>
      <c r="C72" s="416"/>
      <c r="D72" s="439"/>
      <c r="E72" s="1325" t="str">
        <f>Translations!$B$1220</f>
        <v>Odaberite „TRUE” ako za bilo koji parametar glavnog ili manjeg toka izvora ili izvora emisija nisu postignute zahtijevane razine ili ako je primijenjena nadomjesna metodologija (članak 22.). U tom slučaju operater mora redovito podnositi izvješća o poboljšanjima na temelju članka 69. stavka 1. Uredbe</v>
      </c>
      <c r="F72" s="1325"/>
      <c r="G72" s="1325"/>
      <c r="H72" s="1325"/>
      <c r="I72" s="1325"/>
      <c r="J72" s="1325"/>
      <c r="K72" s="1325"/>
      <c r="L72" s="1325"/>
      <c r="M72" s="1325"/>
      <c r="N72" s="1325"/>
      <c r="O72" s="416"/>
      <c r="P72" s="72"/>
      <c r="Q72" s="72"/>
    </row>
    <row r="73" spans="1:17" ht="12.75" customHeight="1" x14ac:dyDescent="0.2">
      <c r="A73" s="72"/>
      <c r="B73" s="416"/>
      <c r="C73" s="416"/>
      <c r="D73" s="439"/>
      <c r="E73" s="1325" t="str">
        <f>Translations!$B$1221</f>
        <v>Imajte na umu da se ovim odjeljkom operateri ne izuzimaju od obveze podnošenja izvješća o poboljšanjima na temelju članka 69. stavka 4. Uredbe</v>
      </c>
      <c r="F73" s="1325"/>
      <c r="G73" s="1325"/>
      <c r="H73" s="1325"/>
      <c r="I73" s="1325"/>
      <c r="J73" s="1325"/>
      <c r="K73" s="1325"/>
      <c r="L73" s="1325"/>
      <c r="M73" s="1325"/>
      <c r="N73" s="1325"/>
      <c r="O73" s="416"/>
      <c r="P73" s="72"/>
      <c r="Q73" s="72"/>
    </row>
    <row r="74" spans="1:17" ht="5.0999999999999996" customHeight="1" x14ac:dyDescent="0.2">
      <c r="A74" s="72"/>
      <c r="B74" s="416"/>
      <c r="C74" s="416"/>
      <c r="D74" s="439"/>
      <c r="E74" s="511"/>
      <c r="F74" s="511"/>
      <c r="G74" s="511"/>
      <c r="H74" s="511"/>
      <c r="I74" s="511"/>
      <c r="J74" s="511"/>
      <c r="K74" s="511"/>
      <c r="L74" s="511"/>
      <c r="M74" s="511"/>
      <c r="N74" s="511"/>
      <c r="O74" s="416"/>
      <c r="P74" s="72"/>
      <c r="Q74" s="72"/>
    </row>
    <row r="75" spans="1:17" ht="12.75" customHeight="1" x14ac:dyDescent="0.2">
      <c r="A75" s="72"/>
      <c r="B75" s="416"/>
      <c r="C75" s="416"/>
      <c r="D75" s="46" t="s">
        <v>1029</v>
      </c>
      <c r="E75" s="915" t="str">
        <f>Translations!$B$1222</f>
        <v>Rok za sljedeće izvješće o poboljšanjima na temelju članka 69. stavka 1. Uredbe, ako je primjenjivo</v>
      </c>
      <c r="F75" s="915"/>
      <c r="G75" s="915"/>
      <c r="H75" s="915"/>
      <c r="I75" s="915"/>
      <c r="J75" s="915"/>
      <c r="K75" s="915"/>
      <c r="L75" s="915"/>
      <c r="M75" s="915"/>
      <c r="N75" s="915"/>
      <c r="O75" s="416"/>
      <c r="P75" s="72"/>
      <c r="Q75" s="72"/>
    </row>
    <row r="76" spans="1:17" ht="12.75" customHeight="1" x14ac:dyDescent="0.2">
      <c r="A76" s="72"/>
      <c r="B76" s="416"/>
      <c r="C76" s="416"/>
      <c r="D76" s="439"/>
      <c r="E76" s="1325" t="str">
        <f>Translations!$B$1223</f>
        <v>Ovaj je odjeljak relevantan samo ako je operater odabrao „TRUE” u prethodnoj točki i.</v>
      </c>
      <c r="F76" s="1325"/>
      <c r="G76" s="1325"/>
      <c r="H76" s="1325"/>
      <c r="I76" s="1325"/>
      <c r="J76" s="1325"/>
      <c r="K76" s="1325"/>
      <c r="L76" s="1325"/>
      <c r="M76" s="1325"/>
      <c r="N76" s="1325"/>
      <c r="O76" s="416"/>
      <c r="P76" s="72"/>
      <c r="Q76" s="72"/>
    </row>
    <row r="77" spans="1:17" ht="13.5" customHeight="1" x14ac:dyDescent="0.2">
      <c r="A77" s="72"/>
      <c r="B77" s="416"/>
      <c r="C77" s="416"/>
      <c r="D77" s="439"/>
      <c r="E77" s="1325" t="str">
        <f>Translations!$B$1381</f>
        <v>Rok za izvješća o poboljšanju je svake dvije godine za kategoriju C, svake tri godine za kategoriju B i pet godina za postrojenja kategorije A.</v>
      </c>
      <c r="F77" s="1325"/>
      <c r="G77" s="1325"/>
      <c r="H77" s="1325"/>
      <c r="I77" s="1325"/>
      <c r="J77" s="1325"/>
      <c r="K77" s="1325"/>
      <c r="L77" s="1325"/>
      <c r="M77" s="1325"/>
      <c r="N77" s="1325"/>
      <c r="O77" s="416"/>
      <c r="P77" s="72"/>
      <c r="Q77" s="72"/>
    </row>
    <row r="78" spans="1:17" ht="25.5" customHeight="1" x14ac:dyDescent="0.2">
      <c r="A78" s="109"/>
      <c r="B78" s="442"/>
      <c r="C78" s="442"/>
      <c r="D78" s="68"/>
      <c r="E78" s="1325" t="str">
        <f>Translations!$B$1225</f>
        <v>Međutim, nadležno tijelo može produljiti to razdoblje na tri, četiri, odnosno pet godina ako mu operater može dokazati da razlozi neopravdano visokih troškova ili tehničke neizvedivosti ostaju na snazi dulje vrijeme.</v>
      </c>
      <c r="F78" s="1325"/>
      <c r="G78" s="1325"/>
      <c r="H78" s="1325"/>
      <c r="I78" s="1325"/>
      <c r="J78" s="1325"/>
      <c r="K78" s="1325"/>
      <c r="L78" s="1325"/>
      <c r="M78" s="1325"/>
      <c r="N78" s="1325"/>
      <c r="O78" s="416"/>
      <c r="P78" s="72"/>
      <c r="Q78" s="72"/>
    </row>
    <row r="79" spans="1:17" ht="5.0999999999999996" customHeight="1" x14ac:dyDescent="0.2">
      <c r="A79" s="72"/>
      <c r="B79" s="416"/>
      <c r="C79" s="416"/>
      <c r="D79" s="439"/>
      <c r="E79" s="511"/>
      <c r="F79" s="511"/>
      <c r="G79" s="511"/>
      <c r="H79" s="511"/>
      <c r="I79" s="511"/>
      <c r="J79" s="511"/>
      <c r="K79" s="511"/>
      <c r="L79" s="511"/>
      <c r="M79" s="511"/>
      <c r="N79" s="511"/>
      <c r="O79" s="416"/>
      <c r="P79" s="72"/>
      <c r="Q79" s="72"/>
    </row>
    <row r="80" spans="1:17" ht="12.75" customHeight="1" x14ac:dyDescent="0.2">
      <c r="A80" s="72"/>
      <c r="B80" s="416"/>
      <c r="C80" s="416"/>
      <c r="D80" s="439"/>
      <c r="E80" s="661">
        <v>2021</v>
      </c>
      <c r="F80" s="661">
        <v>2022</v>
      </c>
      <c r="G80" s="661">
        <v>2023</v>
      </c>
      <c r="H80" s="661">
        <v>2024</v>
      </c>
      <c r="I80" s="661">
        <v>2025</v>
      </c>
      <c r="J80" s="661">
        <v>2026</v>
      </c>
      <c r="K80" s="661">
        <v>2027</v>
      </c>
      <c r="L80" s="661">
        <v>2028</v>
      </c>
      <c r="M80" s="661">
        <v>2029</v>
      </c>
      <c r="N80" s="661">
        <v>2030</v>
      </c>
      <c r="O80" s="416"/>
      <c r="P80" s="72"/>
      <c r="Q80" s="72"/>
    </row>
    <row r="81" spans="1:17" ht="12.75" customHeight="1" x14ac:dyDescent="0.2">
      <c r="A81" s="72"/>
      <c r="B81" s="416"/>
      <c r="C81" s="416"/>
      <c r="D81" s="439"/>
      <c r="E81" s="660"/>
      <c r="F81" s="660"/>
      <c r="G81" s="660"/>
      <c r="H81" s="660"/>
      <c r="I81" s="660"/>
      <c r="J81" s="660"/>
      <c r="K81" s="660"/>
      <c r="L81" s="660"/>
      <c r="M81" s="660"/>
      <c r="N81" s="660"/>
      <c r="O81" s="416"/>
      <c r="P81" s="72"/>
      <c r="Q81" s="72"/>
    </row>
    <row r="82" spans="1:17" ht="12.75" customHeight="1" x14ac:dyDescent="0.2">
      <c r="A82" s="72"/>
      <c r="B82" s="416"/>
      <c r="C82" s="416"/>
      <c r="D82" s="439"/>
      <c r="E82" s="662" t="str">
        <f t="shared" ref="E82:N82" si="0">IF(OR(E81="",E81=EUconst_NA),"",DATE(E80,MATCH(E81,EUconst_IRMonth,0)+5,1)-1)</f>
        <v/>
      </c>
      <c r="F82" s="662" t="str">
        <f t="shared" si="0"/>
        <v/>
      </c>
      <c r="G82" s="662" t="str">
        <f t="shared" si="0"/>
        <v/>
      </c>
      <c r="H82" s="662" t="str">
        <f t="shared" si="0"/>
        <v/>
      </c>
      <c r="I82" s="662" t="str">
        <f t="shared" si="0"/>
        <v/>
      </c>
      <c r="J82" s="662" t="str">
        <f t="shared" si="0"/>
        <v/>
      </c>
      <c r="K82" s="662" t="str">
        <f t="shared" si="0"/>
        <v/>
      </c>
      <c r="L82" s="662" t="str">
        <f t="shared" si="0"/>
        <v/>
      </c>
      <c r="M82" s="662" t="str">
        <f t="shared" si="0"/>
        <v/>
      </c>
      <c r="N82" s="662" t="str">
        <f t="shared" si="0"/>
        <v/>
      </c>
      <c r="O82" s="416"/>
      <c r="P82" s="72"/>
      <c r="Q82" s="72"/>
    </row>
    <row r="83" spans="1:17" ht="13.5" customHeight="1" x14ac:dyDescent="0.2">
      <c r="A83" s="72"/>
      <c r="B83" s="416"/>
      <c r="C83" s="416"/>
      <c r="D83" s="439"/>
      <c r="E83" s="315"/>
      <c r="F83" s="315"/>
      <c r="G83" s="315"/>
      <c r="H83" s="315"/>
      <c r="I83" s="315"/>
      <c r="J83" s="315"/>
      <c r="K83" s="315"/>
      <c r="L83" s="315"/>
      <c r="M83" s="416"/>
      <c r="N83" s="336"/>
      <c r="O83" s="416"/>
      <c r="P83" s="72"/>
      <c r="Q83" s="72"/>
    </row>
    <row r="84" spans="1:17" s="34" customFormat="1" ht="18.75" customHeight="1" x14ac:dyDescent="0.2">
      <c r="A84" s="76"/>
      <c r="B84" s="413"/>
      <c r="C84" s="53">
        <v>21</v>
      </c>
      <c r="D84" s="1003" t="str">
        <f>Translations!$B$38</f>
        <v>Aktivnosti protoka podataka</v>
      </c>
      <c r="E84" s="1003"/>
      <c r="F84" s="1003"/>
      <c r="G84" s="1003"/>
      <c r="H84" s="1003"/>
      <c r="I84" s="1003"/>
      <c r="J84" s="1003"/>
      <c r="K84" s="1003"/>
      <c r="L84" s="1003"/>
      <c r="M84" s="1003"/>
      <c r="N84" s="1003"/>
      <c r="O84" s="416"/>
      <c r="P84" s="72"/>
      <c r="Q84" s="72"/>
    </row>
    <row r="85" spans="1:17" ht="13.5" customHeight="1" x14ac:dyDescent="0.2">
      <c r="A85" s="72"/>
      <c r="B85" s="416"/>
      <c r="C85" s="416"/>
      <c r="D85" s="439"/>
      <c r="E85" s="315"/>
      <c r="F85" s="315"/>
      <c r="G85" s="315"/>
      <c r="H85" s="315"/>
      <c r="I85" s="315"/>
      <c r="J85" s="315"/>
      <c r="K85" s="315"/>
      <c r="L85" s="315"/>
      <c r="M85" s="416"/>
      <c r="N85" s="336"/>
      <c r="O85" s="416"/>
      <c r="P85" s="72"/>
      <c r="Q85" s="72"/>
    </row>
    <row r="86" spans="1:17" ht="12.75" customHeight="1" x14ac:dyDescent="0.2">
      <c r="A86" s="72"/>
      <c r="B86" s="416"/>
      <c r="C86" s="416"/>
      <c r="D86" s="68" t="s">
        <v>1016</v>
      </c>
      <c r="E86" s="1021" t="str">
        <f>Translations!$B$1226</f>
        <v>Navedite pojedinosti o postupcima za upravljanje aktivnostima protoka podataka u skladu s člankom 58. Uredbe o praćenju i izvješćivanju.</v>
      </c>
      <c r="F86" s="1021"/>
      <c r="G86" s="1021"/>
      <c r="H86" s="1021"/>
      <c r="I86" s="1021"/>
      <c r="J86" s="1021"/>
      <c r="K86" s="1021"/>
      <c r="L86" s="1021"/>
      <c r="M86" s="1021"/>
      <c r="N86" s="1021"/>
      <c r="O86" s="416"/>
      <c r="P86" s="72"/>
      <c r="Q86" s="72"/>
    </row>
    <row r="87" spans="1:17" ht="38.25" customHeight="1" x14ac:dyDescent="0.2">
      <c r="A87" s="72"/>
      <c r="B87" s="416"/>
      <c r="C87" s="416"/>
      <c r="D87" s="439"/>
      <c r="E87" s="1325" t="str">
        <f>Translations!$B$746</f>
        <v xml:space="preserve">Kada se koristi više procedura, navedite pojedinosti o "Proceduri za upravljanje dokumentima" koja pokriva glavne korake aktivnosti protoka podataka. Također priložite dijagram koji pokazuje kako se povezuju procedure upravljanja podacima  (navedite referencu na ovaj dijagram te ga priložite uz plan praćenja). Kratki opis dodatnih procedura možete navesti na posebnom listu.
</v>
      </c>
      <c r="F87" s="1325"/>
      <c r="G87" s="1325"/>
      <c r="H87" s="1325"/>
      <c r="I87" s="1325"/>
      <c r="J87" s="1325"/>
      <c r="K87" s="1325"/>
      <c r="L87" s="1325"/>
      <c r="M87" s="1325"/>
      <c r="N87" s="1325"/>
      <c r="O87" s="416"/>
      <c r="P87" s="76"/>
      <c r="Q87" s="72"/>
    </row>
    <row r="88" spans="1:17" ht="38.25" customHeight="1" x14ac:dyDescent="0.2">
      <c r="A88" s="72"/>
      <c r="B88" s="416"/>
      <c r="C88" s="416"/>
      <c r="D88" s="439"/>
      <c r="E88" s="1325" t="str">
        <f>Translations!$B$747</f>
        <v>Pod "Opis relevantnih procesnih koraka", utvrdite sve korake u protoku podataka od primarnih podataka do godišnjih emisija koje opisuju slijed i interakciju između aktivnosti protoka podataka te uključuju formule i podatke koji se koriste kako bi se utvrdile emisije iz primarnih podataka. Uključite podatke o svim relevantnim elektronskim obradama podataka i sustavima za pohranu i ostalih čimbenika (uključujući ručne unose) i potvrdite kako se snimaju aktivnosti izlaznih protoka podataka.</v>
      </c>
      <c r="F88" s="1325"/>
      <c r="G88" s="1325"/>
      <c r="H88" s="1325"/>
      <c r="I88" s="1325"/>
      <c r="J88" s="1325"/>
      <c r="K88" s="1325"/>
      <c r="L88" s="1325"/>
      <c r="M88" s="1325"/>
      <c r="N88" s="1325"/>
      <c r="O88" s="416"/>
      <c r="P88" s="76"/>
      <c r="Q88" s="72"/>
    </row>
    <row r="89" spans="1:17" ht="5.0999999999999996" customHeight="1" x14ac:dyDescent="0.2">
      <c r="A89" s="72"/>
      <c r="B89" s="416"/>
      <c r="C89" s="416"/>
      <c r="D89" s="416"/>
      <c r="E89" s="124"/>
      <c r="F89" s="435"/>
      <c r="G89" s="436"/>
      <c r="H89" s="436"/>
      <c r="I89" s="436"/>
      <c r="J89" s="436"/>
      <c r="K89" s="436"/>
      <c r="L89" s="436"/>
      <c r="M89" s="416"/>
      <c r="N89" s="416"/>
      <c r="O89" s="416"/>
      <c r="P89" s="72"/>
      <c r="Q89" s="72"/>
    </row>
    <row r="90" spans="1:17" ht="12.75" customHeight="1" x14ac:dyDescent="0.2">
      <c r="A90" s="72"/>
      <c r="B90" s="416"/>
      <c r="C90" s="416"/>
      <c r="D90" s="416"/>
      <c r="E90" s="1239" t="str">
        <f>Translations!$B$405</f>
        <v>Naziv postupka</v>
      </c>
      <c r="F90" s="1364"/>
      <c r="G90" s="1010"/>
      <c r="H90" s="1133"/>
      <c r="I90" s="1133"/>
      <c r="J90" s="1133"/>
      <c r="K90" s="1133"/>
      <c r="L90" s="1133"/>
      <c r="M90" s="1133"/>
      <c r="N90" s="1126"/>
      <c r="O90" s="416"/>
      <c r="P90" s="72"/>
      <c r="Q90" s="72"/>
    </row>
    <row r="91" spans="1:17" ht="12.75" customHeight="1" x14ac:dyDescent="0.2">
      <c r="A91" s="72"/>
      <c r="B91" s="416"/>
      <c r="C91" s="416"/>
      <c r="D91" s="416"/>
      <c r="E91" s="1239" t="str">
        <f>Translations!$B$407</f>
        <v>Oznaka postupka</v>
      </c>
      <c r="F91" s="1364"/>
      <c r="G91" s="1010"/>
      <c r="H91" s="1133"/>
      <c r="I91" s="1133"/>
      <c r="J91" s="1133"/>
      <c r="K91" s="1133"/>
      <c r="L91" s="1133"/>
      <c r="M91" s="1133"/>
      <c r="N91" s="1126"/>
      <c r="O91" s="416"/>
      <c r="P91" s="72"/>
      <c r="Q91" s="72"/>
    </row>
    <row r="92" spans="1:17" ht="12.75" customHeight="1" x14ac:dyDescent="0.2">
      <c r="A92" s="72"/>
      <c r="B92" s="416"/>
      <c r="C92" s="416"/>
      <c r="D92" s="416"/>
      <c r="E92" s="1239" t="str">
        <f>Translations!$B$409</f>
        <v>Oznaka dijagrama (ukoliko je primjenjivo)</v>
      </c>
      <c r="F92" s="1364"/>
      <c r="G92" s="1010"/>
      <c r="H92" s="1133"/>
      <c r="I92" s="1133"/>
      <c r="J92" s="1133"/>
      <c r="K92" s="1133"/>
      <c r="L92" s="1133"/>
      <c r="M92" s="1133"/>
      <c r="N92" s="1126"/>
      <c r="O92" s="416"/>
      <c r="P92" s="72"/>
      <c r="Q92" s="72"/>
    </row>
    <row r="93" spans="1:17" ht="25.5" customHeight="1" x14ac:dyDescent="0.2">
      <c r="A93" s="72"/>
      <c r="B93" s="416"/>
      <c r="C93" s="416"/>
      <c r="D93" s="416"/>
      <c r="E93" s="1269" t="str">
        <f>Translations!$B$411</f>
        <v>Kratki opis postupka</v>
      </c>
      <c r="F93" s="1365"/>
      <c r="G93" s="1007"/>
      <c r="H93" s="1008"/>
      <c r="I93" s="1008"/>
      <c r="J93" s="1008"/>
      <c r="K93" s="1008"/>
      <c r="L93" s="1008"/>
      <c r="M93" s="1008"/>
      <c r="N93" s="1009"/>
      <c r="O93" s="416"/>
      <c r="P93" s="72"/>
      <c r="Q93" s="72"/>
    </row>
    <row r="94" spans="1:17" ht="25.5" customHeight="1" x14ac:dyDescent="0.2">
      <c r="A94" s="72"/>
      <c r="B94" s="416"/>
      <c r="C94" s="416"/>
      <c r="D94" s="416"/>
      <c r="E94" s="1366"/>
      <c r="F94" s="1367"/>
      <c r="G94" s="997"/>
      <c r="H94" s="998"/>
      <c r="I94" s="998"/>
      <c r="J94" s="998"/>
      <c r="K94" s="998"/>
      <c r="L94" s="998"/>
      <c r="M94" s="998"/>
      <c r="N94" s="999"/>
      <c r="O94" s="416"/>
      <c r="P94" s="72"/>
      <c r="Q94" s="72"/>
    </row>
    <row r="95" spans="1:17" ht="25.5" customHeight="1" x14ac:dyDescent="0.2">
      <c r="A95" s="72"/>
      <c r="B95" s="416"/>
      <c r="C95" s="416"/>
      <c r="D95" s="416"/>
      <c r="E95" s="1368"/>
      <c r="F95" s="1369"/>
      <c r="G95" s="1000"/>
      <c r="H95" s="1001"/>
      <c r="I95" s="1001"/>
      <c r="J95" s="1001"/>
      <c r="K95" s="1001"/>
      <c r="L95" s="1001"/>
      <c r="M95" s="1001"/>
      <c r="N95" s="1002"/>
      <c r="O95" s="416"/>
      <c r="P95" s="72"/>
      <c r="Q95" s="72"/>
    </row>
    <row r="96" spans="1:17" ht="25.5" customHeight="1" x14ac:dyDescent="0.2">
      <c r="A96" s="72"/>
      <c r="B96" s="416"/>
      <c r="C96" s="416"/>
      <c r="D96" s="416"/>
      <c r="E96" s="1239" t="str">
        <f>Translations!$B$414</f>
        <v>Ustrojstvena jedinica tvrtke odgovorna za postupke i za obradu podataka.</v>
      </c>
      <c r="F96" s="1364"/>
      <c r="G96" s="1010"/>
      <c r="H96" s="1133"/>
      <c r="I96" s="1133"/>
      <c r="J96" s="1133"/>
      <c r="K96" s="1133"/>
      <c r="L96" s="1133"/>
      <c r="M96" s="1133"/>
      <c r="N96" s="1126"/>
      <c r="O96" s="416"/>
      <c r="P96" s="72"/>
      <c r="Q96" s="72"/>
    </row>
    <row r="97" spans="1:17" ht="12.75" customHeight="1" x14ac:dyDescent="0.2">
      <c r="A97" s="72"/>
      <c r="B97" s="416"/>
      <c r="C97" s="416"/>
      <c r="D97" s="416"/>
      <c r="E97" s="1239" t="str">
        <f>Translations!$B$416</f>
        <v>Lokacija na kojoj se pohranjuju zapisi</v>
      </c>
      <c r="F97" s="1364"/>
      <c r="G97" s="1010"/>
      <c r="H97" s="1133"/>
      <c r="I97" s="1133"/>
      <c r="J97" s="1133"/>
      <c r="K97" s="1133"/>
      <c r="L97" s="1133"/>
      <c r="M97" s="1133"/>
      <c r="N97" s="1126"/>
      <c r="O97" s="416"/>
      <c r="P97" s="72"/>
      <c r="Q97" s="72"/>
    </row>
    <row r="98" spans="1:17" ht="25.5" customHeight="1" x14ac:dyDescent="0.2">
      <c r="A98" s="72"/>
      <c r="B98" s="416"/>
      <c r="C98" s="416"/>
      <c r="D98" s="416"/>
      <c r="E98" s="1239" t="str">
        <f>Translations!$B$418</f>
        <v>Naziv informatičkog sustava koji se koristi (ako je primjenjivo).</v>
      </c>
      <c r="F98" s="1364"/>
      <c r="G98" s="1010"/>
      <c r="H98" s="1133"/>
      <c r="I98" s="1133"/>
      <c r="J98" s="1133"/>
      <c r="K98" s="1133"/>
      <c r="L98" s="1133"/>
      <c r="M98" s="1133"/>
      <c r="N98" s="1126"/>
      <c r="O98" s="416"/>
      <c r="P98" s="72"/>
      <c r="Q98" s="72"/>
    </row>
    <row r="99" spans="1:17" ht="25.5" customHeight="1" x14ac:dyDescent="0.2">
      <c r="A99" s="72"/>
      <c r="B99" s="416"/>
      <c r="C99" s="416"/>
      <c r="D99" s="416"/>
      <c r="E99" s="1239" t="str">
        <f>Translations!$B$420</f>
        <v>Popis HRN EN i ostalih primjenjenih normi (ako je primjenjivo)</v>
      </c>
      <c r="F99" s="1364"/>
      <c r="G99" s="1010"/>
      <c r="H99" s="1133"/>
      <c r="I99" s="1133"/>
      <c r="J99" s="1133"/>
      <c r="K99" s="1133"/>
      <c r="L99" s="1133"/>
      <c r="M99" s="1133"/>
      <c r="N99" s="1126"/>
      <c r="O99" s="416"/>
      <c r="P99" s="72"/>
      <c r="Q99" s="72"/>
    </row>
    <row r="100" spans="1:17" ht="51" customHeight="1" x14ac:dyDescent="0.2">
      <c r="A100" s="72"/>
      <c r="B100" s="416"/>
      <c r="C100" s="416"/>
      <c r="D100" s="439"/>
      <c r="E100" s="1239" t="str">
        <f>Translations!$B$748</f>
        <v>Popis primarnih izvora podataka</v>
      </c>
      <c r="F100" s="1240"/>
      <c r="G100" s="1010"/>
      <c r="H100" s="1133"/>
      <c r="I100" s="1133"/>
      <c r="J100" s="1133"/>
      <c r="K100" s="1133"/>
      <c r="L100" s="1133"/>
      <c r="M100" s="1133"/>
      <c r="N100" s="1126"/>
      <c r="O100" s="416"/>
      <c r="P100" s="72"/>
      <c r="Q100" s="72"/>
    </row>
    <row r="101" spans="1:17" ht="51" customHeight="1" x14ac:dyDescent="0.2">
      <c r="A101" s="72"/>
      <c r="B101" s="416"/>
      <c r="C101" s="416"/>
      <c r="D101" s="439"/>
      <c r="E101" s="1269" t="str">
        <f>Translations!$B$749</f>
        <v>Opis relevantnih procesnih koraka za svaku specfičnu aktivnost protoka podataka</v>
      </c>
      <c r="F101" s="1270"/>
      <c r="G101" s="1007"/>
      <c r="H101" s="1008"/>
      <c r="I101" s="1008"/>
      <c r="J101" s="1008"/>
      <c r="K101" s="1008"/>
      <c r="L101" s="1008"/>
      <c r="M101" s="1008"/>
      <c r="N101" s="1009"/>
      <c r="O101" s="416"/>
      <c r="P101" s="72"/>
      <c r="Q101" s="72"/>
    </row>
    <row r="102" spans="1:17" ht="51" customHeight="1" x14ac:dyDescent="0.2">
      <c r="A102" s="72"/>
      <c r="B102" s="416"/>
      <c r="C102" s="416"/>
      <c r="D102" s="439"/>
      <c r="E102" s="1383"/>
      <c r="F102" s="1384"/>
      <c r="G102" s="997"/>
      <c r="H102" s="998"/>
      <c r="I102" s="998"/>
      <c r="J102" s="998"/>
      <c r="K102" s="998"/>
      <c r="L102" s="998"/>
      <c r="M102" s="998"/>
      <c r="N102" s="999"/>
      <c r="O102" s="416"/>
      <c r="P102" s="72"/>
      <c r="Q102" s="72"/>
    </row>
    <row r="103" spans="1:17" ht="51" customHeight="1" x14ac:dyDescent="0.2">
      <c r="A103" s="72"/>
      <c r="B103" s="416"/>
      <c r="C103" s="416"/>
      <c r="D103" s="439"/>
      <c r="E103" s="1383"/>
      <c r="F103" s="1384"/>
      <c r="G103" s="997"/>
      <c r="H103" s="998"/>
      <c r="I103" s="998"/>
      <c r="J103" s="998"/>
      <c r="K103" s="998"/>
      <c r="L103" s="998"/>
      <c r="M103" s="998"/>
      <c r="N103" s="999"/>
      <c r="O103" s="416"/>
      <c r="P103" s="72"/>
      <c r="Q103" s="72"/>
    </row>
    <row r="104" spans="1:17" ht="51" customHeight="1" x14ac:dyDescent="0.2">
      <c r="A104" s="72"/>
      <c r="B104" s="416"/>
      <c r="C104" s="416"/>
      <c r="D104" s="439"/>
      <c r="E104" s="1385"/>
      <c r="F104" s="1386"/>
      <c r="G104" s="1000"/>
      <c r="H104" s="1001"/>
      <c r="I104" s="1001"/>
      <c r="J104" s="1001"/>
      <c r="K104" s="1001"/>
      <c r="L104" s="1001"/>
      <c r="M104" s="1001"/>
      <c r="N104" s="1002"/>
      <c r="O104" s="416"/>
      <c r="P104" s="72"/>
      <c r="Q104" s="72"/>
    </row>
    <row r="105" spans="1:17" ht="12.75" customHeight="1" x14ac:dyDescent="0.2">
      <c r="A105" s="72"/>
      <c r="B105" s="416"/>
      <c r="C105" s="416"/>
      <c r="D105" s="439"/>
      <c r="E105" s="441"/>
      <c r="F105" s="441"/>
      <c r="G105" s="410"/>
      <c r="H105" s="410"/>
      <c r="I105" s="410"/>
      <c r="J105" s="410"/>
      <c r="K105" s="410"/>
      <c r="L105" s="410"/>
      <c r="M105" s="416"/>
      <c r="N105" s="416"/>
      <c r="O105" s="416"/>
      <c r="P105" s="72"/>
      <c r="Q105" s="72"/>
    </row>
    <row r="106" spans="1:17" s="34" customFormat="1" ht="18.75" customHeight="1" x14ac:dyDescent="0.2">
      <c r="A106" s="76"/>
      <c r="B106" s="413"/>
      <c r="C106" s="53">
        <v>22</v>
      </c>
      <c r="D106" s="1003" t="str">
        <f>Translations!$B$39</f>
        <v>Kontrolne aktivnosti</v>
      </c>
      <c r="E106" s="1003"/>
      <c r="F106" s="1003"/>
      <c r="G106" s="1003"/>
      <c r="H106" s="1003"/>
      <c r="I106" s="1003"/>
      <c r="J106" s="1003"/>
      <c r="K106" s="1003"/>
      <c r="L106" s="1003"/>
      <c r="M106" s="1003"/>
      <c r="N106" s="1003"/>
      <c r="O106" s="416"/>
      <c r="P106" s="72"/>
      <c r="Q106" s="72"/>
    </row>
    <row r="107" spans="1:17" ht="13.5" customHeight="1" x14ac:dyDescent="0.2">
      <c r="A107" s="72"/>
      <c r="B107" s="416"/>
      <c r="C107" s="416"/>
      <c r="D107" s="439"/>
      <c r="E107" s="315"/>
      <c r="F107" s="315"/>
      <c r="G107" s="315"/>
      <c r="H107" s="315"/>
      <c r="I107" s="315"/>
      <c r="J107" s="315"/>
      <c r="K107" s="315"/>
      <c r="L107" s="315"/>
      <c r="M107" s="416"/>
      <c r="N107" s="416"/>
      <c r="O107" s="416"/>
      <c r="P107" s="72"/>
      <c r="Q107" s="72"/>
    </row>
    <row r="108" spans="1:17" ht="12.75" customHeight="1" x14ac:dyDescent="0.2">
      <c r="A108" s="72"/>
      <c r="B108" s="416"/>
      <c r="C108" s="416"/>
      <c r="D108" s="68" t="s">
        <v>1016</v>
      </c>
      <c r="E108" s="1021" t="str">
        <f>Translations!$B$1227</f>
        <v>Navedite pojedinosti o postupcima za procjenu inherentnih rizika i rizika pri nadzoru u skladu s člankom 59. Uredbe o praćenju i izvješćivanju.</v>
      </c>
      <c r="F108" s="1021"/>
      <c r="G108" s="1021"/>
      <c r="H108" s="1021"/>
      <c r="I108" s="1021"/>
      <c r="J108" s="1021"/>
      <c r="K108" s="1021"/>
      <c r="L108" s="1021"/>
      <c r="M108" s="1021"/>
      <c r="N108" s="1021"/>
      <c r="O108" s="416"/>
      <c r="P108" s="72"/>
      <c r="Q108" s="72"/>
    </row>
    <row r="109" spans="1:17" ht="12.75" customHeight="1" x14ac:dyDescent="0.2">
      <c r="A109" s="72"/>
      <c r="B109" s="416"/>
      <c r="C109" s="416"/>
      <c r="D109" s="439"/>
      <c r="E109" s="1325" t="str">
        <f>Translations!$B$751</f>
        <v>Kratki opis bi trebao  utvrditi kako se provode procjene inherentih rizika i rizika pri nadzoru prilikom uspostavljanja učinkovitog nadzornog sustava.</v>
      </c>
      <c r="F109" s="1325"/>
      <c r="G109" s="1325"/>
      <c r="H109" s="1325"/>
      <c r="I109" s="1325"/>
      <c r="J109" s="1325"/>
      <c r="K109" s="1325"/>
      <c r="L109" s="1325"/>
      <c r="M109" s="1325"/>
      <c r="N109" s="1325"/>
      <c r="O109" s="416"/>
      <c r="P109" s="72"/>
      <c r="Q109" s="72"/>
    </row>
    <row r="110" spans="1:17" ht="5.0999999999999996" customHeight="1" x14ac:dyDescent="0.2">
      <c r="A110" s="72"/>
      <c r="B110" s="416"/>
      <c r="C110" s="416"/>
      <c r="D110" s="416"/>
      <c r="E110" s="124"/>
      <c r="F110" s="435"/>
      <c r="G110" s="436"/>
      <c r="H110" s="436"/>
      <c r="I110" s="436"/>
      <c r="J110" s="436"/>
      <c r="K110" s="436"/>
      <c r="L110" s="436"/>
      <c r="M110" s="416"/>
      <c r="N110" s="416"/>
      <c r="O110" s="416"/>
      <c r="P110" s="72"/>
      <c r="Q110" s="72"/>
    </row>
    <row r="111" spans="1:17" ht="12.75" customHeight="1" x14ac:dyDescent="0.2">
      <c r="A111" s="72"/>
      <c r="B111" s="416"/>
      <c r="C111" s="416"/>
      <c r="D111" s="416"/>
      <c r="E111" s="1239" t="str">
        <f>Translations!$B$405</f>
        <v>Naziv postupka</v>
      </c>
      <c r="F111" s="1364"/>
      <c r="G111" s="986"/>
      <c r="H111" s="986"/>
      <c r="I111" s="986"/>
      <c r="J111" s="986"/>
      <c r="K111" s="986"/>
      <c r="L111" s="986"/>
      <c r="M111" s="986"/>
      <c r="N111" s="986"/>
      <c r="O111" s="416"/>
      <c r="P111" s="72"/>
      <c r="Q111" s="72"/>
    </row>
    <row r="112" spans="1:17" ht="12.75" customHeight="1" x14ac:dyDescent="0.2">
      <c r="A112" s="72"/>
      <c r="B112" s="416"/>
      <c r="C112" s="416"/>
      <c r="D112" s="416"/>
      <c r="E112" s="1239" t="str">
        <f>Translations!$B$407</f>
        <v>Oznaka postupka</v>
      </c>
      <c r="F112" s="1364"/>
      <c r="G112" s="986"/>
      <c r="H112" s="986"/>
      <c r="I112" s="986"/>
      <c r="J112" s="986"/>
      <c r="K112" s="986"/>
      <c r="L112" s="986"/>
      <c r="M112" s="986"/>
      <c r="N112" s="986"/>
      <c r="O112" s="416"/>
      <c r="P112" s="72"/>
      <c r="Q112" s="72"/>
    </row>
    <row r="113" spans="1:17" ht="12.75" customHeight="1" x14ac:dyDescent="0.2">
      <c r="A113" s="72"/>
      <c r="B113" s="416"/>
      <c r="C113" s="416"/>
      <c r="D113" s="416"/>
      <c r="E113" s="1239" t="str">
        <f>Translations!$B$409</f>
        <v>Oznaka dijagrama (ukoliko je primjenjivo)</v>
      </c>
      <c r="F113" s="1364"/>
      <c r="G113" s="986"/>
      <c r="H113" s="986"/>
      <c r="I113" s="986"/>
      <c r="J113" s="986"/>
      <c r="K113" s="986"/>
      <c r="L113" s="986"/>
      <c r="M113" s="986"/>
      <c r="N113" s="986"/>
      <c r="O113" s="416"/>
      <c r="P113" s="72"/>
      <c r="Q113" s="72"/>
    </row>
    <row r="114" spans="1:17" ht="25.5" customHeight="1" x14ac:dyDescent="0.2">
      <c r="A114" s="72"/>
      <c r="B114" s="416"/>
      <c r="C114" s="416"/>
      <c r="D114" s="416"/>
      <c r="E114" s="1269" t="str">
        <f>Translations!$B$411</f>
        <v>Kratki opis postupka</v>
      </c>
      <c r="F114" s="1365"/>
      <c r="G114" s="1007"/>
      <c r="H114" s="1008"/>
      <c r="I114" s="1008"/>
      <c r="J114" s="1008"/>
      <c r="K114" s="1008"/>
      <c r="L114" s="1008"/>
      <c r="M114" s="1008"/>
      <c r="N114" s="1009"/>
      <c r="O114" s="416"/>
      <c r="P114" s="72"/>
      <c r="Q114" s="72"/>
    </row>
    <row r="115" spans="1:17" ht="25.5" customHeight="1" x14ac:dyDescent="0.2">
      <c r="A115" s="72"/>
      <c r="B115" s="416"/>
      <c r="C115" s="416"/>
      <c r="D115" s="416"/>
      <c r="E115" s="1366"/>
      <c r="F115" s="1367"/>
      <c r="G115" s="997"/>
      <c r="H115" s="998"/>
      <c r="I115" s="998"/>
      <c r="J115" s="998"/>
      <c r="K115" s="998"/>
      <c r="L115" s="998"/>
      <c r="M115" s="998"/>
      <c r="N115" s="999"/>
      <c r="O115" s="416"/>
      <c r="P115" s="72"/>
      <c r="Q115" s="72"/>
    </row>
    <row r="116" spans="1:17" ht="25.5" customHeight="1" x14ac:dyDescent="0.2">
      <c r="A116" s="72"/>
      <c r="B116" s="416"/>
      <c r="C116" s="416"/>
      <c r="D116" s="416"/>
      <c r="E116" s="1368"/>
      <c r="F116" s="1369"/>
      <c r="G116" s="1000"/>
      <c r="H116" s="1001"/>
      <c r="I116" s="1001"/>
      <c r="J116" s="1001"/>
      <c r="K116" s="1001"/>
      <c r="L116" s="1001"/>
      <c r="M116" s="1001"/>
      <c r="N116" s="1002"/>
      <c r="O116" s="416"/>
      <c r="P116" s="72"/>
      <c r="Q116" s="72"/>
    </row>
    <row r="117" spans="1:17" ht="25.5" customHeight="1" x14ac:dyDescent="0.2">
      <c r="A117" s="72"/>
      <c r="B117" s="416"/>
      <c r="C117" s="416"/>
      <c r="D117" s="416"/>
      <c r="E117" s="1239" t="str">
        <f>Translations!$B$414</f>
        <v>Ustrojstvena jedinica tvrtke odgovorna za postupke i za obradu podataka.</v>
      </c>
      <c r="F117" s="1364"/>
      <c r="G117" s="986"/>
      <c r="H117" s="986"/>
      <c r="I117" s="986"/>
      <c r="J117" s="986"/>
      <c r="K117" s="986"/>
      <c r="L117" s="986"/>
      <c r="M117" s="986"/>
      <c r="N117" s="986"/>
      <c r="O117" s="416"/>
      <c r="P117" s="72"/>
      <c r="Q117" s="72"/>
    </row>
    <row r="118" spans="1:17" ht="12.75" customHeight="1" x14ac:dyDescent="0.2">
      <c r="A118" s="72"/>
      <c r="B118" s="416"/>
      <c r="C118" s="416"/>
      <c r="D118" s="416"/>
      <c r="E118" s="1239" t="str">
        <f>Translations!$B$416</f>
        <v>Lokacija na kojoj se pohranjuju zapisi</v>
      </c>
      <c r="F118" s="1364"/>
      <c r="G118" s="986"/>
      <c r="H118" s="986"/>
      <c r="I118" s="986"/>
      <c r="J118" s="986"/>
      <c r="K118" s="986"/>
      <c r="L118" s="986"/>
      <c r="M118" s="986"/>
      <c r="N118" s="986"/>
      <c r="O118" s="416"/>
      <c r="P118" s="72"/>
      <c r="Q118" s="72"/>
    </row>
    <row r="119" spans="1:17" ht="25.5" customHeight="1" x14ac:dyDescent="0.2">
      <c r="A119" s="72"/>
      <c r="B119" s="416"/>
      <c r="C119" s="416"/>
      <c r="D119" s="416"/>
      <c r="E119" s="1239" t="str">
        <f>Translations!$B$418</f>
        <v>Naziv informatičkog sustava koji se koristi (ako je primjenjivo).</v>
      </c>
      <c r="F119" s="1364"/>
      <c r="G119" s="986"/>
      <c r="H119" s="986"/>
      <c r="I119" s="986"/>
      <c r="J119" s="986"/>
      <c r="K119" s="986"/>
      <c r="L119" s="986"/>
      <c r="M119" s="986"/>
      <c r="N119" s="986"/>
      <c r="O119" s="416"/>
      <c r="P119" s="72"/>
      <c r="Q119" s="72"/>
    </row>
    <row r="120" spans="1:17" ht="25.5" customHeight="1" x14ac:dyDescent="0.2">
      <c r="A120" s="72"/>
      <c r="B120" s="416"/>
      <c r="C120" s="416"/>
      <c r="D120" s="416"/>
      <c r="E120" s="1239" t="str">
        <f>Translations!$B$420</f>
        <v>Popis HRN EN i ostalih primjenjenih normi (ako je primjenjivo)</v>
      </c>
      <c r="F120" s="1364"/>
      <c r="G120" s="986"/>
      <c r="H120" s="986"/>
      <c r="I120" s="986"/>
      <c r="J120" s="986"/>
      <c r="K120" s="986"/>
      <c r="L120" s="986"/>
      <c r="M120" s="986"/>
      <c r="N120" s="986"/>
      <c r="O120" s="416"/>
      <c r="P120" s="72"/>
      <c r="Q120" s="72"/>
    </row>
    <row r="121" spans="1:17" ht="13.5" customHeight="1" x14ac:dyDescent="0.2">
      <c r="A121" s="72"/>
      <c r="B121" s="416"/>
      <c r="C121" s="416"/>
      <c r="D121" s="439"/>
      <c r="E121" s="315"/>
      <c r="F121" s="315"/>
      <c r="G121" s="315"/>
      <c r="H121" s="315"/>
      <c r="I121" s="315"/>
      <c r="J121" s="315"/>
      <c r="K121" s="315"/>
      <c r="L121" s="315"/>
      <c r="M121" s="416"/>
      <c r="N121" s="416"/>
      <c r="O121" s="416"/>
      <c r="P121" s="72"/>
      <c r="Q121" s="72"/>
    </row>
    <row r="122" spans="1:17" ht="25.5" customHeight="1" x14ac:dyDescent="0.2">
      <c r="A122" s="72"/>
      <c r="B122" s="416"/>
      <c r="C122" s="416"/>
      <c r="D122" s="68" t="s">
        <v>1018</v>
      </c>
      <c r="E122" s="1021" t="str">
        <f>Translations!$B$1228</f>
        <v>Navedite pojedinosti o postupcima za osiguravanje kvalitete mjerne opreme u skladu s člancima 59. i 60. Uredbe o praćenju i izvješćivanju.</v>
      </c>
      <c r="F122" s="1021"/>
      <c r="G122" s="1021"/>
      <c r="H122" s="1021"/>
      <c r="I122" s="1021"/>
      <c r="J122" s="1021"/>
      <c r="K122" s="1021"/>
      <c r="L122" s="1021"/>
      <c r="M122" s="1021"/>
      <c r="N122" s="1021"/>
      <c r="O122" s="416"/>
      <c r="P122" s="72"/>
      <c r="Q122" s="72"/>
    </row>
    <row r="123" spans="1:17" ht="27.75" customHeight="1" x14ac:dyDescent="0.2">
      <c r="A123" s="72"/>
      <c r="B123" s="416"/>
      <c r="C123" s="416"/>
      <c r="D123" s="439"/>
      <c r="E123" s="1325" t="str">
        <f>Translations!$B$753</f>
        <v>Kratak opis bi trebao utvrditi kako se mjerna oprema kalibrira i provjerava u pravilnim razmacima, ako je primijenjivo, i kako se rješava nesukladnost sa zahtijevanom izvedbom.</v>
      </c>
      <c r="F123" s="1325"/>
      <c r="G123" s="1325"/>
      <c r="H123" s="1325"/>
      <c r="I123" s="1325"/>
      <c r="J123" s="1325"/>
      <c r="K123" s="1325"/>
      <c r="L123" s="1325"/>
      <c r="M123" s="1325"/>
      <c r="N123" s="1325"/>
      <c r="O123" s="416"/>
      <c r="P123" s="72"/>
      <c r="Q123" s="72"/>
    </row>
    <row r="124" spans="1:17" ht="5.0999999999999996" customHeight="1" x14ac:dyDescent="0.2">
      <c r="A124" s="72"/>
      <c r="B124" s="416"/>
      <c r="C124" s="416"/>
      <c r="D124" s="416"/>
      <c r="E124" s="124"/>
      <c r="F124" s="435"/>
      <c r="G124" s="436"/>
      <c r="H124" s="436"/>
      <c r="I124" s="436"/>
      <c r="J124" s="436"/>
      <c r="K124" s="436"/>
      <c r="L124" s="436"/>
      <c r="M124" s="416"/>
      <c r="N124" s="416"/>
      <c r="O124" s="416"/>
      <c r="P124" s="72"/>
      <c r="Q124" s="72"/>
    </row>
    <row r="125" spans="1:17" ht="12.75" customHeight="1" x14ac:dyDescent="0.2">
      <c r="A125" s="72"/>
      <c r="B125" s="416"/>
      <c r="C125" s="416"/>
      <c r="D125" s="416"/>
      <c r="E125" s="1239" t="str">
        <f>Translations!$B$405</f>
        <v>Naziv postupka</v>
      </c>
      <c r="F125" s="1364"/>
      <c r="G125" s="986"/>
      <c r="H125" s="986"/>
      <c r="I125" s="986"/>
      <c r="J125" s="986"/>
      <c r="K125" s="986"/>
      <c r="L125" s="986"/>
      <c r="M125" s="986"/>
      <c r="N125" s="986"/>
      <c r="O125" s="416"/>
      <c r="P125" s="72"/>
      <c r="Q125" s="72"/>
    </row>
    <row r="126" spans="1:17" ht="12.75" customHeight="1" x14ac:dyDescent="0.2">
      <c r="A126" s="72"/>
      <c r="B126" s="416"/>
      <c r="C126" s="416"/>
      <c r="D126" s="416"/>
      <c r="E126" s="1239" t="str">
        <f>Translations!$B$407</f>
        <v>Oznaka postupka</v>
      </c>
      <c r="F126" s="1364"/>
      <c r="G126" s="986"/>
      <c r="H126" s="986"/>
      <c r="I126" s="986"/>
      <c r="J126" s="986"/>
      <c r="K126" s="986"/>
      <c r="L126" s="986"/>
      <c r="M126" s="986"/>
      <c r="N126" s="986"/>
      <c r="O126" s="416"/>
      <c r="P126" s="72"/>
      <c r="Q126" s="72"/>
    </row>
    <row r="127" spans="1:17" ht="12.75" customHeight="1" x14ac:dyDescent="0.2">
      <c r="A127" s="72"/>
      <c r="B127" s="416"/>
      <c r="C127" s="416"/>
      <c r="D127" s="416"/>
      <c r="E127" s="1239" t="str">
        <f>Translations!$B$409</f>
        <v>Oznaka dijagrama (ukoliko je primjenjivo)</v>
      </c>
      <c r="F127" s="1364"/>
      <c r="G127" s="986"/>
      <c r="H127" s="986"/>
      <c r="I127" s="986"/>
      <c r="J127" s="986"/>
      <c r="K127" s="986"/>
      <c r="L127" s="986"/>
      <c r="M127" s="986"/>
      <c r="N127" s="986"/>
      <c r="O127" s="416"/>
      <c r="P127" s="72"/>
      <c r="Q127" s="72"/>
    </row>
    <row r="128" spans="1:17" ht="25.5" customHeight="1" x14ac:dyDescent="0.2">
      <c r="A128" s="72"/>
      <c r="B128" s="416"/>
      <c r="C128" s="416"/>
      <c r="D128" s="416"/>
      <c r="E128" s="1269" t="str">
        <f>Translations!$B$411</f>
        <v>Kratki opis postupka</v>
      </c>
      <c r="F128" s="1365"/>
      <c r="G128" s="1007"/>
      <c r="H128" s="1008"/>
      <c r="I128" s="1008"/>
      <c r="J128" s="1008"/>
      <c r="K128" s="1008"/>
      <c r="L128" s="1008"/>
      <c r="M128" s="1008"/>
      <c r="N128" s="1009"/>
      <c r="O128" s="416"/>
      <c r="P128" s="72"/>
      <c r="Q128" s="72"/>
    </row>
    <row r="129" spans="1:17" ht="25.5" customHeight="1" x14ac:dyDescent="0.2">
      <c r="A129" s="72"/>
      <c r="B129" s="416"/>
      <c r="C129" s="416"/>
      <c r="D129" s="416"/>
      <c r="E129" s="1366"/>
      <c r="F129" s="1367"/>
      <c r="G129" s="997"/>
      <c r="H129" s="998"/>
      <c r="I129" s="998"/>
      <c r="J129" s="998"/>
      <c r="K129" s="998"/>
      <c r="L129" s="998"/>
      <c r="M129" s="998"/>
      <c r="N129" s="999"/>
      <c r="O129" s="416"/>
      <c r="P129" s="72"/>
      <c r="Q129" s="72"/>
    </row>
    <row r="130" spans="1:17" ht="25.5" customHeight="1" x14ac:dyDescent="0.2">
      <c r="A130" s="72"/>
      <c r="B130" s="416"/>
      <c r="C130" s="416"/>
      <c r="D130" s="416"/>
      <c r="E130" s="1368"/>
      <c r="F130" s="1369"/>
      <c r="G130" s="1000"/>
      <c r="H130" s="1001"/>
      <c r="I130" s="1001"/>
      <c r="J130" s="1001"/>
      <c r="K130" s="1001"/>
      <c r="L130" s="1001"/>
      <c r="M130" s="1001"/>
      <c r="N130" s="1002"/>
      <c r="O130" s="416"/>
      <c r="P130" s="72"/>
      <c r="Q130" s="72"/>
    </row>
    <row r="131" spans="1:17" ht="25.5" customHeight="1" x14ac:dyDescent="0.2">
      <c r="A131" s="72"/>
      <c r="B131" s="416"/>
      <c r="C131" s="416"/>
      <c r="D131" s="416"/>
      <c r="E131" s="1239" t="str">
        <f>Translations!$B$414</f>
        <v>Ustrojstvena jedinica tvrtke odgovorna za postupke i za obradu podataka.</v>
      </c>
      <c r="F131" s="1364"/>
      <c r="G131" s="986"/>
      <c r="H131" s="986"/>
      <c r="I131" s="986"/>
      <c r="J131" s="986"/>
      <c r="K131" s="986"/>
      <c r="L131" s="986"/>
      <c r="M131" s="986"/>
      <c r="N131" s="986"/>
      <c r="O131" s="416"/>
      <c r="P131" s="72"/>
      <c r="Q131" s="72"/>
    </row>
    <row r="132" spans="1:17" ht="12.75" customHeight="1" x14ac:dyDescent="0.2">
      <c r="A132" s="72"/>
      <c r="B132" s="416"/>
      <c r="C132" s="416"/>
      <c r="D132" s="416"/>
      <c r="E132" s="1239" t="str">
        <f>Translations!$B$416</f>
        <v>Lokacija na kojoj se pohranjuju zapisi</v>
      </c>
      <c r="F132" s="1364"/>
      <c r="G132" s="986"/>
      <c r="H132" s="986"/>
      <c r="I132" s="986"/>
      <c r="J132" s="986"/>
      <c r="K132" s="986"/>
      <c r="L132" s="986"/>
      <c r="M132" s="986"/>
      <c r="N132" s="986"/>
      <c r="O132" s="416"/>
      <c r="P132" s="72"/>
      <c r="Q132" s="72"/>
    </row>
    <row r="133" spans="1:17" ht="25.5" customHeight="1" x14ac:dyDescent="0.2">
      <c r="A133" s="72"/>
      <c r="B133" s="416"/>
      <c r="C133" s="416"/>
      <c r="D133" s="416"/>
      <c r="E133" s="1239" t="str">
        <f>Translations!$B$418</f>
        <v>Naziv informatičkog sustava koji se koristi (ako je primjenjivo).</v>
      </c>
      <c r="F133" s="1364"/>
      <c r="G133" s="986"/>
      <c r="H133" s="986"/>
      <c r="I133" s="986"/>
      <c r="J133" s="986"/>
      <c r="K133" s="986"/>
      <c r="L133" s="986"/>
      <c r="M133" s="986"/>
      <c r="N133" s="986"/>
      <c r="O133" s="416"/>
      <c r="P133" s="72"/>
      <c r="Q133" s="72"/>
    </row>
    <row r="134" spans="1:17" ht="25.5" customHeight="1" x14ac:dyDescent="0.2">
      <c r="A134" s="72"/>
      <c r="B134" s="416"/>
      <c r="C134" s="416"/>
      <c r="D134" s="416"/>
      <c r="E134" s="1239" t="str">
        <f>Translations!$B$420</f>
        <v>Popis HRN EN i ostalih primjenjenih normi (ako je primjenjivo)</v>
      </c>
      <c r="F134" s="1364"/>
      <c r="G134" s="986"/>
      <c r="H134" s="986"/>
      <c r="I134" s="986"/>
      <c r="J134" s="986"/>
      <c r="K134" s="986"/>
      <c r="L134" s="986"/>
      <c r="M134" s="986"/>
      <c r="N134" s="986"/>
      <c r="O134" s="416"/>
      <c r="P134" s="72"/>
      <c r="Q134" s="72"/>
    </row>
    <row r="135" spans="1:17" ht="13.5" customHeight="1" x14ac:dyDescent="0.2">
      <c r="A135" s="72"/>
      <c r="B135" s="416"/>
      <c r="C135" s="416"/>
      <c r="D135" s="439"/>
      <c r="E135" s="315"/>
      <c r="F135" s="315"/>
      <c r="G135" s="315"/>
      <c r="H135" s="315"/>
      <c r="I135" s="315"/>
      <c r="J135" s="315"/>
      <c r="K135" s="315"/>
      <c r="L135" s="315"/>
      <c r="M135" s="416"/>
      <c r="N135" s="416"/>
      <c r="O135" s="416"/>
      <c r="P135" s="72"/>
      <c r="Q135" s="72"/>
    </row>
    <row r="136" spans="1:17" ht="25.5" customHeight="1" x14ac:dyDescent="0.2">
      <c r="A136" s="72"/>
      <c r="B136" s="416"/>
      <c r="C136" s="416"/>
      <c r="D136" s="68" t="s">
        <v>552</v>
      </c>
      <c r="E136" s="1021" t="str">
        <f>Translations!$B$1229</f>
        <v>Navedite pojedinosti o postupcima za osiguravanje kvalitete informacijske tehnologije koja se upotrebljava za aktivnosti protoka podataka u skladu s člancima 59 i 61. Uredbe o praćenju i izvješćivanju.</v>
      </c>
      <c r="F136" s="1021"/>
      <c r="G136" s="1021"/>
      <c r="H136" s="1021"/>
      <c r="I136" s="1021"/>
      <c r="J136" s="1021"/>
      <c r="K136" s="1021"/>
      <c r="L136" s="1021"/>
      <c r="M136" s="1021"/>
      <c r="N136" s="1021"/>
      <c r="O136" s="416"/>
      <c r="P136" s="72"/>
      <c r="Q136" s="72"/>
    </row>
    <row r="137" spans="1:17" ht="12.75" customHeight="1" x14ac:dyDescent="0.2">
      <c r="A137" s="72"/>
      <c r="B137" s="416"/>
      <c r="C137" s="416"/>
      <c r="D137" s="439"/>
      <c r="E137" s="1325" t="str">
        <f>Translations!$B$755</f>
        <v>Kratak opis bi trebao identificirati kako se testira i kontrolira informacijska tehnologija, uključujući kontrolu pristupa, pohranjivanje (back-up), oporavak i sigurnost.</v>
      </c>
      <c r="F137" s="1325"/>
      <c r="G137" s="1325"/>
      <c r="H137" s="1325"/>
      <c r="I137" s="1325"/>
      <c r="J137" s="1325"/>
      <c r="K137" s="1325"/>
      <c r="L137" s="1325"/>
      <c r="M137" s="1325"/>
      <c r="N137" s="1325"/>
      <c r="O137" s="416"/>
      <c r="P137" s="72"/>
      <c r="Q137" s="72"/>
    </row>
    <row r="138" spans="1:17" ht="5.0999999999999996" customHeight="1" x14ac:dyDescent="0.2">
      <c r="A138" s="72"/>
      <c r="B138" s="416"/>
      <c r="C138" s="416"/>
      <c r="D138" s="416"/>
      <c r="E138" s="124"/>
      <c r="F138" s="435"/>
      <c r="G138" s="436"/>
      <c r="H138" s="436"/>
      <c r="I138" s="436"/>
      <c r="J138" s="436"/>
      <c r="K138" s="436"/>
      <c r="L138" s="436"/>
      <c r="M138" s="416"/>
      <c r="N138" s="416"/>
      <c r="O138" s="416"/>
      <c r="P138" s="72"/>
      <c r="Q138" s="72"/>
    </row>
    <row r="139" spans="1:17" ht="12.75" customHeight="1" x14ac:dyDescent="0.2">
      <c r="A139" s="72"/>
      <c r="B139" s="416"/>
      <c r="C139" s="416"/>
      <c r="D139" s="416"/>
      <c r="E139" s="1239" t="str">
        <f>Translations!$B$405</f>
        <v>Naziv postupka</v>
      </c>
      <c r="F139" s="1364"/>
      <c r="G139" s="986"/>
      <c r="H139" s="986"/>
      <c r="I139" s="986"/>
      <c r="J139" s="986"/>
      <c r="K139" s="986"/>
      <c r="L139" s="986"/>
      <c r="M139" s="986"/>
      <c r="N139" s="986"/>
      <c r="O139" s="416"/>
      <c r="P139" s="72"/>
      <c r="Q139" s="72"/>
    </row>
    <row r="140" spans="1:17" ht="12.75" customHeight="1" x14ac:dyDescent="0.2">
      <c r="A140" s="72"/>
      <c r="B140" s="416"/>
      <c r="C140" s="416"/>
      <c r="D140" s="416"/>
      <c r="E140" s="1239" t="str">
        <f>Translations!$B$407</f>
        <v>Oznaka postupka</v>
      </c>
      <c r="F140" s="1364"/>
      <c r="G140" s="986"/>
      <c r="H140" s="986"/>
      <c r="I140" s="986"/>
      <c r="J140" s="986"/>
      <c r="K140" s="986"/>
      <c r="L140" s="986"/>
      <c r="M140" s="986"/>
      <c r="N140" s="986"/>
      <c r="O140" s="416"/>
      <c r="P140" s="72"/>
      <c r="Q140" s="72"/>
    </row>
    <row r="141" spans="1:17" ht="12.75" customHeight="1" x14ac:dyDescent="0.2">
      <c r="A141" s="72"/>
      <c r="B141" s="416"/>
      <c r="C141" s="416"/>
      <c r="D141" s="416"/>
      <c r="E141" s="1239" t="str">
        <f>Translations!$B$409</f>
        <v>Oznaka dijagrama (ukoliko je primjenjivo)</v>
      </c>
      <c r="F141" s="1364"/>
      <c r="G141" s="986"/>
      <c r="H141" s="986"/>
      <c r="I141" s="986"/>
      <c r="J141" s="986"/>
      <c r="K141" s="986"/>
      <c r="L141" s="986"/>
      <c r="M141" s="986"/>
      <c r="N141" s="986"/>
      <c r="O141" s="416"/>
      <c r="P141" s="72"/>
      <c r="Q141" s="72"/>
    </row>
    <row r="142" spans="1:17" ht="25.5" customHeight="1" x14ac:dyDescent="0.2">
      <c r="A142" s="72"/>
      <c r="B142" s="416"/>
      <c r="C142" s="416"/>
      <c r="D142" s="416"/>
      <c r="E142" s="1269" t="str">
        <f>Translations!$B$411</f>
        <v>Kratki opis postupka</v>
      </c>
      <c r="F142" s="1365"/>
      <c r="G142" s="1007"/>
      <c r="H142" s="1008"/>
      <c r="I142" s="1008"/>
      <c r="J142" s="1008"/>
      <c r="K142" s="1008"/>
      <c r="L142" s="1008"/>
      <c r="M142" s="1008"/>
      <c r="N142" s="1009"/>
      <c r="O142" s="416"/>
      <c r="P142" s="72"/>
      <c r="Q142" s="72"/>
    </row>
    <row r="143" spans="1:17" ht="25.5" customHeight="1" x14ac:dyDescent="0.2">
      <c r="A143" s="72"/>
      <c r="B143" s="416"/>
      <c r="C143" s="416"/>
      <c r="D143" s="416"/>
      <c r="E143" s="1366"/>
      <c r="F143" s="1367"/>
      <c r="G143" s="997"/>
      <c r="H143" s="998"/>
      <c r="I143" s="998"/>
      <c r="J143" s="998"/>
      <c r="K143" s="998"/>
      <c r="L143" s="998"/>
      <c r="M143" s="998"/>
      <c r="N143" s="999"/>
      <c r="O143" s="416"/>
      <c r="P143" s="72"/>
      <c r="Q143" s="72"/>
    </row>
    <row r="144" spans="1:17" ht="25.5" customHeight="1" x14ac:dyDescent="0.2">
      <c r="A144" s="72"/>
      <c r="B144" s="416"/>
      <c r="C144" s="416"/>
      <c r="D144" s="416"/>
      <c r="E144" s="1368"/>
      <c r="F144" s="1369"/>
      <c r="G144" s="1000"/>
      <c r="H144" s="1001"/>
      <c r="I144" s="1001"/>
      <c r="J144" s="1001"/>
      <c r="K144" s="1001"/>
      <c r="L144" s="1001"/>
      <c r="M144" s="1001"/>
      <c r="N144" s="1002"/>
      <c r="O144" s="416"/>
      <c r="P144" s="72"/>
      <c r="Q144" s="72"/>
    </row>
    <row r="145" spans="1:17" ht="25.5" customHeight="1" x14ac:dyDescent="0.2">
      <c r="A145" s="72"/>
      <c r="B145" s="416"/>
      <c r="C145" s="416"/>
      <c r="D145" s="416"/>
      <c r="E145" s="1239" t="str">
        <f>Translations!$B$414</f>
        <v>Ustrojstvena jedinica tvrtke odgovorna za postupke i za obradu podataka.</v>
      </c>
      <c r="F145" s="1364"/>
      <c r="G145" s="986"/>
      <c r="H145" s="986"/>
      <c r="I145" s="986"/>
      <c r="J145" s="986"/>
      <c r="K145" s="986"/>
      <c r="L145" s="986"/>
      <c r="M145" s="986"/>
      <c r="N145" s="986"/>
      <c r="O145" s="416"/>
      <c r="P145" s="72"/>
      <c r="Q145" s="72"/>
    </row>
    <row r="146" spans="1:17" ht="12.75" customHeight="1" x14ac:dyDescent="0.2">
      <c r="A146" s="72"/>
      <c r="B146" s="416"/>
      <c r="C146" s="416"/>
      <c r="D146" s="416"/>
      <c r="E146" s="1239" t="str">
        <f>Translations!$B$416</f>
        <v>Lokacija na kojoj se pohranjuju zapisi</v>
      </c>
      <c r="F146" s="1364"/>
      <c r="G146" s="986"/>
      <c r="H146" s="986"/>
      <c r="I146" s="986"/>
      <c r="J146" s="986"/>
      <c r="K146" s="986"/>
      <c r="L146" s="986"/>
      <c r="M146" s="986"/>
      <c r="N146" s="986"/>
      <c r="O146" s="416"/>
      <c r="P146" s="72"/>
      <c r="Q146" s="72"/>
    </row>
    <row r="147" spans="1:17" ht="25.5" customHeight="1" x14ac:dyDescent="0.2">
      <c r="A147" s="72"/>
      <c r="B147" s="416"/>
      <c r="C147" s="416"/>
      <c r="D147" s="416"/>
      <c r="E147" s="1239" t="str">
        <f>Translations!$B$418</f>
        <v>Naziv informatičkog sustava koji se koristi (ako je primjenjivo).</v>
      </c>
      <c r="F147" s="1364"/>
      <c r="G147" s="986"/>
      <c r="H147" s="986"/>
      <c r="I147" s="986"/>
      <c r="J147" s="986"/>
      <c r="K147" s="986"/>
      <c r="L147" s="986"/>
      <c r="M147" s="986"/>
      <c r="N147" s="986"/>
      <c r="O147" s="416"/>
      <c r="P147" s="72"/>
      <c r="Q147" s="72"/>
    </row>
    <row r="148" spans="1:17" ht="25.5" customHeight="1" x14ac:dyDescent="0.2">
      <c r="A148" s="72"/>
      <c r="B148" s="416"/>
      <c r="C148" s="416"/>
      <c r="D148" s="416"/>
      <c r="E148" s="1239" t="str">
        <f>Translations!$B$420</f>
        <v>Popis HRN EN i ostalih primjenjenih normi (ako je primjenjivo)</v>
      </c>
      <c r="F148" s="1364"/>
      <c r="G148" s="986"/>
      <c r="H148" s="986"/>
      <c r="I148" s="986"/>
      <c r="J148" s="986"/>
      <c r="K148" s="986"/>
      <c r="L148" s="986"/>
      <c r="M148" s="986"/>
      <c r="N148" s="986"/>
      <c r="O148" s="416"/>
      <c r="P148" s="72"/>
      <c r="Q148" s="72"/>
    </row>
    <row r="149" spans="1:17" ht="7.5" customHeight="1" x14ac:dyDescent="0.2">
      <c r="A149" s="72"/>
      <c r="B149" s="416"/>
      <c r="C149" s="416"/>
      <c r="D149" s="439"/>
      <c r="E149" s="315"/>
      <c r="F149" s="315"/>
      <c r="G149" s="315"/>
      <c r="H149" s="315"/>
      <c r="I149" s="315"/>
      <c r="J149" s="315"/>
      <c r="K149" s="315"/>
      <c r="L149" s="315"/>
      <c r="M149" s="416"/>
      <c r="N149" s="416"/>
      <c r="O149" s="416"/>
      <c r="P149" s="72"/>
      <c r="Q149" s="72"/>
    </row>
    <row r="150" spans="1:17" ht="25.5" customHeight="1" x14ac:dyDescent="0.2">
      <c r="A150" s="72"/>
      <c r="B150" s="416"/>
      <c r="C150" s="416"/>
      <c r="D150" s="68" t="s">
        <v>1020</v>
      </c>
      <c r="E150" s="1021" t="str">
        <f>Translations!$B$1230</f>
        <v>Navedite pojedinosti o postupcima za osiguravanje redovitih internih pregleda i potvrđivanja podataka u skladu s člancima 59. i 63. Uredbe o praćenju i izvješćivanju.</v>
      </c>
      <c r="F150" s="1021"/>
      <c r="G150" s="1021"/>
      <c r="H150" s="1021"/>
      <c r="I150" s="1021"/>
      <c r="J150" s="1021"/>
      <c r="K150" s="1021"/>
      <c r="L150" s="1021"/>
      <c r="M150" s="1021"/>
      <c r="N150" s="1021"/>
      <c r="O150" s="416"/>
      <c r="P150" s="72"/>
      <c r="Q150" s="72"/>
    </row>
    <row r="151" spans="1:17" ht="38.85" customHeight="1" x14ac:dyDescent="0.2">
      <c r="A151" s="72"/>
      <c r="B151" s="416"/>
      <c r="C151" s="416"/>
      <c r="D151" s="439"/>
      <c r="E151" s="1325" t="str">
        <f>Translations!$B$757</f>
        <v>Kratak opis treba utvrditi da proces pregleda i ocjene uključuje provjeru da li su podaci potpuni, usporedbu s podacima prethodnih godina, usporedbu potrošnje goriva u izvještaju  s evidencijom o kupnji, usporedbu faktora dobivenih za gorivo od dobavljača s međunarodnim referentnim faktorima, ako je moguće, te kriterije za odbijanje podataka.</v>
      </c>
      <c r="F151" s="1325"/>
      <c r="G151" s="1325"/>
      <c r="H151" s="1325"/>
      <c r="I151" s="1325"/>
      <c r="J151" s="1325"/>
      <c r="K151" s="1325"/>
      <c r="L151" s="1325"/>
      <c r="M151" s="1325"/>
      <c r="N151" s="1325"/>
      <c r="O151" s="416"/>
      <c r="P151" s="72"/>
      <c r="Q151" s="72"/>
    </row>
    <row r="152" spans="1:17" ht="5.0999999999999996" customHeight="1" x14ac:dyDescent="0.2">
      <c r="A152" s="72"/>
      <c r="B152" s="416"/>
      <c r="C152" s="416"/>
      <c r="D152" s="416"/>
      <c r="E152" s="124"/>
      <c r="F152" s="435"/>
      <c r="G152" s="436"/>
      <c r="H152" s="436"/>
      <c r="I152" s="436"/>
      <c r="J152" s="436"/>
      <c r="K152" s="436"/>
      <c r="L152" s="436"/>
      <c r="M152" s="416"/>
      <c r="N152" s="416"/>
      <c r="O152" s="416"/>
      <c r="P152" s="72"/>
      <c r="Q152" s="72"/>
    </row>
    <row r="153" spans="1:17" ht="12.75" customHeight="1" x14ac:dyDescent="0.2">
      <c r="A153" s="72"/>
      <c r="B153" s="416"/>
      <c r="C153" s="416"/>
      <c r="D153" s="416"/>
      <c r="E153" s="1239" t="str">
        <f>Translations!$B$405</f>
        <v>Naziv postupka</v>
      </c>
      <c r="F153" s="1364"/>
      <c r="G153" s="986"/>
      <c r="H153" s="986"/>
      <c r="I153" s="986"/>
      <c r="J153" s="986"/>
      <c r="K153" s="986"/>
      <c r="L153" s="986"/>
      <c r="M153" s="986"/>
      <c r="N153" s="986"/>
      <c r="O153" s="416"/>
      <c r="P153" s="72"/>
      <c r="Q153" s="72"/>
    </row>
    <row r="154" spans="1:17" ht="12.75" customHeight="1" x14ac:dyDescent="0.2">
      <c r="A154" s="72"/>
      <c r="B154" s="416"/>
      <c r="C154" s="416"/>
      <c r="D154" s="416"/>
      <c r="E154" s="1239" t="str">
        <f>Translations!$B$407</f>
        <v>Oznaka postupka</v>
      </c>
      <c r="F154" s="1364"/>
      <c r="G154" s="986"/>
      <c r="H154" s="986"/>
      <c r="I154" s="986"/>
      <c r="J154" s="986"/>
      <c r="K154" s="986"/>
      <c r="L154" s="986"/>
      <c r="M154" s="986"/>
      <c r="N154" s="986"/>
      <c r="O154" s="416"/>
      <c r="P154" s="72"/>
      <c r="Q154" s="72"/>
    </row>
    <row r="155" spans="1:17" ht="12.75" customHeight="1" x14ac:dyDescent="0.2">
      <c r="A155" s="72"/>
      <c r="B155" s="416"/>
      <c r="C155" s="416"/>
      <c r="D155" s="416"/>
      <c r="E155" s="1239" t="str">
        <f>Translations!$B$409</f>
        <v>Oznaka dijagrama (ukoliko je primjenjivo)</v>
      </c>
      <c r="F155" s="1364"/>
      <c r="G155" s="986"/>
      <c r="H155" s="986"/>
      <c r="I155" s="986"/>
      <c r="J155" s="986"/>
      <c r="K155" s="986"/>
      <c r="L155" s="986"/>
      <c r="M155" s="986"/>
      <c r="N155" s="986"/>
      <c r="O155" s="416"/>
      <c r="P155" s="72"/>
      <c r="Q155" s="72"/>
    </row>
    <row r="156" spans="1:17" ht="25.5" customHeight="1" x14ac:dyDescent="0.2">
      <c r="A156" s="72"/>
      <c r="B156" s="416"/>
      <c r="C156" s="416"/>
      <c r="D156" s="416"/>
      <c r="E156" s="1269" t="str">
        <f>Translations!$B$411</f>
        <v>Kratki opis postupka</v>
      </c>
      <c r="F156" s="1365"/>
      <c r="G156" s="1007"/>
      <c r="H156" s="1008"/>
      <c r="I156" s="1008"/>
      <c r="J156" s="1008"/>
      <c r="K156" s="1008"/>
      <c r="L156" s="1008"/>
      <c r="M156" s="1008"/>
      <c r="N156" s="1009"/>
      <c r="O156" s="416"/>
      <c r="P156" s="72"/>
      <c r="Q156" s="72"/>
    </row>
    <row r="157" spans="1:17" ht="25.5" customHeight="1" x14ac:dyDescent="0.2">
      <c r="A157" s="72"/>
      <c r="B157" s="416"/>
      <c r="C157" s="416"/>
      <c r="D157" s="416"/>
      <c r="E157" s="1366"/>
      <c r="F157" s="1367"/>
      <c r="G157" s="997"/>
      <c r="H157" s="998"/>
      <c r="I157" s="998"/>
      <c r="J157" s="998"/>
      <c r="K157" s="998"/>
      <c r="L157" s="998"/>
      <c r="M157" s="998"/>
      <c r="N157" s="999"/>
      <c r="O157" s="416"/>
      <c r="P157" s="72"/>
      <c r="Q157" s="72"/>
    </row>
    <row r="158" spans="1:17" ht="25.5" customHeight="1" x14ac:dyDescent="0.2">
      <c r="A158" s="72"/>
      <c r="B158" s="416"/>
      <c r="C158" s="416"/>
      <c r="D158" s="416"/>
      <c r="E158" s="1368"/>
      <c r="F158" s="1369"/>
      <c r="G158" s="1000"/>
      <c r="H158" s="1001"/>
      <c r="I158" s="1001"/>
      <c r="J158" s="1001"/>
      <c r="K158" s="1001"/>
      <c r="L158" s="1001"/>
      <c r="M158" s="1001"/>
      <c r="N158" s="1002"/>
      <c r="O158" s="416"/>
      <c r="P158" s="72"/>
      <c r="Q158" s="72"/>
    </row>
    <row r="159" spans="1:17" ht="25.5" customHeight="1" x14ac:dyDescent="0.2">
      <c r="A159" s="72"/>
      <c r="B159" s="416"/>
      <c r="C159" s="416"/>
      <c r="D159" s="416"/>
      <c r="E159" s="1239" t="str">
        <f>Translations!$B$414</f>
        <v>Ustrojstvena jedinica tvrtke odgovorna za postupke i za obradu podataka.</v>
      </c>
      <c r="F159" s="1364"/>
      <c r="G159" s="986"/>
      <c r="H159" s="986"/>
      <c r="I159" s="986"/>
      <c r="J159" s="986"/>
      <c r="K159" s="986"/>
      <c r="L159" s="986"/>
      <c r="M159" s="986"/>
      <c r="N159" s="986"/>
      <c r="O159" s="416"/>
      <c r="P159" s="72"/>
      <c r="Q159" s="72"/>
    </row>
    <row r="160" spans="1:17" ht="12.75" customHeight="1" x14ac:dyDescent="0.2">
      <c r="A160" s="72"/>
      <c r="B160" s="416"/>
      <c r="C160" s="416"/>
      <c r="D160" s="416"/>
      <c r="E160" s="1239" t="str">
        <f>Translations!$B$416</f>
        <v>Lokacija na kojoj se pohranjuju zapisi</v>
      </c>
      <c r="F160" s="1364"/>
      <c r="G160" s="986"/>
      <c r="H160" s="986"/>
      <c r="I160" s="986"/>
      <c r="J160" s="986"/>
      <c r="K160" s="986"/>
      <c r="L160" s="986"/>
      <c r="M160" s="986"/>
      <c r="N160" s="986"/>
      <c r="O160" s="416"/>
      <c r="P160" s="72"/>
      <c r="Q160" s="72"/>
    </row>
    <row r="161" spans="1:17" ht="25.5" customHeight="1" x14ac:dyDescent="0.2">
      <c r="A161" s="72"/>
      <c r="B161" s="416"/>
      <c r="C161" s="416"/>
      <c r="D161" s="416"/>
      <c r="E161" s="1239" t="str">
        <f>Translations!$B$418</f>
        <v>Naziv informatičkog sustava koji se koristi (ako je primjenjivo).</v>
      </c>
      <c r="F161" s="1364"/>
      <c r="G161" s="986"/>
      <c r="H161" s="986"/>
      <c r="I161" s="986"/>
      <c r="J161" s="986"/>
      <c r="K161" s="986"/>
      <c r="L161" s="986"/>
      <c r="M161" s="986"/>
      <c r="N161" s="986"/>
      <c r="O161" s="416"/>
      <c r="P161" s="72"/>
      <c r="Q161" s="72"/>
    </row>
    <row r="162" spans="1:17" ht="25.5" customHeight="1" x14ac:dyDescent="0.2">
      <c r="A162" s="72"/>
      <c r="B162" s="416"/>
      <c r="C162" s="416"/>
      <c r="D162" s="416"/>
      <c r="E162" s="1239" t="str">
        <f>Translations!$B$420</f>
        <v>Popis HRN EN i ostalih primjenjenih normi (ako je primjenjivo)</v>
      </c>
      <c r="F162" s="1364"/>
      <c r="G162" s="986"/>
      <c r="H162" s="986"/>
      <c r="I162" s="986"/>
      <c r="J162" s="986"/>
      <c r="K162" s="986"/>
      <c r="L162" s="986"/>
      <c r="M162" s="986"/>
      <c r="N162" s="986"/>
      <c r="O162" s="416"/>
      <c r="P162" s="72"/>
      <c r="Q162" s="72"/>
    </row>
    <row r="163" spans="1:17" ht="6" customHeight="1" x14ac:dyDescent="0.2">
      <c r="A163" s="72"/>
      <c r="B163" s="416"/>
      <c r="C163" s="416"/>
      <c r="D163" s="439"/>
      <c r="E163" s="315"/>
      <c r="F163" s="315"/>
      <c r="G163" s="315"/>
      <c r="H163" s="315"/>
      <c r="I163" s="315"/>
      <c r="J163" s="315"/>
      <c r="K163" s="315"/>
      <c r="L163" s="315"/>
      <c r="M163" s="416"/>
      <c r="N163" s="416"/>
      <c r="O163" s="416"/>
      <c r="P163" s="72"/>
      <c r="Q163" s="72"/>
    </row>
    <row r="164" spans="1:17" ht="25.5" customHeight="1" x14ac:dyDescent="0.2">
      <c r="A164" s="72"/>
      <c r="B164" s="416"/>
      <c r="C164" s="416"/>
      <c r="D164" s="68" t="s">
        <v>1021</v>
      </c>
      <c r="E164" s="1021" t="str">
        <f>Translations!$B$1231</f>
        <v>Navedite pojedinosti o postupcima za obavljanje ispravaka i korektivnih radnji u skladu s člancima 59. i 64. Uredbe o praćenju i izvješćivanju.</v>
      </c>
      <c r="F164" s="1021"/>
      <c r="G164" s="1021"/>
      <c r="H164" s="1021"/>
      <c r="I164" s="1021"/>
      <c r="J164" s="1021"/>
      <c r="K164" s="1021"/>
      <c r="L164" s="1021"/>
      <c r="M164" s="1021"/>
      <c r="N164" s="1021"/>
      <c r="O164" s="416"/>
      <c r="P164" s="72"/>
      <c r="Q164" s="72"/>
    </row>
    <row r="165" spans="1:17" ht="25.5" customHeight="1" x14ac:dyDescent="0.2">
      <c r="A165" s="72"/>
      <c r="B165" s="416"/>
      <c r="C165" s="416"/>
      <c r="D165" s="439"/>
      <c r="E165" s="1325" t="str">
        <f>Translations!$B$759</f>
        <v>Kratak opis bi trebao utvrditi koje odgovarajuće mjere se poduzimaju ako aktivnosti protoka podataka i kontrole aktivnosti ne funkcioniraju učinkovito. Postupak bi trebao naznačiti kako se procjenjuje valjanost rezultata, provođenje postupka utvrđivanja uzroka pogreške i kako se pogreška rješava.</v>
      </c>
      <c r="F165" s="1325"/>
      <c r="G165" s="1325"/>
      <c r="H165" s="1325"/>
      <c r="I165" s="1325"/>
      <c r="J165" s="1325"/>
      <c r="K165" s="1325"/>
      <c r="L165" s="1325"/>
      <c r="M165" s="1325"/>
      <c r="N165" s="1325"/>
      <c r="O165" s="416"/>
      <c r="P165" s="72"/>
      <c r="Q165" s="72"/>
    </row>
    <row r="166" spans="1:17" ht="5.0999999999999996" customHeight="1" x14ac:dyDescent="0.2">
      <c r="A166" s="72"/>
      <c r="B166" s="416"/>
      <c r="C166" s="416"/>
      <c r="D166" s="416"/>
      <c r="E166" s="124"/>
      <c r="F166" s="435"/>
      <c r="G166" s="436"/>
      <c r="H166" s="436"/>
      <c r="I166" s="436"/>
      <c r="J166" s="436"/>
      <c r="K166" s="436"/>
      <c r="L166" s="436"/>
      <c r="M166" s="416"/>
      <c r="N166" s="416"/>
      <c r="O166" s="416"/>
      <c r="P166" s="72"/>
      <c r="Q166" s="72"/>
    </row>
    <row r="167" spans="1:17" ht="12.75" customHeight="1" x14ac:dyDescent="0.2">
      <c r="A167" s="72"/>
      <c r="B167" s="416"/>
      <c r="C167" s="416"/>
      <c r="D167" s="416"/>
      <c r="E167" s="1239" t="str">
        <f>Translations!$B$405</f>
        <v>Naziv postupka</v>
      </c>
      <c r="F167" s="1364"/>
      <c r="G167" s="986"/>
      <c r="H167" s="986"/>
      <c r="I167" s="986"/>
      <c r="J167" s="986"/>
      <c r="K167" s="986"/>
      <c r="L167" s="986"/>
      <c r="M167" s="986"/>
      <c r="N167" s="986"/>
      <c r="O167" s="416"/>
      <c r="P167" s="72"/>
      <c r="Q167" s="72"/>
    </row>
    <row r="168" spans="1:17" ht="12.75" customHeight="1" x14ac:dyDescent="0.2">
      <c r="A168" s="72"/>
      <c r="B168" s="416"/>
      <c r="C168" s="416"/>
      <c r="D168" s="416"/>
      <c r="E168" s="1239" t="str">
        <f>Translations!$B$407</f>
        <v>Oznaka postupka</v>
      </c>
      <c r="F168" s="1364"/>
      <c r="G168" s="986"/>
      <c r="H168" s="986"/>
      <c r="I168" s="986"/>
      <c r="J168" s="986"/>
      <c r="K168" s="986"/>
      <c r="L168" s="986"/>
      <c r="M168" s="986"/>
      <c r="N168" s="986"/>
      <c r="O168" s="416"/>
      <c r="P168" s="72"/>
      <c r="Q168" s="72"/>
    </row>
    <row r="169" spans="1:17" ht="12.75" customHeight="1" x14ac:dyDescent="0.2">
      <c r="A169" s="72"/>
      <c r="B169" s="416"/>
      <c r="C169" s="416"/>
      <c r="D169" s="416"/>
      <c r="E169" s="1239" t="str">
        <f>Translations!$B$409</f>
        <v>Oznaka dijagrama (ukoliko je primjenjivo)</v>
      </c>
      <c r="F169" s="1364"/>
      <c r="G169" s="986"/>
      <c r="H169" s="986"/>
      <c r="I169" s="986"/>
      <c r="J169" s="986"/>
      <c r="K169" s="986"/>
      <c r="L169" s="986"/>
      <c r="M169" s="986"/>
      <c r="N169" s="986"/>
      <c r="O169" s="416"/>
      <c r="P169" s="72"/>
      <c r="Q169" s="72"/>
    </row>
    <row r="170" spans="1:17" ht="25.5" customHeight="1" x14ac:dyDescent="0.2">
      <c r="A170" s="72"/>
      <c r="B170" s="416"/>
      <c r="C170" s="416"/>
      <c r="D170" s="416"/>
      <c r="E170" s="1269" t="str">
        <f>Translations!$B$411</f>
        <v>Kratki opis postupka</v>
      </c>
      <c r="F170" s="1365"/>
      <c r="G170" s="1007"/>
      <c r="H170" s="1008"/>
      <c r="I170" s="1008"/>
      <c r="J170" s="1008"/>
      <c r="K170" s="1008"/>
      <c r="L170" s="1008"/>
      <c r="M170" s="1008"/>
      <c r="N170" s="1009"/>
      <c r="O170" s="416"/>
      <c r="P170" s="72"/>
      <c r="Q170" s="72"/>
    </row>
    <row r="171" spans="1:17" ht="25.5" customHeight="1" x14ac:dyDescent="0.2">
      <c r="A171" s="72"/>
      <c r="B171" s="416"/>
      <c r="C171" s="416"/>
      <c r="D171" s="416"/>
      <c r="E171" s="1366"/>
      <c r="F171" s="1367"/>
      <c r="G171" s="997"/>
      <c r="H171" s="998"/>
      <c r="I171" s="998"/>
      <c r="J171" s="998"/>
      <c r="K171" s="998"/>
      <c r="L171" s="998"/>
      <c r="M171" s="998"/>
      <c r="N171" s="999"/>
      <c r="O171" s="416"/>
      <c r="P171" s="72"/>
      <c r="Q171" s="72"/>
    </row>
    <row r="172" spans="1:17" ht="25.5" customHeight="1" x14ac:dyDescent="0.2">
      <c r="A172" s="72"/>
      <c r="B172" s="416"/>
      <c r="C172" s="416"/>
      <c r="D172" s="416"/>
      <c r="E172" s="1368"/>
      <c r="F172" s="1369"/>
      <c r="G172" s="1000"/>
      <c r="H172" s="1001"/>
      <c r="I172" s="1001"/>
      <c r="J172" s="1001"/>
      <c r="K172" s="1001"/>
      <c r="L172" s="1001"/>
      <c r="M172" s="1001"/>
      <c r="N172" s="1002"/>
      <c r="O172" s="416"/>
      <c r="P172" s="72"/>
      <c r="Q172" s="72"/>
    </row>
    <row r="173" spans="1:17" ht="25.5" customHeight="1" x14ac:dyDescent="0.2">
      <c r="A173" s="72"/>
      <c r="B173" s="416"/>
      <c r="C173" s="416"/>
      <c r="D173" s="416"/>
      <c r="E173" s="1239" t="str">
        <f>Translations!$B$414</f>
        <v>Ustrojstvena jedinica tvrtke odgovorna za postupke i za obradu podataka.</v>
      </c>
      <c r="F173" s="1364"/>
      <c r="G173" s="986"/>
      <c r="H173" s="986"/>
      <c r="I173" s="986"/>
      <c r="J173" s="986"/>
      <c r="K173" s="986"/>
      <c r="L173" s="986"/>
      <c r="M173" s="986"/>
      <c r="N173" s="986"/>
      <c r="O173" s="416"/>
      <c r="P173" s="72"/>
      <c r="Q173" s="72"/>
    </row>
    <row r="174" spans="1:17" ht="12.75" customHeight="1" x14ac:dyDescent="0.2">
      <c r="A174" s="72"/>
      <c r="B174" s="416"/>
      <c r="C174" s="416"/>
      <c r="D174" s="416"/>
      <c r="E174" s="1239" t="str">
        <f>Translations!$B$416</f>
        <v>Lokacija na kojoj se pohranjuju zapisi</v>
      </c>
      <c r="F174" s="1364"/>
      <c r="G174" s="986"/>
      <c r="H174" s="986"/>
      <c r="I174" s="986"/>
      <c r="J174" s="986"/>
      <c r="K174" s="986"/>
      <c r="L174" s="986"/>
      <c r="M174" s="986"/>
      <c r="N174" s="986"/>
      <c r="O174" s="416"/>
      <c r="P174" s="72"/>
      <c r="Q174" s="72"/>
    </row>
    <row r="175" spans="1:17" ht="25.5" customHeight="1" x14ac:dyDescent="0.2">
      <c r="A175" s="72"/>
      <c r="B175" s="416"/>
      <c r="C175" s="416"/>
      <c r="D175" s="416"/>
      <c r="E175" s="1239" t="str">
        <f>Translations!$B$418</f>
        <v>Naziv informatičkog sustava koji se koristi (ako je primjenjivo).</v>
      </c>
      <c r="F175" s="1364"/>
      <c r="G175" s="986"/>
      <c r="H175" s="986"/>
      <c r="I175" s="986"/>
      <c r="J175" s="986"/>
      <c r="K175" s="986"/>
      <c r="L175" s="986"/>
      <c r="M175" s="986"/>
      <c r="N175" s="986"/>
      <c r="O175" s="416"/>
      <c r="P175" s="72"/>
      <c r="Q175" s="72"/>
    </row>
    <row r="176" spans="1:17" ht="25.5" customHeight="1" x14ac:dyDescent="0.2">
      <c r="A176" s="72"/>
      <c r="B176" s="416"/>
      <c r="C176" s="416"/>
      <c r="D176" s="416"/>
      <c r="E176" s="1239" t="str">
        <f>Translations!$B$420</f>
        <v>Popis HRN EN i ostalih primjenjenih normi (ako je primjenjivo)</v>
      </c>
      <c r="F176" s="1364"/>
      <c r="G176" s="986"/>
      <c r="H176" s="986"/>
      <c r="I176" s="986"/>
      <c r="J176" s="986"/>
      <c r="K176" s="986"/>
      <c r="L176" s="986"/>
      <c r="M176" s="986"/>
      <c r="N176" s="986"/>
      <c r="O176" s="416"/>
      <c r="P176" s="72"/>
      <c r="Q176" s="72"/>
    </row>
    <row r="177" spans="1:17" ht="12.75" customHeight="1" x14ac:dyDescent="0.2">
      <c r="A177" s="72"/>
      <c r="B177" s="416"/>
      <c r="C177" s="416"/>
      <c r="D177" s="439"/>
      <c r="E177" s="315"/>
      <c r="F177" s="315"/>
      <c r="G177" s="315"/>
      <c r="H177" s="315"/>
      <c r="I177" s="315"/>
      <c r="J177" s="315"/>
      <c r="K177" s="315"/>
      <c r="L177" s="315"/>
      <c r="M177" s="416"/>
      <c r="N177" s="416"/>
      <c r="O177" s="416"/>
      <c r="P177" s="72"/>
      <c r="Q177" s="72"/>
    </row>
    <row r="178" spans="1:17" ht="12.75" customHeight="1" x14ac:dyDescent="0.2">
      <c r="A178" s="72"/>
      <c r="B178" s="416"/>
      <c r="C178" s="416"/>
      <c r="D178" s="68" t="s">
        <v>1017</v>
      </c>
      <c r="E178" s="1021" t="str">
        <f>Translations!$B$1232</f>
        <v>Navedite pojedinosti o postupcima za nadzor nad procesima koje obavljaju vanjski izvođači u skladu s člancima 59. i 65. Uredbe o praćenju i izvješćivanju.</v>
      </c>
      <c r="F178" s="1021"/>
      <c r="G178" s="1021"/>
      <c r="H178" s="1021"/>
      <c r="I178" s="1021"/>
      <c r="J178" s="1021"/>
      <c r="K178" s="1021"/>
      <c r="L178" s="1021"/>
      <c r="M178" s="1021"/>
      <c r="N178" s="1021"/>
      <c r="O178" s="416"/>
      <c r="P178" s="72"/>
      <c r="Q178" s="72"/>
    </row>
    <row r="179" spans="1:17" ht="25.5" customHeight="1" x14ac:dyDescent="0.2">
      <c r="A179" s="72"/>
      <c r="B179" s="416"/>
      <c r="C179" s="416"/>
      <c r="D179" s="439"/>
      <c r="E179" s="1325" t="str">
        <f>Translations!$B$761</f>
        <v>Kratak opis bi trebao utvrditi kako se provjeravaju aktivnosti protoka podataka i kontrolnih aktivnosti vanjskih procesa i koje provjere se poduzimaju da bi se osigurala kvaliteta dobivenih podataka.</v>
      </c>
      <c r="F179" s="1325"/>
      <c r="G179" s="1325"/>
      <c r="H179" s="1325"/>
      <c r="I179" s="1325"/>
      <c r="J179" s="1325"/>
      <c r="K179" s="1325"/>
      <c r="L179" s="1325"/>
      <c r="M179" s="1325"/>
      <c r="N179" s="1325"/>
      <c r="O179" s="416"/>
      <c r="P179" s="72"/>
      <c r="Q179" s="72"/>
    </row>
    <row r="180" spans="1:17" ht="5.0999999999999996" customHeight="1" x14ac:dyDescent="0.2">
      <c r="A180" s="72"/>
      <c r="B180" s="416"/>
      <c r="C180" s="416"/>
      <c r="D180" s="416"/>
      <c r="E180" s="124"/>
      <c r="F180" s="435"/>
      <c r="G180" s="436"/>
      <c r="H180" s="436"/>
      <c r="I180" s="436"/>
      <c r="J180" s="436"/>
      <c r="K180" s="436"/>
      <c r="L180" s="436"/>
      <c r="M180" s="416"/>
      <c r="N180" s="416"/>
      <c r="O180" s="416"/>
      <c r="P180" s="72"/>
      <c r="Q180" s="72"/>
    </row>
    <row r="181" spans="1:17" ht="12.75" customHeight="1" x14ac:dyDescent="0.2">
      <c r="A181" s="72"/>
      <c r="B181" s="416"/>
      <c r="C181" s="416"/>
      <c r="D181" s="416"/>
      <c r="E181" s="1239" t="str">
        <f>Translations!$B$405</f>
        <v>Naziv postupka</v>
      </c>
      <c r="F181" s="1364"/>
      <c r="G181" s="986"/>
      <c r="H181" s="986"/>
      <c r="I181" s="986"/>
      <c r="J181" s="986"/>
      <c r="K181" s="986"/>
      <c r="L181" s="986"/>
      <c r="M181" s="986"/>
      <c r="N181" s="986"/>
      <c r="O181" s="416"/>
      <c r="P181" s="72"/>
      <c r="Q181" s="72"/>
    </row>
    <row r="182" spans="1:17" ht="12.75" customHeight="1" x14ac:dyDescent="0.2">
      <c r="A182" s="72"/>
      <c r="B182" s="416"/>
      <c r="C182" s="416"/>
      <c r="D182" s="416"/>
      <c r="E182" s="1239" t="str">
        <f>Translations!$B$407</f>
        <v>Oznaka postupka</v>
      </c>
      <c r="F182" s="1364"/>
      <c r="G182" s="986"/>
      <c r="H182" s="986"/>
      <c r="I182" s="986"/>
      <c r="J182" s="986"/>
      <c r="K182" s="986"/>
      <c r="L182" s="986"/>
      <c r="M182" s="986"/>
      <c r="N182" s="986"/>
      <c r="O182" s="416"/>
      <c r="P182" s="72"/>
      <c r="Q182" s="72"/>
    </row>
    <row r="183" spans="1:17" ht="12.75" customHeight="1" x14ac:dyDescent="0.2">
      <c r="A183" s="72"/>
      <c r="B183" s="416"/>
      <c r="C183" s="416"/>
      <c r="D183" s="416"/>
      <c r="E183" s="1239" t="str">
        <f>Translations!$B$409</f>
        <v>Oznaka dijagrama (ukoliko je primjenjivo)</v>
      </c>
      <c r="F183" s="1364"/>
      <c r="G183" s="986"/>
      <c r="H183" s="986"/>
      <c r="I183" s="986"/>
      <c r="J183" s="986"/>
      <c r="K183" s="986"/>
      <c r="L183" s="986"/>
      <c r="M183" s="986"/>
      <c r="N183" s="986"/>
      <c r="O183" s="416"/>
      <c r="P183" s="72"/>
      <c r="Q183" s="72"/>
    </row>
    <row r="184" spans="1:17" ht="25.5" customHeight="1" x14ac:dyDescent="0.2">
      <c r="A184" s="72"/>
      <c r="B184" s="416"/>
      <c r="C184" s="416"/>
      <c r="D184" s="416"/>
      <c r="E184" s="1269" t="str">
        <f>Translations!$B$411</f>
        <v>Kratki opis postupka</v>
      </c>
      <c r="F184" s="1365"/>
      <c r="G184" s="1007"/>
      <c r="H184" s="1008"/>
      <c r="I184" s="1008"/>
      <c r="J184" s="1008"/>
      <c r="K184" s="1008"/>
      <c r="L184" s="1008"/>
      <c r="M184" s="1008"/>
      <c r="N184" s="1009"/>
      <c r="O184" s="416"/>
      <c r="P184" s="72"/>
      <c r="Q184" s="72"/>
    </row>
    <row r="185" spans="1:17" ht="25.5" customHeight="1" x14ac:dyDescent="0.2">
      <c r="A185" s="72"/>
      <c r="B185" s="416"/>
      <c r="C185" s="416"/>
      <c r="D185" s="416"/>
      <c r="E185" s="1366"/>
      <c r="F185" s="1367"/>
      <c r="G185" s="997"/>
      <c r="H185" s="998"/>
      <c r="I185" s="998"/>
      <c r="J185" s="998"/>
      <c r="K185" s="998"/>
      <c r="L185" s="998"/>
      <c r="M185" s="998"/>
      <c r="N185" s="999"/>
      <c r="O185" s="416"/>
      <c r="P185" s="72"/>
      <c r="Q185" s="72"/>
    </row>
    <row r="186" spans="1:17" ht="25.5" customHeight="1" x14ac:dyDescent="0.2">
      <c r="A186" s="72"/>
      <c r="B186" s="416"/>
      <c r="C186" s="416"/>
      <c r="D186" s="416"/>
      <c r="E186" s="1368"/>
      <c r="F186" s="1369"/>
      <c r="G186" s="1000"/>
      <c r="H186" s="1001"/>
      <c r="I186" s="1001"/>
      <c r="J186" s="1001"/>
      <c r="K186" s="1001"/>
      <c r="L186" s="1001"/>
      <c r="M186" s="1001"/>
      <c r="N186" s="1002"/>
      <c r="O186" s="416"/>
      <c r="P186" s="72"/>
      <c r="Q186" s="72"/>
    </row>
    <row r="187" spans="1:17" ht="25.5" customHeight="1" x14ac:dyDescent="0.2">
      <c r="A187" s="72"/>
      <c r="B187" s="416"/>
      <c r="C187" s="416"/>
      <c r="D187" s="416"/>
      <c r="E187" s="1239" t="str">
        <f>Translations!$B$414</f>
        <v>Ustrojstvena jedinica tvrtke odgovorna za postupke i za obradu podataka.</v>
      </c>
      <c r="F187" s="1364"/>
      <c r="G187" s="986"/>
      <c r="H187" s="986"/>
      <c r="I187" s="986"/>
      <c r="J187" s="986"/>
      <c r="K187" s="986"/>
      <c r="L187" s="986"/>
      <c r="M187" s="986"/>
      <c r="N187" s="986"/>
      <c r="O187" s="416"/>
      <c r="P187" s="72"/>
      <c r="Q187" s="72"/>
    </row>
    <row r="188" spans="1:17" ht="12.75" customHeight="1" x14ac:dyDescent="0.2">
      <c r="A188" s="72"/>
      <c r="B188" s="416"/>
      <c r="C188" s="416"/>
      <c r="D188" s="416"/>
      <c r="E188" s="1239" t="str">
        <f>Translations!$B$416</f>
        <v>Lokacija na kojoj se pohranjuju zapisi</v>
      </c>
      <c r="F188" s="1364"/>
      <c r="G188" s="986"/>
      <c r="H188" s="986"/>
      <c r="I188" s="986"/>
      <c r="J188" s="986"/>
      <c r="K188" s="986"/>
      <c r="L188" s="986"/>
      <c r="M188" s="986"/>
      <c r="N188" s="986"/>
      <c r="O188" s="416"/>
      <c r="P188" s="72"/>
      <c r="Q188" s="72"/>
    </row>
    <row r="189" spans="1:17" ht="25.5" customHeight="1" x14ac:dyDescent="0.2">
      <c r="A189" s="72"/>
      <c r="B189" s="416"/>
      <c r="C189" s="416"/>
      <c r="D189" s="416"/>
      <c r="E189" s="1239" t="str">
        <f>Translations!$B$418</f>
        <v>Naziv informatičkog sustava koji se koristi (ako je primjenjivo).</v>
      </c>
      <c r="F189" s="1364"/>
      <c r="G189" s="986"/>
      <c r="H189" s="986"/>
      <c r="I189" s="986"/>
      <c r="J189" s="986"/>
      <c r="K189" s="986"/>
      <c r="L189" s="986"/>
      <c r="M189" s="986"/>
      <c r="N189" s="986"/>
      <c r="O189" s="416"/>
      <c r="P189" s="72"/>
      <c r="Q189" s="72"/>
    </row>
    <row r="190" spans="1:17" ht="25.5" customHeight="1" x14ac:dyDescent="0.2">
      <c r="A190" s="72"/>
      <c r="B190" s="416"/>
      <c r="C190" s="416"/>
      <c r="D190" s="416"/>
      <c r="E190" s="1239" t="str">
        <f>Translations!$B$420</f>
        <v>Popis HRN EN i ostalih primjenjenih normi (ako je primjenjivo)</v>
      </c>
      <c r="F190" s="1364"/>
      <c r="G190" s="986"/>
      <c r="H190" s="986"/>
      <c r="I190" s="986"/>
      <c r="J190" s="986"/>
      <c r="K190" s="986"/>
      <c r="L190" s="986"/>
      <c r="M190" s="986"/>
      <c r="N190" s="986"/>
      <c r="O190" s="416"/>
      <c r="P190" s="72"/>
      <c r="Q190" s="72"/>
    </row>
    <row r="191" spans="1:17" ht="13.5" customHeight="1" x14ac:dyDescent="0.2">
      <c r="A191" s="72"/>
      <c r="B191" s="416"/>
      <c r="C191" s="416"/>
      <c r="D191" s="439"/>
      <c r="E191" s="315"/>
      <c r="F191" s="315"/>
      <c r="G191" s="315"/>
      <c r="H191" s="315"/>
      <c r="I191" s="315"/>
      <c r="J191" s="315"/>
      <c r="K191" s="315"/>
      <c r="L191" s="315"/>
      <c r="M191" s="416"/>
      <c r="N191" s="416"/>
      <c r="O191" s="416"/>
      <c r="P191" s="72"/>
      <c r="Q191" s="72"/>
    </row>
    <row r="192" spans="1:17" ht="12.75" customHeight="1" x14ac:dyDescent="0.2">
      <c r="A192" s="72"/>
      <c r="B192" s="416"/>
      <c r="C192" s="416"/>
      <c r="D192" s="68" t="s">
        <v>1347</v>
      </c>
      <c r="E192" s="1021" t="str">
        <f>Translations!$B$1233</f>
        <v>Navedite pojedinosti o postupcima za rješavanje problema u pogledu podataka koji nedostaju u skladu s člankom 66. Uredbe o praćenju i izvješćivanju.</v>
      </c>
      <c r="F192" s="1021"/>
      <c r="G192" s="1021"/>
      <c r="H192" s="1021"/>
      <c r="I192" s="1021"/>
      <c r="J192" s="1021"/>
      <c r="K192" s="1021"/>
      <c r="L192" s="1021"/>
      <c r="M192" s="1021"/>
      <c r="N192" s="1021"/>
      <c r="O192" s="416"/>
      <c r="P192" s="72"/>
      <c r="Q192" s="72"/>
    </row>
    <row r="193" spans="1:17" ht="25.5" customHeight="1" x14ac:dyDescent="0.2">
      <c r="A193" s="72"/>
      <c r="B193" s="416"/>
      <c r="C193" s="416"/>
      <c r="D193" s="439"/>
      <c r="E193" s="1325" t="str">
        <f>Translations!$B$1234</f>
        <v>U kratkom opisu treba utvrditi kako će se nedostatak podataka ukloniti primjenom odgovarajuće metode procjene za određivanje konzervativnih zamjenskih podataka za odgovarajuće razdoblje i parametar koji nedostaje.</v>
      </c>
      <c r="F193" s="1325"/>
      <c r="G193" s="1325"/>
      <c r="H193" s="1325"/>
      <c r="I193" s="1325"/>
      <c r="J193" s="1325"/>
      <c r="K193" s="1325"/>
      <c r="L193" s="1325"/>
      <c r="M193" s="1325"/>
      <c r="N193" s="1325"/>
      <c r="O193" s="416"/>
      <c r="P193" s="72"/>
      <c r="Q193" s="72"/>
    </row>
    <row r="194" spans="1:17" ht="25.5" customHeight="1" x14ac:dyDescent="0.2">
      <c r="A194" s="72"/>
      <c r="B194" s="416"/>
      <c r="C194" s="416"/>
      <c r="D194" s="439"/>
      <c r="E194" s="1325" t="str">
        <f>Translations!$B$1235</f>
        <v>Taj je postupak obavezan samo ako nedostaju relevantni podaci, ali preporučuje se da se u svakom slučaju uspostavi radi osiguravanja sukladnosti čak i u slučaju nedostatka podataka.</v>
      </c>
      <c r="F194" s="1325"/>
      <c r="G194" s="1325"/>
      <c r="H194" s="1325"/>
      <c r="I194" s="1325"/>
      <c r="J194" s="1325"/>
      <c r="K194" s="1325"/>
      <c r="L194" s="1325"/>
      <c r="M194" s="1325"/>
      <c r="N194" s="1325"/>
      <c r="O194" s="416"/>
      <c r="P194" s="72"/>
      <c r="Q194" s="72"/>
    </row>
    <row r="195" spans="1:17" ht="5.0999999999999996" customHeight="1" x14ac:dyDescent="0.2">
      <c r="A195" s="72"/>
      <c r="B195" s="416"/>
      <c r="C195" s="416"/>
      <c r="D195" s="416"/>
      <c r="E195" s="124"/>
      <c r="F195" s="435"/>
      <c r="G195" s="436"/>
      <c r="H195" s="436"/>
      <c r="I195" s="436"/>
      <c r="J195" s="436"/>
      <c r="K195" s="436"/>
      <c r="L195" s="436"/>
      <c r="M195" s="416"/>
      <c r="N195" s="416"/>
      <c r="O195" s="416"/>
      <c r="P195" s="72"/>
      <c r="Q195" s="72"/>
    </row>
    <row r="196" spans="1:17" ht="12.75" customHeight="1" x14ac:dyDescent="0.2">
      <c r="A196" s="72"/>
      <c r="B196" s="416"/>
      <c r="C196" s="416"/>
      <c r="D196" s="416"/>
      <c r="E196" s="1239" t="str">
        <f>Translations!$B$405</f>
        <v>Naziv postupka</v>
      </c>
      <c r="F196" s="1364"/>
      <c r="G196" s="1360"/>
      <c r="H196" s="1360"/>
      <c r="I196" s="1360"/>
      <c r="J196" s="1360"/>
      <c r="K196" s="1360"/>
      <c r="L196" s="1360"/>
      <c r="M196" s="1360"/>
      <c r="N196" s="1360"/>
      <c r="O196" s="416"/>
      <c r="P196" s="72"/>
      <c r="Q196" s="72"/>
    </row>
    <row r="197" spans="1:17" ht="12.75" customHeight="1" x14ac:dyDescent="0.2">
      <c r="A197" s="72"/>
      <c r="B197" s="416"/>
      <c r="C197" s="416"/>
      <c r="D197" s="416"/>
      <c r="E197" s="1239" t="str">
        <f>Translations!$B$407</f>
        <v>Oznaka postupka</v>
      </c>
      <c r="F197" s="1364"/>
      <c r="G197" s="1360"/>
      <c r="H197" s="1360"/>
      <c r="I197" s="1360"/>
      <c r="J197" s="1360"/>
      <c r="K197" s="1360"/>
      <c r="L197" s="1360"/>
      <c r="M197" s="1360"/>
      <c r="N197" s="1360"/>
      <c r="O197" s="416"/>
      <c r="P197" s="72"/>
      <c r="Q197" s="72"/>
    </row>
    <row r="198" spans="1:17" ht="12.75" customHeight="1" x14ac:dyDescent="0.2">
      <c r="A198" s="72"/>
      <c r="B198" s="416"/>
      <c r="C198" s="416"/>
      <c r="D198" s="416"/>
      <c r="E198" s="1239" t="str">
        <f>Translations!$B$409</f>
        <v>Oznaka dijagrama (ukoliko je primjenjivo)</v>
      </c>
      <c r="F198" s="1364"/>
      <c r="G198" s="1360"/>
      <c r="H198" s="1360"/>
      <c r="I198" s="1360"/>
      <c r="J198" s="1360"/>
      <c r="K198" s="1360"/>
      <c r="L198" s="1360"/>
      <c r="M198" s="1360"/>
      <c r="N198" s="1360"/>
      <c r="O198" s="416"/>
      <c r="P198" s="72"/>
      <c r="Q198" s="72"/>
    </row>
    <row r="199" spans="1:17" ht="25.5" customHeight="1" x14ac:dyDescent="0.2">
      <c r="A199" s="72"/>
      <c r="B199" s="416"/>
      <c r="C199" s="416"/>
      <c r="D199" s="416"/>
      <c r="E199" s="1269" t="str">
        <f>Translations!$B$411</f>
        <v>Kratki opis postupka</v>
      </c>
      <c r="F199" s="1365"/>
      <c r="G199" s="1370"/>
      <c r="H199" s="1371"/>
      <c r="I199" s="1371"/>
      <c r="J199" s="1371"/>
      <c r="K199" s="1371"/>
      <c r="L199" s="1371"/>
      <c r="M199" s="1371"/>
      <c r="N199" s="1372"/>
      <c r="O199" s="416"/>
      <c r="P199" s="72"/>
      <c r="Q199" s="72"/>
    </row>
    <row r="200" spans="1:17" ht="25.5" customHeight="1" x14ac:dyDescent="0.2">
      <c r="A200" s="72"/>
      <c r="B200" s="416"/>
      <c r="C200" s="416"/>
      <c r="D200" s="416"/>
      <c r="E200" s="1366"/>
      <c r="F200" s="1367"/>
      <c r="G200" s="1387"/>
      <c r="H200" s="1388"/>
      <c r="I200" s="1388"/>
      <c r="J200" s="1388"/>
      <c r="K200" s="1388"/>
      <c r="L200" s="1388"/>
      <c r="M200" s="1388"/>
      <c r="N200" s="1389"/>
      <c r="O200" s="416"/>
      <c r="P200" s="72"/>
      <c r="Q200" s="72"/>
    </row>
    <row r="201" spans="1:17" ht="25.5" customHeight="1" x14ac:dyDescent="0.2">
      <c r="A201" s="72"/>
      <c r="B201" s="416"/>
      <c r="C201" s="416"/>
      <c r="D201" s="416"/>
      <c r="E201" s="1368"/>
      <c r="F201" s="1369"/>
      <c r="G201" s="1361"/>
      <c r="H201" s="1362"/>
      <c r="I201" s="1362"/>
      <c r="J201" s="1362"/>
      <c r="K201" s="1362"/>
      <c r="L201" s="1362"/>
      <c r="M201" s="1362"/>
      <c r="N201" s="1363"/>
      <c r="O201" s="416"/>
      <c r="P201" s="72"/>
      <c r="Q201" s="72"/>
    </row>
    <row r="202" spans="1:17" ht="25.5" customHeight="1" x14ac:dyDescent="0.2">
      <c r="A202" s="72"/>
      <c r="B202" s="416"/>
      <c r="C202" s="416"/>
      <c r="D202" s="416"/>
      <c r="E202" s="1239" t="str">
        <f>Translations!$B$414</f>
        <v>Ustrojstvena jedinica tvrtke odgovorna za postupke i za obradu podataka.</v>
      </c>
      <c r="F202" s="1364"/>
      <c r="G202" s="1360"/>
      <c r="H202" s="1360"/>
      <c r="I202" s="1360"/>
      <c r="J202" s="1360"/>
      <c r="K202" s="1360"/>
      <c r="L202" s="1360"/>
      <c r="M202" s="1360"/>
      <c r="N202" s="1360"/>
      <c r="O202" s="416"/>
      <c r="P202" s="72"/>
      <c r="Q202" s="72"/>
    </row>
    <row r="203" spans="1:17" ht="12.75" customHeight="1" x14ac:dyDescent="0.2">
      <c r="A203" s="72"/>
      <c r="B203" s="416"/>
      <c r="C203" s="416"/>
      <c r="D203" s="416"/>
      <c r="E203" s="1239" t="str">
        <f>Translations!$B$416</f>
        <v>Lokacija na kojoj se pohranjuju zapisi</v>
      </c>
      <c r="F203" s="1364"/>
      <c r="G203" s="1360"/>
      <c r="H203" s="1360"/>
      <c r="I203" s="1360"/>
      <c r="J203" s="1360"/>
      <c r="K203" s="1360"/>
      <c r="L203" s="1360"/>
      <c r="M203" s="1360"/>
      <c r="N203" s="1360"/>
      <c r="O203" s="416"/>
      <c r="P203" s="72"/>
      <c r="Q203" s="72"/>
    </row>
    <row r="204" spans="1:17" ht="25.5" customHeight="1" x14ac:dyDescent="0.2">
      <c r="A204" s="72"/>
      <c r="B204" s="416"/>
      <c r="C204" s="416"/>
      <c r="D204" s="416"/>
      <c r="E204" s="1239" t="str">
        <f>Translations!$B$418</f>
        <v>Naziv informatičkog sustava koji se koristi (ako je primjenjivo).</v>
      </c>
      <c r="F204" s="1364"/>
      <c r="G204" s="1360"/>
      <c r="H204" s="1360"/>
      <c r="I204" s="1360"/>
      <c r="J204" s="1360"/>
      <c r="K204" s="1360"/>
      <c r="L204" s="1360"/>
      <c r="M204" s="1360"/>
      <c r="N204" s="1360"/>
      <c r="O204" s="416"/>
      <c r="P204" s="72"/>
      <c r="Q204" s="72"/>
    </row>
    <row r="205" spans="1:17" ht="25.5" customHeight="1" x14ac:dyDescent="0.2">
      <c r="A205" s="72"/>
      <c r="B205" s="416"/>
      <c r="C205" s="416"/>
      <c r="D205" s="416"/>
      <c r="E205" s="1239" t="str">
        <f>Translations!$B$420</f>
        <v>Popis HRN EN i ostalih primjenjenih normi (ako je primjenjivo)</v>
      </c>
      <c r="F205" s="1364"/>
      <c r="G205" s="1360"/>
      <c r="H205" s="1360"/>
      <c r="I205" s="1360"/>
      <c r="J205" s="1360"/>
      <c r="K205" s="1360"/>
      <c r="L205" s="1360"/>
      <c r="M205" s="1360"/>
      <c r="N205" s="1360"/>
      <c r="O205" s="416"/>
      <c r="P205" s="72"/>
      <c r="Q205" s="72"/>
    </row>
    <row r="206" spans="1:17" ht="13.5" customHeight="1" x14ac:dyDescent="0.2">
      <c r="A206" s="72"/>
      <c r="B206" s="416"/>
      <c r="C206" s="416"/>
      <c r="D206" s="439"/>
      <c r="E206" s="315"/>
      <c r="F206" s="315"/>
      <c r="G206" s="315"/>
      <c r="H206" s="315"/>
      <c r="I206" s="315"/>
      <c r="J206" s="315"/>
      <c r="K206" s="315"/>
      <c r="L206" s="315"/>
      <c r="M206" s="416"/>
      <c r="N206" s="416"/>
      <c r="O206" s="416"/>
      <c r="P206" s="72"/>
      <c r="Q206" s="72"/>
    </row>
    <row r="207" spans="1:17" ht="25.5" customHeight="1" x14ac:dyDescent="0.2">
      <c r="A207" s="72"/>
      <c r="B207" s="416"/>
      <c r="C207" s="416"/>
      <c r="D207" s="68" t="s">
        <v>1349</v>
      </c>
      <c r="E207" s="1021" t="str">
        <f>Translations!$B$1272</f>
        <v>Navedite pojedinosti o postupcima za upravljanje vođenjem evidencije i dokumentacije u skladu s člancima 59. i 67. Uredbe o praćenju i izvješćivanju.</v>
      </c>
      <c r="F207" s="1021"/>
      <c r="G207" s="1021"/>
      <c r="H207" s="1021"/>
      <c r="I207" s="1021"/>
      <c r="J207" s="1021"/>
      <c r="K207" s="1021"/>
      <c r="L207" s="1021"/>
      <c r="M207" s="1021"/>
      <c r="N207" s="1021"/>
      <c r="O207" s="416"/>
      <c r="P207" s="72"/>
      <c r="Q207" s="72"/>
    </row>
    <row r="208" spans="1:17" ht="25.5" customHeight="1" x14ac:dyDescent="0.2">
      <c r="A208" s="72"/>
      <c r="B208" s="416"/>
      <c r="C208" s="416"/>
      <c r="D208" s="439"/>
      <c r="E208" s="1325" t="str">
        <f>Translations!$B$763</f>
        <v>Kratak opis bi trebao utvrditi proces čuvanja dokumenata, posebno u odnosu na podatke i informacije propisane u Prilogu IX Uredbe te kako se podaci pohranjuju, na način da su podaci dostupni na zahtjev nadležnog tijela ili verifikatora.</v>
      </c>
      <c r="F208" s="1325"/>
      <c r="G208" s="1325"/>
      <c r="H208" s="1325"/>
      <c r="I208" s="1325"/>
      <c r="J208" s="1325"/>
      <c r="K208" s="1325"/>
      <c r="L208" s="1325"/>
      <c r="M208" s="1325"/>
      <c r="N208" s="1325"/>
      <c r="O208" s="416"/>
      <c r="P208" s="72"/>
      <c r="Q208" s="72"/>
    </row>
    <row r="209" spans="1:17" ht="5.0999999999999996" customHeight="1" x14ac:dyDescent="0.2">
      <c r="A209" s="72"/>
      <c r="B209" s="416"/>
      <c r="C209" s="416"/>
      <c r="D209" s="416"/>
      <c r="E209" s="124"/>
      <c r="F209" s="435"/>
      <c r="G209" s="436"/>
      <c r="H209" s="436"/>
      <c r="I209" s="436"/>
      <c r="J209" s="436"/>
      <c r="K209" s="436"/>
      <c r="L209" s="436"/>
      <c r="M209" s="416"/>
      <c r="N209" s="416"/>
      <c r="O209" s="416"/>
      <c r="P209" s="72"/>
      <c r="Q209" s="72"/>
    </row>
    <row r="210" spans="1:17" ht="12.75" customHeight="1" x14ac:dyDescent="0.2">
      <c r="A210" s="72"/>
      <c r="B210" s="416"/>
      <c r="C210" s="416"/>
      <c r="D210" s="416"/>
      <c r="E210" s="1239" t="str">
        <f>Translations!$B$405</f>
        <v>Naziv postupka</v>
      </c>
      <c r="F210" s="1364"/>
      <c r="G210" s="986"/>
      <c r="H210" s="986"/>
      <c r="I210" s="986"/>
      <c r="J210" s="986"/>
      <c r="K210" s="986"/>
      <c r="L210" s="986"/>
      <c r="M210" s="986"/>
      <c r="N210" s="986"/>
      <c r="O210" s="416"/>
      <c r="P210" s="72"/>
      <c r="Q210" s="72"/>
    </row>
    <row r="211" spans="1:17" ht="12.75" customHeight="1" x14ac:dyDescent="0.2">
      <c r="A211" s="72"/>
      <c r="B211" s="416"/>
      <c r="C211" s="416"/>
      <c r="D211" s="416"/>
      <c r="E211" s="1239" t="str">
        <f>Translations!$B$407</f>
        <v>Oznaka postupka</v>
      </c>
      <c r="F211" s="1364"/>
      <c r="G211" s="986"/>
      <c r="H211" s="986"/>
      <c r="I211" s="986"/>
      <c r="J211" s="986"/>
      <c r="K211" s="986"/>
      <c r="L211" s="986"/>
      <c r="M211" s="986"/>
      <c r="N211" s="986"/>
      <c r="O211" s="416"/>
      <c r="P211" s="72"/>
      <c r="Q211" s="72"/>
    </row>
    <row r="212" spans="1:17" ht="12.75" customHeight="1" x14ac:dyDescent="0.2">
      <c r="A212" s="72"/>
      <c r="B212" s="416"/>
      <c r="C212" s="416"/>
      <c r="D212" s="416"/>
      <c r="E212" s="1239" t="str">
        <f>Translations!$B$409</f>
        <v>Oznaka dijagrama (ukoliko je primjenjivo)</v>
      </c>
      <c r="F212" s="1364"/>
      <c r="G212" s="986"/>
      <c r="H212" s="986"/>
      <c r="I212" s="986"/>
      <c r="J212" s="986"/>
      <c r="K212" s="986"/>
      <c r="L212" s="986"/>
      <c r="M212" s="986"/>
      <c r="N212" s="986"/>
      <c r="O212" s="416"/>
      <c r="P212" s="72"/>
      <c r="Q212" s="72"/>
    </row>
    <row r="213" spans="1:17" ht="25.5" customHeight="1" x14ac:dyDescent="0.2">
      <c r="A213" s="72"/>
      <c r="B213" s="416"/>
      <c r="C213" s="416"/>
      <c r="D213" s="416"/>
      <c r="E213" s="1269" t="str">
        <f>Translations!$B$411</f>
        <v>Kratki opis postupka</v>
      </c>
      <c r="F213" s="1365"/>
      <c r="G213" s="1007"/>
      <c r="H213" s="1008"/>
      <c r="I213" s="1008"/>
      <c r="J213" s="1008"/>
      <c r="K213" s="1008"/>
      <c r="L213" s="1008"/>
      <c r="M213" s="1008"/>
      <c r="N213" s="1009"/>
      <c r="O213" s="416"/>
      <c r="P213" s="72"/>
      <c r="Q213" s="72"/>
    </row>
    <row r="214" spans="1:17" ht="25.5" customHeight="1" x14ac:dyDescent="0.2">
      <c r="A214" s="72"/>
      <c r="B214" s="416"/>
      <c r="C214" s="416"/>
      <c r="D214" s="416"/>
      <c r="E214" s="1366"/>
      <c r="F214" s="1367"/>
      <c r="G214" s="997"/>
      <c r="H214" s="998"/>
      <c r="I214" s="998"/>
      <c r="J214" s="998"/>
      <c r="K214" s="998"/>
      <c r="L214" s="998"/>
      <c r="M214" s="998"/>
      <c r="N214" s="999"/>
      <c r="O214" s="416"/>
      <c r="P214" s="72"/>
      <c r="Q214" s="72"/>
    </row>
    <row r="215" spans="1:17" ht="25.5" customHeight="1" x14ac:dyDescent="0.2">
      <c r="A215" s="72"/>
      <c r="B215" s="416"/>
      <c r="C215" s="416"/>
      <c r="D215" s="416"/>
      <c r="E215" s="1368"/>
      <c r="F215" s="1369"/>
      <c r="G215" s="1000"/>
      <c r="H215" s="1001"/>
      <c r="I215" s="1001"/>
      <c r="J215" s="1001"/>
      <c r="K215" s="1001"/>
      <c r="L215" s="1001"/>
      <c r="M215" s="1001"/>
      <c r="N215" s="1002"/>
      <c r="O215" s="416"/>
      <c r="P215" s="72"/>
      <c r="Q215" s="72"/>
    </row>
    <row r="216" spans="1:17" ht="25.5" customHeight="1" x14ac:dyDescent="0.2">
      <c r="A216" s="72"/>
      <c r="B216" s="416"/>
      <c r="C216" s="416"/>
      <c r="D216" s="416"/>
      <c r="E216" s="1239" t="str">
        <f>Translations!$B$414</f>
        <v>Ustrojstvena jedinica tvrtke odgovorna za postupke i za obradu podataka.</v>
      </c>
      <c r="F216" s="1364"/>
      <c r="G216" s="986"/>
      <c r="H216" s="986"/>
      <c r="I216" s="986"/>
      <c r="J216" s="986"/>
      <c r="K216" s="986"/>
      <c r="L216" s="986"/>
      <c r="M216" s="986"/>
      <c r="N216" s="986"/>
      <c r="O216" s="416"/>
      <c r="P216" s="72"/>
      <c r="Q216" s="72"/>
    </row>
    <row r="217" spans="1:17" ht="12.75" customHeight="1" x14ac:dyDescent="0.2">
      <c r="A217" s="72"/>
      <c r="B217" s="416"/>
      <c r="C217" s="416"/>
      <c r="D217" s="416"/>
      <c r="E217" s="1239" t="str">
        <f>Translations!$B$416</f>
        <v>Lokacija na kojoj se pohranjuju zapisi</v>
      </c>
      <c r="F217" s="1364"/>
      <c r="G217" s="986"/>
      <c r="H217" s="986"/>
      <c r="I217" s="986"/>
      <c r="J217" s="986"/>
      <c r="K217" s="986"/>
      <c r="L217" s="986"/>
      <c r="M217" s="986"/>
      <c r="N217" s="986"/>
      <c r="O217" s="416"/>
      <c r="P217" s="72"/>
      <c r="Q217" s="72"/>
    </row>
    <row r="218" spans="1:17" ht="25.5" customHeight="1" x14ac:dyDescent="0.2">
      <c r="A218" s="72"/>
      <c r="B218" s="416"/>
      <c r="C218" s="416"/>
      <c r="D218" s="416"/>
      <c r="E218" s="1239" t="str">
        <f>Translations!$B$418</f>
        <v>Naziv informatičkog sustava koji se koristi (ako je primjenjivo).</v>
      </c>
      <c r="F218" s="1364"/>
      <c r="G218" s="986"/>
      <c r="H218" s="986"/>
      <c r="I218" s="986"/>
      <c r="J218" s="986"/>
      <c r="K218" s="986"/>
      <c r="L218" s="986"/>
      <c r="M218" s="986"/>
      <c r="N218" s="986"/>
      <c r="O218" s="416"/>
      <c r="P218" s="72"/>
      <c r="Q218" s="72"/>
    </row>
    <row r="219" spans="1:17" ht="25.5" customHeight="1" x14ac:dyDescent="0.2">
      <c r="A219" s="72"/>
      <c r="B219" s="416"/>
      <c r="C219" s="416"/>
      <c r="D219" s="416"/>
      <c r="E219" s="1239" t="str">
        <f>Translations!$B$420</f>
        <v>Popis HRN EN i ostalih primjenjenih normi (ako je primjenjivo)</v>
      </c>
      <c r="F219" s="1364"/>
      <c r="G219" s="986"/>
      <c r="H219" s="986"/>
      <c r="I219" s="986"/>
      <c r="J219" s="986"/>
      <c r="K219" s="986"/>
      <c r="L219" s="986"/>
      <c r="M219" s="986"/>
      <c r="N219" s="986"/>
      <c r="O219" s="416"/>
      <c r="P219" s="72"/>
      <c r="Q219" s="72"/>
    </row>
    <row r="220" spans="1:17" x14ac:dyDescent="0.2">
      <c r="A220" s="72"/>
      <c r="B220" s="416"/>
      <c r="C220" s="416"/>
      <c r="D220" s="439"/>
      <c r="E220" s="437"/>
      <c r="F220" s="437"/>
      <c r="G220" s="436"/>
      <c r="H220" s="410"/>
      <c r="I220" s="410"/>
      <c r="J220" s="410"/>
      <c r="K220" s="410"/>
      <c r="L220" s="410"/>
      <c r="M220" s="416"/>
      <c r="N220" s="416"/>
      <c r="O220" s="416"/>
      <c r="P220" s="72"/>
      <c r="Q220" s="72"/>
    </row>
    <row r="221" spans="1:17" ht="38.25" customHeight="1" x14ac:dyDescent="0.2">
      <c r="A221" s="72"/>
      <c r="B221" s="416"/>
      <c r="C221" s="416"/>
      <c r="D221" s="14" t="s">
        <v>1350</v>
      </c>
      <c r="E221" s="1021" t="str">
        <f>Translations!$B$764</f>
        <v xml:space="preserve">Navedite referencu na dokumentirane rezultate procjene rizika koji pokazuju da su kontrolne aktivnosti i postupci primjereni utvrđenim rizicima u skladu s člankom 12. stavkom 1b. Uredbe. (Napomena: Zahtjev za dostavu procjene rizika nadležnom tijelu ne primjenjuje se na postrojenja s niskim emisijama, u skladu s člankom 47. stavkom  3. Uredbe.
</v>
      </c>
      <c r="F221" s="1021"/>
      <c r="G221" s="1021"/>
      <c r="H221" s="1021"/>
      <c r="I221" s="1021"/>
      <c r="J221" s="1021"/>
      <c r="K221" s="1021"/>
      <c r="L221" s="1021"/>
      <c r="M221" s="1021"/>
      <c r="N221" s="1021"/>
      <c r="O221" s="416"/>
      <c r="P221" s="72"/>
      <c r="Q221" s="72"/>
    </row>
    <row r="222" spans="1:17" ht="12.75" customHeight="1" x14ac:dyDescent="0.2">
      <c r="A222" s="72"/>
      <c r="B222" s="416"/>
      <c r="C222" s="416"/>
      <c r="D222" s="439"/>
      <c r="E222" s="1325" t="str">
        <f>Translations!$B$1236</f>
        <v>U okviru u nastavku navedite datoteku/dokument s procjenom rizika.</v>
      </c>
      <c r="F222" s="1325"/>
      <c r="G222" s="1325"/>
      <c r="H222" s="1325"/>
      <c r="I222" s="1325"/>
      <c r="J222" s="1325"/>
      <c r="K222" s="1325"/>
      <c r="L222" s="1325"/>
      <c r="M222" s="1325"/>
      <c r="N222" s="1325"/>
      <c r="O222" s="416"/>
      <c r="P222" s="72"/>
      <c r="Q222" s="72"/>
    </row>
    <row r="223" spans="1:17" x14ac:dyDescent="0.2">
      <c r="A223" s="72"/>
      <c r="B223" s="416"/>
      <c r="C223" s="416"/>
      <c r="D223" s="439"/>
      <c r="E223" s="986"/>
      <c r="F223" s="986"/>
      <c r="G223" s="986"/>
      <c r="H223" s="986"/>
      <c r="I223" s="986"/>
      <c r="J223" s="416"/>
      <c r="K223" s="416"/>
      <c r="L223" s="416"/>
      <c r="M223" s="416"/>
      <c r="N223" s="416"/>
      <c r="O223" s="416"/>
      <c r="P223" s="72"/>
      <c r="Q223" s="72"/>
    </row>
    <row r="224" spans="1:17" ht="13.5" customHeight="1" x14ac:dyDescent="0.2">
      <c r="A224" s="72"/>
      <c r="B224" s="416"/>
      <c r="C224" s="416"/>
      <c r="D224" s="439"/>
      <c r="E224" s="315"/>
      <c r="F224" s="315"/>
      <c r="G224" s="315"/>
      <c r="H224" s="315"/>
      <c r="I224" s="315"/>
      <c r="J224" s="315"/>
      <c r="K224" s="315"/>
      <c r="L224" s="315"/>
      <c r="M224" s="416"/>
      <c r="N224" s="416"/>
      <c r="O224" s="416"/>
      <c r="P224" s="72"/>
      <c r="Q224" s="72"/>
    </row>
    <row r="225" spans="1:17" ht="12.75" customHeight="1" x14ac:dyDescent="0.2">
      <c r="A225" s="109" t="s">
        <v>902</v>
      </c>
      <c r="B225" s="442"/>
      <c r="C225" s="442"/>
      <c r="D225" s="68" t="s">
        <v>1514</v>
      </c>
      <c r="E225" s="1021" t="str">
        <f>Translations!$B$766</f>
        <v>Ima li vaša organizacija dokumentiran sustav upravljanja okolišem?</v>
      </c>
      <c r="F225" s="1021"/>
      <c r="G225" s="1021"/>
      <c r="H225" s="1021"/>
      <c r="I225" s="1021"/>
      <c r="J225" s="1021"/>
      <c r="K225" s="1021"/>
      <c r="L225" s="1021"/>
      <c r="M225" s="1021"/>
      <c r="N225" s="1021"/>
      <c r="O225" s="416"/>
      <c r="P225" s="72"/>
      <c r="Q225" s="72"/>
    </row>
    <row r="226" spans="1:17" x14ac:dyDescent="0.2">
      <c r="A226" s="72"/>
      <c r="B226" s="416"/>
      <c r="C226" s="416"/>
      <c r="D226" s="429"/>
      <c r="E226" s="986"/>
      <c r="F226" s="986"/>
      <c r="G226" s="986"/>
      <c r="H226" s="986"/>
      <c r="I226" s="986"/>
      <c r="J226" s="129"/>
      <c r="K226" s="129"/>
      <c r="L226" s="129"/>
      <c r="M226" s="416"/>
      <c r="N226" s="416"/>
      <c r="O226" s="416"/>
      <c r="P226" s="72"/>
      <c r="Q226" s="72"/>
    </row>
    <row r="227" spans="1:17" x14ac:dyDescent="0.2">
      <c r="A227" s="72"/>
      <c r="B227" s="416"/>
      <c r="C227" s="416"/>
      <c r="D227" s="68"/>
      <c r="E227" s="11"/>
      <c r="F227" s="11"/>
      <c r="G227" s="129"/>
      <c r="H227" s="129"/>
      <c r="I227" s="129"/>
      <c r="J227" s="129"/>
      <c r="K227" s="129"/>
      <c r="L227" s="129"/>
      <c r="M227" s="416"/>
      <c r="N227" s="416"/>
      <c r="O227" s="416"/>
      <c r="P227" s="72"/>
      <c r="Q227" s="72"/>
    </row>
    <row r="228" spans="1:17" ht="25.5" customHeight="1" x14ac:dyDescent="0.2">
      <c r="A228" s="109" t="s">
        <v>902</v>
      </c>
      <c r="B228" s="442"/>
      <c r="C228" s="442"/>
      <c r="D228" s="14" t="s">
        <v>350</v>
      </c>
      <c r="E228" s="1021" t="str">
        <f>Translations!$B$767</f>
        <v>Ako je sustav upravljanja okolišem certificiran od akreditirane organizacije, molimo specificirajte na koje se standarde to odnosi npr. ISO14001, EMAS, itd.</v>
      </c>
      <c r="F228" s="1021"/>
      <c r="G228" s="1021"/>
      <c r="H228" s="1021"/>
      <c r="I228" s="1021"/>
      <c r="J228" s="1021"/>
      <c r="K228" s="1021"/>
      <c r="L228" s="1021"/>
      <c r="M228" s="1021"/>
      <c r="N228" s="1021"/>
      <c r="O228" s="416"/>
      <c r="P228" s="72"/>
      <c r="Q228" s="72"/>
    </row>
    <row r="229" spans="1:17" x14ac:dyDescent="0.2">
      <c r="A229" s="72"/>
      <c r="B229" s="416"/>
      <c r="C229" s="416"/>
      <c r="D229" s="429"/>
      <c r="E229" s="986"/>
      <c r="F229" s="986"/>
      <c r="G229" s="986"/>
      <c r="H229" s="986"/>
      <c r="I229" s="986"/>
      <c r="J229" s="11"/>
      <c r="K229" s="11"/>
      <c r="L229" s="11"/>
      <c r="M229" s="416"/>
      <c r="N229" s="416"/>
      <c r="O229" s="416"/>
      <c r="P229" s="72"/>
      <c r="Q229" s="72"/>
    </row>
    <row r="230" spans="1:17" x14ac:dyDescent="0.2">
      <c r="A230" s="72"/>
      <c r="B230" s="416"/>
      <c r="C230" s="416"/>
      <c r="D230" s="68"/>
      <c r="E230" s="11"/>
      <c r="F230" s="436"/>
      <c r="G230" s="436"/>
      <c r="H230" s="416"/>
      <c r="I230" s="416"/>
      <c r="J230" s="416"/>
      <c r="K230" s="416"/>
      <c r="L230" s="416"/>
      <c r="M230" s="416"/>
      <c r="N230" s="416"/>
      <c r="O230" s="416"/>
      <c r="P230" s="72"/>
      <c r="Q230" s="72"/>
    </row>
    <row r="231" spans="1:17" s="34" customFormat="1" ht="18.75" customHeight="1" x14ac:dyDescent="0.2">
      <c r="A231" s="76"/>
      <c r="B231" s="413"/>
      <c r="C231" s="53">
        <v>23</v>
      </c>
      <c r="D231" s="1003" t="str">
        <f>Translations!$B$40</f>
        <v>Lista korištenih definicija i skraćenica</v>
      </c>
      <c r="E231" s="1003"/>
      <c r="F231" s="1003"/>
      <c r="G231" s="1003"/>
      <c r="H231" s="1003"/>
      <c r="I231" s="1003"/>
      <c r="J231" s="1003"/>
      <c r="K231" s="1003"/>
      <c r="L231" s="1003"/>
      <c r="M231" s="1003"/>
      <c r="N231" s="1003"/>
      <c r="O231" s="416"/>
      <c r="P231" s="72"/>
      <c r="Q231" s="72"/>
    </row>
    <row r="232" spans="1:17" x14ac:dyDescent="0.2">
      <c r="A232" s="72"/>
      <c r="B232" s="416"/>
      <c r="C232" s="416"/>
      <c r="D232" s="439"/>
      <c r="E232" s="315"/>
      <c r="F232" s="315"/>
      <c r="G232" s="315"/>
      <c r="H232" s="315"/>
      <c r="I232" s="315"/>
      <c r="J232" s="315"/>
      <c r="K232" s="315"/>
      <c r="L232" s="315"/>
      <c r="M232" s="416"/>
      <c r="N232" s="416"/>
      <c r="O232" s="416"/>
      <c r="P232" s="72"/>
      <c r="Q232" s="72"/>
    </row>
    <row r="233" spans="1:17" ht="12.75" customHeight="1" x14ac:dyDescent="0.2">
      <c r="A233" s="72"/>
      <c r="B233" s="416"/>
      <c r="C233" s="416"/>
      <c r="D233" s="68" t="s">
        <v>1016</v>
      </c>
      <c r="E233" s="1021" t="str">
        <f>Translations!$B$768</f>
        <v>Navedite listu kratica, akronima ili definicija koje ste koristili za kompletiranje plana praćenja.</v>
      </c>
      <c r="F233" s="1021"/>
      <c r="G233" s="1021"/>
      <c r="H233" s="1021"/>
      <c r="I233" s="1021"/>
      <c r="J233" s="1021"/>
      <c r="K233" s="1021"/>
      <c r="L233" s="1021"/>
      <c r="M233" s="1021"/>
      <c r="N233" s="1021"/>
      <c r="O233" s="416"/>
      <c r="P233" s="72"/>
      <c r="Q233" s="72"/>
    </row>
    <row r="234" spans="1:17" ht="5.0999999999999996" customHeight="1" x14ac:dyDescent="0.2">
      <c r="A234" s="72"/>
      <c r="B234" s="416"/>
      <c r="C234" s="416"/>
      <c r="D234" s="439"/>
      <c r="E234" s="315"/>
      <c r="F234" s="315"/>
      <c r="G234" s="315"/>
      <c r="H234" s="315"/>
      <c r="I234" s="315"/>
      <c r="J234" s="315"/>
      <c r="K234" s="315"/>
      <c r="L234" s="315"/>
      <c r="M234" s="416"/>
      <c r="N234" s="416"/>
      <c r="O234" s="416"/>
      <c r="P234" s="72"/>
      <c r="Q234" s="72"/>
    </row>
    <row r="235" spans="1:17" x14ac:dyDescent="0.2">
      <c r="A235" s="72"/>
      <c r="B235" s="416"/>
      <c r="C235" s="416"/>
      <c r="D235" s="429"/>
      <c r="E235" s="1033" t="str">
        <f>Translations!$B$769</f>
        <v>Kratice</v>
      </c>
      <c r="F235" s="1034"/>
      <c r="G235" s="1033" t="str">
        <f>Translations!$B$770</f>
        <v xml:space="preserve">Definicije   </v>
      </c>
      <c r="H235" s="1034"/>
      <c r="I235" s="1034"/>
      <c r="J235" s="1034"/>
      <c r="K235" s="1034"/>
      <c r="L235" s="1034"/>
      <c r="M235" s="1034"/>
      <c r="N235" s="1034"/>
      <c r="O235" s="416"/>
      <c r="P235" s="72"/>
      <c r="Q235" s="72"/>
    </row>
    <row r="236" spans="1:17" x14ac:dyDescent="0.2">
      <c r="A236" s="72"/>
      <c r="B236" s="416"/>
      <c r="C236" s="416"/>
      <c r="D236" s="429"/>
      <c r="E236" s="1358"/>
      <c r="F236" s="1358"/>
      <c r="G236" s="986"/>
      <c r="H236" s="986"/>
      <c r="I236" s="986"/>
      <c r="J236" s="986"/>
      <c r="K236" s="986"/>
      <c r="L236" s="986"/>
      <c r="M236" s="986"/>
      <c r="N236" s="986"/>
      <c r="O236" s="416"/>
      <c r="P236" s="72"/>
      <c r="Q236" s="72"/>
    </row>
    <row r="237" spans="1:17" x14ac:dyDescent="0.2">
      <c r="A237" s="72"/>
      <c r="B237" s="416"/>
      <c r="C237" s="416"/>
      <c r="D237" s="429"/>
      <c r="E237" s="1358"/>
      <c r="F237" s="1358"/>
      <c r="G237" s="986"/>
      <c r="H237" s="986"/>
      <c r="I237" s="986"/>
      <c r="J237" s="986"/>
      <c r="K237" s="986"/>
      <c r="L237" s="986"/>
      <c r="M237" s="986"/>
      <c r="N237" s="986"/>
      <c r="O237" s="416"/>
      <c r="P237" s="72"/>
      <c r="Q237" s="72"/>
    </row>
    <row r="238" spans="1:17" x14ac:dyDescent="0.2">
      <c r="A238" s="72"/>
      <c r="B238" s="416"/>
      <c r="C238" s="416"/>
      <c r="D238" s="429"/>
      <c r="E238" s="1358"/>
      <c r="F238" s="1358"/>
      <c r="G238" s="986"/>
      <c r="H238" s="986"/>
      <c r="I238" s="986"/>
      <c r="J238" s="986"/>
      <c r="K238" s="986"/>
      <c r="L238" s="986"/>
      <c r="M238" s="986"/>
      <c r="N238" s="986"/>
      <c r="O238" s="416"/>
      <c r="P238" s="72"/>
      <c r="Q238" s="72"/>
    </row>
    <row r="239" spans="1:17" x14ac:dyDescent="0.2">
      <c r="A239" s="72"/>
      <c r="B239" s="416"/>
      <c r="C239" s="416"/>
      <c r="D239" s="429"/>
      <c r="E239" s="1358"/>
      <c r="F239" s="1358"/>
      <c r="G239" s="986"/>
      <c r="H239" s="986"/>
      <c r="I239" s="986"/>
      <c r="J239" s="986"/>
      <c r="K239" s="986"/>
      <c r="L239" s="986"/>
      <c r="M239" s="986"/>
      <c r="N239" s="986"/>
      <c r="O239" s="416"/>
      <c r="P239" s="72"/>
      <c r="Q239" s="72"/>
    </row>
    <row r="240" spans="1:17" x14ac:dyDescent="0.2">
      <c r="A240" s="72"/>
      <c r="B240" s="416"/>
      <c r="C240" s="416"/>
      <c r="D240" s="429"/>
      <c r="E240" s="1358"/>
      <c r="F240" s="1358"/>
      <c r="G240" s="986"/>
      <c r="H240" s="986"/>
      <c r="I240" s="986"/>
      <c r="J240" s="986"/>
      <c r="K240" s="986"/>
      <c r="L240" s="986"/>
      <c r="M240" s="986"/>
      <c r="N240" s="986"/>
      <c r="O240" s="416"/>
      <c r="P240" s="72"/>
      <c r="Q240" s="72"/>
    </row>
    <row r="241" spans="1:17" x14ac:dyDescent="0.2">
      <c r="A241" s="72"/>
      <c r="B241" s="416"/>
      <c r="C241" s="416"/>
      <c r="D241" s="429"/>
      <c r="E241" s="1358"/>
      <c r="F241" s="1358"/>
      <c r="G241" s="986"/>
      <c r="H241" s="986"/>
      <c r="I241" s="986"/>
      <c r="J241" s="986"/>
      <c r="K241" s="986"/>
      <c r="L241" s="986"/>
      <c r="M241" s="986"/>
      <c r="N241" s="986"/>
      <c r="O241" s="416"/>
      <c r="P241" s="72"/>
      <c r="Q241" s="72"/>
    </row>
    <row r="242" spans="1:17" x14ac:dyDescent="0.2">
      <c r="A242" s="72"/>
      <c r="B242" s="416"/>
      <c r="C242" s="416"/>
      <c r="D242" s="429"/>
      <c r="E242" s="1358"/>
      <c r="F242" s="1358"/>
      <c r="G242" s="986"/>
      <c r="H242" s="986"/>
      <c r="I242" s="986"/>
      <c r="J242" s="986"/>
      <c r="K242" s="986"/>
      <c r="L242" s="986"/>
      <c r="M242" s="986"/>
      <c r="N242" s="986"/>
      <c r="O242" s="416"/>
      <c r="P242" s="72"/>
      <c r="Q242" s="72"/>
    </row>
    <row r="243" spans="1:17" x14ac:dyDescent="0.2">
      <c r="A243" s="72"/>
      <c r="B243" s="416"/>
      <c r="C243" s="416"/>
      <c r="D243" s="429"/>
      <c r="E243" s="1358"/>
      <c r="F243" s="1358"/>
      <c r="G243" s="986"/>
      <c r="H243" s="986"/>
      <c r="I243" s="986"/>
      <c r="J243" s="986"/>
      <c r="K243" s="986"/>
      <c r="L243" s="986"/>
      <c r="M243" s="986"/>
      <c r="N243" s="986"/>
      <c r="O243" s="416"/>
      <c r="P243" s="72"/>
      <c r="Q243" s="72"/>
    </row>
    <row r="244" spans="1:17" x14ac:dyDescent="0.2">
      <c r="A244" s="72"/>
      <c r="B244" s="416"/>
      <c r="C244" s="416"/>
      <c r="D244" s="429"/>
      <c r="E244" s="1358"/>
      <c r="F244" s="1358"/>
      <c r="G244" s="986"/>
      <c r="H244" s="986"/>
      <c r="I244" s="986"/>
      <c r="J244" s="986"/>
      <c r="K244" s="986"/>
      <c r="L244" s="986"/>
      <c r="M244" s="986"/>
      <c r="N244" s="986"/>
      <c r="O244" s="416"/>
      <c r="P244" s="72"/>
      <c r="Q244" s="72"/>
    </row>
    <row r="245" spans="1:17" x14ac:dyDescent="0.2">
      <c r="A245" s="72"/>
      <c r="B245" s="416"/>
      <c r="C245" s="416"/>
      <c r="D245" s="429"/>
      <c r="E245" s="1358"/>
      <c r="F245" s="1358"/>
      <c r="G245" s="986"/>
      <c r="H245" s="986"/>
      <c r="I245" s="986"/>
      <c r="J245" s="986"/>
      <c r="K245" s="986"/>
      <c r="L245" s="986"/>
      <c r="M245" s="986"/>
      <c r="N245" s="986"/>
      <c r="O245" s="416"/>
      <c r="P245" s="72"/>
      <c r="Q245" s="72"/>
    </row>
    <row r="246" spans="1:17" x14ac:dyDescent="0.2">
      <c r="A246" s="72"/>
      <c r="B246" s="416"/>
      <c r="C246" s="416"/>
      <c r="D246" s="445"/>
      <c r="E246" s="446"/>
      <c r="F246" s="446"/>
      <c r="G246" s="446"/>
      <c r="H246" s="446"/>
      <c r="I246" s="446"/>
      <c r="J246" s="446"/>
      <c r="K246" s="446"/>
      <c r="L246" s="446"/>
      <c r="M246" s="416"/>
      <c r="N246" s="416"/>
      <c r="O246" s="416"/>
      <c r="P246" s="72"/>
      <c r="Q246" s="72"/>
    </row>
    <row r="247" spans="1:17" s="34" customFormat="1" ht="18.75" customHeight="1" x14ac:dyDescent="0.2">
      <c r="A247" s="76"/>
      <c r="B247" s="413"/>
      <c r="C247" s="53">
        <v>24</v>
      </c>
      <c r="D247" s="1003" t="str">
        <f>Translations!$B$41</f>
        <v>Dodatne informacije</v>
      </c>
      <c r="E247" s="1003"/>
      <c r="F247" s="1003"/>
      <c r="G247" s="1003"/>
      <c r="H247" s="1003"/>
      <c r="I247" s="1003"/>
      <c r="J247" s="1003"/>
      <c r="K247" s="1003"/>
      <c r="L247" s="1003"/>
      <c r="M247" s="1003"/>
      <c r="N247" s="1003"/>
      <c r="O247" s="416"/>
      <c r="P247" s="72"/>
      <c r="Q247" s="72"/>
    </row>
    <row r="248" spans="1:17" x14ac:dyDescent="0.2">
      <c r="A248" s="72"/>
      <c r="B248" s="416"/>
      <c r="C248" s="416"/>
      <c r="D248" s="439"/>
      <c r="E248" s="315"/>
      <c r="F248" s="315"/>
      <c r="G248" s="315"/>
      <c r="H248" s="315"/>
      <c r="I248" s="315"/>
      <c r="J248" s="315"/>
      <c r="K248" s="315"/>
      <c r="L248" s="315"/>
      <c r="M248" s="416"/>
      <c r="N248" s="416"/>
      <c r="O248" s="416"/>
      <c r="P248" s="72"/>
      <c r="Q248" s="72"/>
    </row>
    <row r="249" spans="1:17" ht="25.5" customHeight="1" x14ac:dyDescent="0.2">
      <c r="A249" s="72"/>
      <c r="B249" s="416"/>
      <c r="C249" s="416"/>
      <c r="D249" s="68" t="s">
        <v>1016</v>
      </c>
      <c r="E249" s="1021" t="str">
        <f>Translations!$B$771</f>
        <v>Ako pružate bilo kakve druge informacije koje želite da uzmemo u obzir vezano za vaš ​​plan, navedite to ovdje. Molimo dostavite te informacije u elektroničkom obliku, gdje god je to moguće. Informacije možete pružiti u Microsoft Word, Excel ili Adobe Acrobat formatu.</v>
      </c>
      <c r="F249" s="1021"/>
      <c r="G249" s="1021"/>
      <c r="H249" s="1021"/>
      <c r="I249" s="1021"/>
      <c r="J249" s="1021"/>
      <c r="K249" s="1021"/>
      <c r="L249" s="1021"/>
      <c r="M249" s="1021"/>
      <c r="N249" s="1021"/>
      <c r="O249" s="416"/>
      <c r="P249" s="72"/>
      <c r="Q249" s="72"/>
    </row>
    <row r="250" spans="1:17" ht="25.5" customHeight="1" x14ac:dyDescent="0.2">
      <c r="A250" s="72"/>
      <c r="B250" s="416"/>
      <c r="C250" s="416"/>
      <c r="D250" s="135"/>
      <c r="E250" s="1325" t="str">
        <f>Translations!$B$772</f>
        <v>Savjetujemo vam da izbjegavate pružanje nevažnih informacija iz razloga što to može usporiti odobrenje. Dodatna dokumentacija koju treba navesti mora biti jasno referencirana i naziv datoteke/referentni broj mora biti naveden u nastavku. Ako je potrebno, provjerite sa svojim nadležnim tijelom</v>
      </c>
      <c r="F250" s="1325"/>
      <c r="G250" s="1325"/>
      <c r="H250" s="1325"/>
      <c r="I250" s="1325"/>
      <c r="J250" s="1325"/>
      <c r="K250" s="1325"/>
      <c r="L250" s="1325"/>
      <c r="M250" s="1325"/>
      <c r="N250" s="1325"/>
      <c r="O250" s="416"/>
      <c r="P250" s="72"/>
      <c r="Q250" s="72"/>
    </row>
    <row r="251" spans="1:17" ht="12.75" customHeight="1" x14ac:dyDescent="0.2">
      <c r="A251" s="72"/>
      <c r="B251" s="416"/>
      <c r="C251" s="416"/>
      <c r="D251" s="429"/>
      <c r="E251" s="1325" t="str">
        <f>Translations!$B$773</f>
        <v>Navedite naziv datoteke(a)(ako je u elektronskom formatu) ili referencu dokumenta (ako je u papirnatoj kopiji) dolje niže:</v>
      </c>
      <c r="F251" s="1325"/>
      <c r="G251" s="1325"/>
      <c r="H251" s="1325"/>
      <c r="I251" s="1325"/>
      <c r="J251" s="1325"/>
      <c r="K251" s="1325"/>
      <c r="L251" s="1325"/>
      <c r="M251" s="1325"/>
      <c r="N251" s="1325"/>
      <c r="O251" s="416"/>
      <c r="P251" s="72"/>
      <c r="Q251" s="72"/>
    </row>
    <row r="252" spans="1:17" ht="5.0999999999999996" customHeight="1" x14ac:dyDescent="0.2">
      <c r="A252" s="72"/>
      <c r="B252" s="416"/>
      <c r="C252" s="416"/>
      <c r="D252" s="439"/>
      <c r="E252" s="315"/>
      <c r="F252" s="315"/>
      <c r="G252" s="315"/>
      <c r="H252" s="315"/>
      <c r="I252" s="315"/>
      <c r="J252" s="315"/>
      <c r="K252" s="315"/>
      <c r="L252" s="315"/>
      <c r="M252" s="416"/>
      <c r="N252" s="416"/>
      <c r="O252" s="416"/>
      <c r="P252" s="72"/>
      <c r="Q252" s="72"/>
    </row>
    <row r="253" spans="1:17" ht="12.75" customHeight="1" x14ac:dyDescent="0.2">
      <c r="A253" s="72"/>
      <c r="B253" s="416"/>
      <c r="C253" s="416"/>
      <c r="D253" s="429"/>
      <c r="E253" s="1033" t="str">
        <f>Translations!$B$774</f>
        <v>Ime datoteke/referenca</v>
      </c>
      <c r="F253" s="1034"/>
      <c r="G253" s="1033" t="str">
        <f>Translations!$B$775</f>
        <v>Opis dokumenta</v>
      </c>
      <c r="H253" s="1034"/>
      <c r="I253" s="1034"/>
      <c r="J253" s="1034"/>
      <c r="K253" s="1034"/>
      <c r="L253" s="1034"/>
      <c r="M253" s="1034"/>
      <c r="N253" s="1034"/>
      <c r="O253" s="416"/>
      <c r="P253" s="72"/>
      <c r="Q253" s="72"/>
    </row>
    <row r="254" spans="1:17" x14ac:dyDescent="0.2">
      <c r="A254" s="72"/>
      <c r="B254" s="416"/>
      <c r="C254" s="416"/>
      <c r="D254" s="429"/>
      <c r="E254" s="1358"/>
      <c r="F254" s="1358"/>
      <c r="G254" s="986"/>
      <c r="H254" s="986"/>
      <c r="I254" s="986"/>
      <c r="J254" s="986"/>
      <c r="K254" s="986"/>
      <c r="L254" s="986"/>
      <c r="M254" s="986"/>
      <c r="N254" s="986"/>
      <c r="O254" s="416"/>
      <c r="P254" s="72"/>
      <c r="Q254" s="72"/>
    </row>
    <row r="255" spans="1:17" x14ac:dyDescent="0.2">
      <c r="A255" s="72"/>
      <c r="B255" s="416"/>
      <c r="C255" s="416"/>
      <c r="D255" s="429"/>
      <c r="E255" s="1358"/>
      <c r="F255" s="1358"/>
      <c r="G255" s="986"/>
      <c r="H255" s="986"/>
      <c r="I255" s="986"/>
      <c r="J255" s="986"/>
      <c r="K255" s="986"/>
      <c r="L255" s="986"/>
      <c r="M255" s="986"/>
      <c r="N255" s="986"/>
      <c r="O255" s="416"/>
      <c r="P255" s="72"/>
      <c r="Q255" s="72"/>
    </row>
    <row r="256" spans="1:17" x14ac:dyDescent="0.2">
      <c r="A256" s="72"/>
      <c r="B256" s="416"/>
      <c r="C256" s="416"/>
      <c r="D256" s="429"/>
      <c r="E256" s="1358"/>
      <c r="F256" s="1358"/>
      <c r="G256" s="986"/>
      <c r="H256" s="986"/>
      <c r="I256" s="986"/>
      <c r="J256" s="986"/>
      <c r="K256" s="986"/>
      <c r="L256" s="986"/>
      <c r="M256" s="986"/>
      <c r="N256" s="986"/>
      <c r="O256" s="416"/>
      <c r="P256" s="72"/>
      <c r="Q256" s="72"/>
    </row>
    <row r="257" spans="1:17" x14ac:dyDescent="0.2">
      <c r="A257" s="72"/>
      <c r="B257" s="416"/>
      <c r="C257" s="416"/>
      <c r="D257" s="429"/>
      <c r="E257" s="1358"/>
      <c r="F257" s="1358"/>
      <c r="G257" s="986"/>
      <c r="H257" s="986"/>
      <c r="I257" s="986"/>
      <c r="J257" s="986"/>
      <c r="K257" s="986"/>
      <c r="L257" s="986"/>
      <c r="M257" s="986"/>
      <c r="N257" s="986"/>
      <c r="O257" s="416"/>
      <c r="P257" s="72"/>
      <c r="Q257" s="72"/>
    </row>
    <row r="258" spans="1:17" x14ac:dyDescent="0.2">
      <c r="A258" s="72"/>
      <c r="B258" s="416"/>
      <c r="C258" s="416"/>
      <c r="D258" s="429"/>
      <c r="E258" s="1358"/>
      <c r="F258" s="1358"/>
      <c r="G258" s="986"/>
      <c r="H258" s="986"/>
      <c r="I258" s="986"/>
      <c r="J258" s="986"/>
      <c r="K258" s="986"/>
      <c r="L258" s="986"/>
      <c r="M258" s="986"/>
      <c r="N258" s="986"/>
      <c r="O258" s="416"/>
      <c r="P258" s="72"/>
      <c r="Q258" s="72"/>
    </row>
    <row r="259" spans="1:17" x14ac:dyDescent="0.2">
      <c r="A259" s="72"/>
      <c r="B259" s="416"/>
      <c r="C259" s="416"/>
      <c r="D259" s="429"/>
      <c r="E259" s="1358"/>
      <c r="F259" s="1358"/>
      <c r="G259" s="986"/>
      <c r="H259" s="986"/>
      <c r="I259" s="986"/>
      <c r="J259" s="986"/>
      <c r="K259" s="986"/>
      <c r="L259" s="986"/>
      <c r="M259" s="986"/>
      <c r="N259" s="986"/>
      <c r="O259" s="416"/>
      <c r="P259" s="72"/>
      <c r="Q259" s="72"/>
    </row>
    <row r="260" spans="1:17" x14ac:dyDescent="0.2">
      <c r="A260" s="72"/>
      <c r="B260" s="416"/>
      <c r="C260" s="416"/>
      <c r="D260" s="429"/>
      <c r="E260" s="1358"/>
      <c r="F260" s="1358"/>
      <c r="G260" s="986"/>
      <c r="H260" s="986"/>
      <c r="I260" s="986"/>
      <c r="J260" s="986"/>
      <c r="K260" s="986"/>
      <c r="L260" s="986"/>
      <c r="M260" s="986"/>
      <c r="N260" s="986"/>
      <c r="O260" s="416"/>
      <c r="P260" s="72"/>
      <c r="Q260" s="72"/>
    </row>
    <row r="261" spans="1:17" x14ac:dyDescent="0.2">
      <c r="A261" s="72"/>
      <c r="B261" s="416"/>
      <c r="C261" s="416"/>
      <c r="D261" s="429"/>
      <c r="E261" s="1358"/>
      <c r="F261" s="1358"/>
      <c r="G261" s="986"/>
      <c r="H261" s="986"/>
      <c r="I261" s="986"/>
      <c r="J261" s="986"/>
      <c r="K261" s="986"/>
      <c r="L261" s="986"/>
      <c r="M261" s="986"/>
      <c r="N261" s="986"/>
      <c r="O261" s="416"/>
      <c r="P261" s="72"/>
      <c r="Q261" s="72"/>
    </row>
    <row r="262" spans="1:17" x14ac:dyDescent="0.2">
      <c r="A262" s="72"/>
      <c r="B262" s="416"/>
      <c r="C262" s="416"/>
      <c r="D262" s="429"/>
      <c r="E262" s="1358"/>
      <c r="F262" s="1358"/>
      <c r="G262" s="986"/>
      <c r="H262" s="986"/>
      <c r="I262" s="986"/>
      <c r="J262" s="986"/>
      <c r="K262" s="986"/>
      <c r="L262" s="986"/>
      <c r="M262" s="986"/>
      <c r="N262" s="986"/>
      <c r="O262" s="416"/>
      <c r="P262" s="72"/>
      <c r="Q262" s="72"/>
    </row>
    <row r="263" spans="1:17" x14ac:dyDescent="0.2">
      <c r="A263" s="72"/>
      <c r="B263" s="416"/>
      <c r="C263" s="416"/>
      <c r="D263" s="429"/>
      <c r="E263" s="1358"/>
      <c r="F263" s="1358"/>
      <c r="G263" s="986"/>
      <c r="H263" s="986"/>
      <c r="I263" s="986"/>
      <c r="J263" s="986"/>
      <c r="K263" s="986"/>
      <c r="L263" s="986"/>
      <c r="M263" s="986"/>
      <c r="N263" s="986"/>
      <c r="O263" s="416"/>
      <c r="P263" s="72"/>
      <c r="Q263" s="72"/>
    </row>
    <row r="264" spans="1:17" ht="12.75" customHeight="1" x14ac:dyDescent="0.2">
      <c r="A264" s="72"/>
      <c r="B264" s="416"/>
      <c r="C264" s="416"/>
      <c r="D264" s="429"/>
      <c r="E264" s="416"/>
      <c r="F264" s="416"/>
      <c r="G264" s="416"/>
      <c r="H264" s="416"/>
      <c r="I264" s="416"/>
      <c r="J264" s="416"/>
      <c r="K264" s="416"/>
      <c r="L264" s="416"/>
      <c r="M264" s="416"/>
      <c r="N264" s="416"/>
      <c r="O264" s="416"/>
      <c r="P264" s="72"/>
      <c r="Q264" s="72"/>
    </row>
    <row r="265" spans="1:17" s="34" customFormat="1" ht="18.75" customHeight="1" x14ac:dyDescent="0.2">
      <c r="A265" s="76"/>
      <c r="B265" s="413"/>
      <c r="C265" s="53">
        <v>25</v>
      </c>
      <c r="D265" s="1003" t="str">
        <f>Translations!$B$1152</f>
        <v>Daljni postupci</v>
      </c>
      <c r="E265" s="1003"/>
      <c r="F265" s="1003"/>
      <c r="G265" s="1003"/>
      <c r="H265" s="1003"/>
      <c r="I265" s="1003"/>
      <c r="J265" s="1003"/>
      <c r="K265" s="1003"/>
      <c r="L265" s="1003"/>
      <c r="M265" s="1003"/>
      <c r="N265" s="1003"/>
      <c r="O265" s="416"/>
      <c r="P265" s="72"/>
      <c r="Q265" s="72"/>
    </row>
    <row r="266" spans="1:17" x14ac:dyDescent="0.2">
      <c r="A266" s="72"/>
      <c r="B266" s="416"/>
      <c r="C266" s="416"/>
      <c r="D266" s="429"/>
      <c r="E266" s="416"/>
      <c r="F266" s="416"/>
      <c r="G266" s="416"/>
      <c r="H266" s="416"/>
      <c r="I266" s="416"/>
      <c r="J266" s="416"/>
      <c r="K266" s="416"/>
      <c r="L266" s="416"/>
      <c r="M266" s="416"/>
      <c r="N266" s="416"/>
      <c r="O266" s="416"/>
      <c r="P266" s="72"/>
      <c r="Q266" s="72"/>
    </row>
    <row r="267" spans="1:17" ht="12.75" hidden="1" customHeight="1" x14ac:dyDescent="0.2">
      <c r="A267" s="17" t="s">
        <v>1088</v>
      </c>
      <c r="B267" s="416"/>
      <c r="C267" s="416"/>
      <c r="D267" s="416"/>
      <c r="E267" s="416"/>
      <c r="F267" s="416"/>
      <c r="G267" s="416"/>
      <c r="H267" s="416"/>
      <c r="I267" s="416"/>
      <c r="J267" s="416"/>
      <c r="K267" s="416"/>
      <c r="L267" s="416"/>
      <c r="M267" s="416"/>
      <c r="N267" s="416"/>
      <c r="P267" s="72"/>
      <c r="Q267" s="72"/>
    </row>
    <row r="268" spans="1:17" s="315" customFormat="1" ht="12.75" hidden="1" customHeight="1" x14ac:dyDescent="0.2">
      <c r="A268" s="17" t="s">
        <v>1088</v>
      </c>
      <c r="B268" s="416"/>
      <c r="C268" s="416"/>
      <c r="D268" s="416"/>
      <c r="E268" s="853" t="str">
        <f>Translations!$B$1150</f>
        <v>Daljnji postupak dodan od strane postrojenja</v>
      </c>
      <c r="F268" s="853"/>
      <c r="G268" s="853"/>
      <c r="H268" s="853"/>
      <c r="I268" s="853"/>
      <c r="J268" s="853"/>
      <c r="K268" s="853"/>
      <c r="L268" s="853"/>
      <c r="M268" s="853"/>
      <c r="N268" s="853"/>
      <c r="O268" s="416"/>
      <c r="P268" s="72"/>
      <c r="Q268" s="72"/>
    </row>
    <row r="269" spans="1:17" ht="12.75" hidden="1" customHeight="1" x14ac:dyDescent="0.2">
      <c r="A269" s="17" t="s">
        <v>1088</v>
      </c>
      <c r="B269" s="416"/>
      <c r="C269" s="416"/>
      <c r="D269" s="416"/>
      <c r="E269" s="416"/>
      <c r="F269" s="416"/>
      <c r="G269" s="416"/>
      <c r="H269" s="416"/>
      <c r="I269" s="416"/>
      <c r="J269" s="416"/>
      <c r="K269" s="416"/>
      <c r="L269" s="416"/>
      <c r="M269" s="416"/>
      <c r="N269" s="416"/>
      <c r="O269" s="416"/>
      <c r="P269" s="72"/>
      <c r="Q269" s="72"/>
    </row>
    <row r="270" spans="1:17" ht="12.75" hidden="1" customHeight="1" x14ac:dyDescent="0.2">
      <c r="A270" s="17" t="s">
        <v>1088</v>
      </c>
      <c r="B270" s="416"/>
      <c r="C270" s="416"/>
      <c r="D270" s="416"/>
      <c r="E270" s="1096" t="str">
        <f>Translations!$B$405</f>
        <v>Naziv postupka</v>
      </c>
      <c r="F270" s="1097"/>
      <c r="G270" s="1036"/>
      <c r="H270" s="979"/>
      <c r="I270" s="979"/>
      <c r="J270" s="979"/>
      <c r="K270" s="979"/>
      <c r="L270" s="979"/>
      <c r="M270" s="979"/>
      <c r="N270" s="980"/>
      <c r="O270" s="416"/>
      <c r="P270" s="72"/>
      <c r="Q270" s="72"/>
    </row>
    <row r="271" spans="1:17" ht="12.75" hidden="1" customHeight="1" x14ac:dyDescent="0.2">
      <c r="A271" s="17" t="s">
        <v>1088</v>
      </c>
      <c r="B271" s="416"/>
      <c r="C271" s="416"/>
      <c r="D271" s="416"/>
      <c r="E271" s="1096" t="str">
        <f>Translations!$B$407</f>
        <v>Oznaka postupka</v>
      </c>
      <c r="F271" s="1097"/>
      <c r="G271" s="1036"/>
      <c r="H271" s="979"/>
      <c r="I271" s="979"/>
      <c r="J271" s="979"/>
      <c r="K271" s="979"/>
      <c r="L271" s="979"/>
      <c r="M271" s="979"/>
      <c r="N271" s="980"/>
      <c r="O271" s="416"/>
      <c r="P271" s="72"/>
      <c r="Q271" s="72"/>
    </row>
    <row r="272" spans="1:17" ht="12.75" hidden="1" customHeight="1" x14ac:dyDescent="0.2">
      <c r="A272" s="17" t="s">
        <v>1088</v>
      </c>
      <c r="B272" s="416"/>
      <c r="C272" s="416"/>
      <c r="D272" s="416"/>
      <c r="E272" s="1096" t="str">
        <f>Translations!$B$409</f>
        <v>Oznaka dijagrama (ukoliko je primjenjivo)</v>
      </c>
      <c r="F272" s="1097"/>
      <c r="G272" s="1036"/>
      <c r="H272" s="979"/>
      <c r="I272" s="979"/>
      <c r="J272" s="979"/>
      <c r="K272" s="979"/>
      <c r="L272" s="979"/>
      <c r="M272" s="979"/>
      <c r="N272" s="980"/>
      <c r="O272" s="416"/>
      <c r="P272" s="72"/>
      <c r="Q272" s="72"/>
    </row>
    <row r="273" spans="1:23" ht="25.5" hidden="1" customHeight="1" x14ac:dyDescent="0.2">
      <c r="A273" s="17" t="s">
        <v>1088</v>
      </c>
      <c r="B273" s="416"/>
      <c r="C273" s="416"/>
      <c r="D273" s="416"/>
      <c r="E273" s="1098" t="str">
        <f>Translations!$B$411</f>
        <v>Kratki opis postupka</v>
      </c>
      <c r="F273" s="1099"/>
      <c r="G273" s="1100"/>
      <c r="H273" s="1101"/>
      <c r="I273" s="1101"/>
      <c r="J273" s="1101"/>
      <c r="K273" s="1101"/>
      <c r="L273" s="1101"/>
      <c r="M273" s="1101"/>
      <c r="N273" s="1102"/>
      <c r="O273" s="416"/>
      <c r="P273" s="72"/>
      <c r="Q273" s="72"/>
    </row>
    <row r="274" spans="1:23" ht="25.5" hidden="1" customHeight="1" x14ac:dyDescent="0.2">
      <c r="A274" s="17" t="s">
        <v>1088</v>
      </c>
      <c r="B274" s="416"/>
      <c r="C274" s="416"/>
      <c r="D274" s="416"/>
      <c r="E274" s="585"/>
      <c r="F274" s="586"/>
      <c r="G274" s="1090"/>
      <c r="H274" s="1091"/>
      <c r="I274" s="1091"/>
      <c r="J274" s="1091"/>
      <c r="K274" s="1091"/>
      <c r="L274" s="1091"/>
      <c r="M274" s="1091"/>
      <c r="N274" s="1092"/>
      <c r="O274" s="416"/>
      <c r="P274" s="72"/>
      <c r="Q274" s="72"/>
    </row>
    <row r="275" spans="1:23" ht="25.5" hidden="1" customHeight="1" x14ac:dyDescent="0.2">
      <c r="A275" s="17" t="s">
        <v>1088</v>
      </c>
      <c r="B275" s="416"/>
      <c r="C275" s="416"/>
      <c r="D275" s="416"/>
      <c r="E275" s="587"/>
      <c r="F275" s="588"/>
      <c r="G275" s="1093"/>
      <c r="H275" s="1094"/>
      <c r="I275" s="1094"/>
      <c r="J275" s="1094"/>
      <c r="K275" s="1094"/>
      <c r="L275" s="1094"/>
      <c r="M275" s="1094"/>
      <c r="N275" s="1095"/>
      <c r="O275" s="416"/>
      <c r="P275" s="72"/>
      <c r="Q275" s="72"/>
    </row>
    <row r="276" spans="1:23" ht="25.5" hidden="1" customHeight="1" x14ac:dyDescent="0.2">
      <c r="A276" s="17" t="s">
        <v>1088</v>
      </c>
      <c r="B276" s="416"/>
      <c r="C276" s="416"/>
      <c r="D276" s="416"/>
      <c r="E276" s="1096" t="str">
        <f>Translations!$B$414</f>
        <v>Ustrojstvena jedinica tvrtke odgovorna za postupke i za obradu podataka.</v>
      </c>
      <c r="F276" s="1097"/>
      <c r="G276" s="1036"/>
      <c r="H276" s="1037"/>
      <c r="I276" s="1037"/>
      <c r="J276" s="1037"/>
      <c r="K276" s="1037"/>
      <c r="L276" s="1037"/>
      <c r="M276" s="1037"/>
      <c r="N276" s="1060"/>
      <c r="O276" s="416"/>
      <c r="P276" s="72"/>
      <c r="Q276" s="72"/>
    </row>
    <row r="277" spans="1:23" ht="12.75" hidden="1" customHeight="1" x14ac:dyDescent="0.2">
      <c r="A277" s="17" t="s">
        <v>1088</v>
      </c>
      <c r="B277" s="416"/>
      <c r="C277" s="416"/>
      <c r="D277" s="416"/>
      <c r="E277" s="1096" t="str">
        <f>Translations!$B$416</f>
        <v>Lokacija na kojoj se pohranjuju zapisi</v>
      </c>
      <c r="F277" s="1097"/>
      <c r="G277" s="1036"/>
      <c r="H277" s="979"/>
      <c r="I277" s="979"/>
      <c r="J277" s="979"/>
      <c r="K277" s="979"/>
      <c r="L277" s="979"/>
      <c r="M277" s="979"/>
      <c r="N277" s="980"/>
      <c r="O277" s="416"/>
      <c r="P277" s="72"/>
      <c r="Q277" s="72"/>
    </row>
    <row r="278" spans="1:23" ht="25.5" hidden="1" customHeight="1" x14ac:dyDescent="0.2">
      <c r="A278" s="17" t="s">
        <v>1088</v>
      </c>
      <c r="B278" s="416"/>
      <c r="C278" s="416"/>
      <c r="D278" s="416"/>
      <c r="E278" s="1096" t="str">
        <f>Translations!$B$418</f>
        <v>Naziv informatičkog sustava koji se koristi (ako je primjenjivo).</v>
      </c>
      <c r="F278" s="1097"/>
      <c r="G278" s="1036"/>
      <c r="H278" s="979"/>
      <c r="I278" s="979"/>
      <c r="J278" s="979"/>
      <c r="K278" s="979"/>
      <c r="L278" s="979"/>
      <c r="M278" s="979"/>
      <c r="N278" s="980"/>
      <c r="O278" s="416"/>
      <c r="P278" s="72"/>
      <c r="Q278" s="72"/>
    </row>
    <row r="279" spans="1:23" ht="25.5" hidden="1" customHeight="1" x14ac:dyDescent="0.2">
      <c r="A279" s="17" t="s">
        <v>1088</v>
      </c>
      <c r="B279" s="416"/>
      <c r="C279" s="416"/>
      <c r="D279" s="416"/>
      <c r="E279" s="1096" t="str">
        <f>Translations!$B$420</f>
        <v>Popis HRN EN i ostalih primjenjenih normi (ako je primjenjivo)</v>
      </c>
      <c r="F279" s="1097"/>
      <c r="G279" s="1036"/>
      <c r="H279" s="979"/>
      <c r="I279" s="979"/>
      <c r="J279" s="979"/>
      <c r="K279" s="979"/>
      <c r="L279" s="979"/>
      <c r="M279" s="979"/>
      <c r="N279" s="980"/>
      <c r="O279" s="416"/>
      <c r="P279" s="72"/>
      <c r="Q279" s="72"/>
    </row>
    <row r="280" spans="1:23" ht="12.75" customHeight="1" x14ac:dyDescent="0.2">
      <c r="A280" s="72" t="s">
        <v>5</v>
      </c>
      <c r="B280" s="416"/>
      <c r="C280" s="416"/>
      <c r="D280" s="416"/>
      <c r="E280" s="416"/>
      <c r="F280" s="416"/>
      <c r="G280" s="416"/>
      <c r="H280" s="416"/>
      <c r="I280" s="416"/>
      <c r="J280" s="416"/>
      <c r="K280" s="416"/>
      <c r="L280" s="416"/>
      <c r="M280" s="416"/>
      <c r="N280" s="416"/>
      <c r="O280" s="416"/>
      <c r="P280" s="72"/>
      <c r="Q280" s="72"/>
    </row>
    <row r="281" spans="1:23" ht="5.0999999999999996" customHeight="1" x14ac:dyDescent="0.2">
      <c r="A281" s="17"/>
      <c r="B281" s="416"/>
      <c r="C281" s="429"/>
      <c r="D281" s="14"/>
      <c r="E281" s="416"/>
      <c r="F281" s="416"/>
      <c r="G281" s="1103" t="str">
        <f>Translations!$B$429</f>
        <v>Pritisnite "+" kako bi dodali više postupaka</v>
      </c>
      <c r="H281" s="1104"/>
      <c r="I281" s="1104"/>
      <c r="J281" s="1104"/>
      <c r="K281" s="1105"/>
      <c r="L281" s="416"/>
      <c r="M281" s="321"/>
      <c r="N281" s="416"/>
      <c r="O281" s="336"/>
      <c r="P281" s="72"/>
      <c r="Q281" s="72"/>
    </row>
    <row r="282" spans="1:23" ht="12.75" customHeight="1" x14ac:dyDescent="0.2">
      <c r="A282" s="17"/>
      <c r="B282" s="416"/>
      <c r="C282" s="429"/>
      <c r="D282" s="14"/>
      <c r="E282" s="416"/>
      <c r="F282" s="416"/>
      <c r="G282" s="1106"/>
      <c r="H282" s="1107"/>
      <c r="I282" s="1107"/>
      <c r="J282" s="1107"/>
      <c r="K282" s="963"/>
      <c r="L282" s="416"/>
      <c r="M282" s="321"/>
      <c r="N282" s="416"/>
      <c r="O282" s="336"/>
      <c r="P282" s="72"/>
      <c r="Q282" s="72"/>
    </row>
    <row r="283" spans="1:23" ht="5.0999999999999996" customHeight="1" x14ac:dyDescent="0.2">
      <c r="A283" s="17"/>
      <c r="B283" s="416"/>
      <c r="C283" s="429"/>
      <c r="D283" s="14"/>
      <c r="E283" s="416"/>
      <c r="F283" s="416"/>
      <c r="G283" s="1108"/>
      <c r="H283" s="1109"/>
      <c r="I283" s="1109"/>
      <c r="J283" s="1109"/>
      <c r="K283" s="1110"/>
      <c r="L283" s="416"/>
      <c r="M283" s="321"/>
      <c r="N283" s="416"/>
      <c r="O283" s="336"/>
      <c r="P283" s="72"/>
      <c r="Q283" s="72"/>
    </row>
    <row r="284" spans="1:23" ht="12.75" customHeight="1" x14ac:dyDescent="0.2">
      <c r="A284" s="72"/>
      <c r="B284" s="416"/>
      <c r="C284" s="416"/>
      <c r="D284" s="416"/>
      <c r="E284" s="416"/>
      <c r="F284" s="416"/>
      <c r="G284" s="416"/>
      <c r="H284" s="416"/>
      <c r="I284" s="416"/>
      <c r="J284" s="416"/>
      <c r="K284" s="416"/>
      <c r="L284" s="416"/>
      <c r="M284" s="416"/>
      <c r="N284" s="416"/>
      <c r="O284" s="416"/>
      <c r="P284" s="72"/>
      <c r="Q284" s="72"/>
    </row>
    <row r="285" spans="1:23" s="11" customFormat="1" ht="15" customHeight="1" x14ac:dyDescent="0.2">
      <c r="A285" s="6"/>
      <c r="E285" s="218"/>
      <c r="F285" s="882" t="str">
        <f>EUconst_MsgNextSheet</f>
        <v xml:space="preserve">&lt;&lt;&lt; Pritisnite ovdje kako bi prešli na slijedeći list &gt;&gt;&gt; </v>
      </c>
      <c r="G285" s="882"/>
      <c r="H285" s="882"/>
      <c r="I285" s="882"/>
      <c r="J285" s="882"/>
      <c r="K285" s="882"/>
      <c r="L285" s="882"/>
      <c r="M285" s="218"/>
      <c r="N285" s="218"/>
      <c r="P285" s="6"/>
      <c r="Q285" s="72"/>
      <c r="R285" s="8"/>
      <c r="S285" s="8"/>
      <c r="T285" s="8"/>
      <c r="U285" s="8"/>
      <c r="V285" s="8"/>
      <c r="W285" s="8"/>
    </row>
    <row r="286" spans="1:23" x14ac:dyDescent="0.2">
      <c r="A286" s="72"/>
      <c r="B286" s="416"/>
      <c r="C286" s="416"/>
      <c r="D286" s="416"/>
      <c r="E286" s="429"/>
      <c r="F286" s="416"/>
      <c r="G286" s="416"/>
      <c r="H286" s="416"/>
      <c r="I286" s="416"/>
      <c r="J286" s="416"/>
      <c r="K286" s="416"/>
      <c r="L286" s="416"/>
      <c r="M286" s="416"/>
      <c r="N286" s="416"/>
      <c r="O286" s="416"/>
      <c r="P286" s="72"/>
      <c r="Q286" s="72"/>
    </row>
  </sheetData>
  <sheetProtection sheet="1" objects="1" scenarios="1" formatCells="0" formatColumns="0" formatRows="0"/>
  <mergeCells count="386">
    <mergeCell ref="G200:N200"/>
    <mergeCell ref="E196:F196"/>
    <mergeCell ref="E198:F198"/>
    <mergeCell ref="G196:N196"/>
    <mergeCell ref="E197:F197"/>
    <mergeCell ref="E60:F60"/>
    <mergeCell ref="G60:N60"/>
    <mergeCell ref="E59:F59"/>
    <mergeCell ref="E52:N52"/>
    <mergeCell ref="E58:F58"/>
    <mergeCell ref="E54:N54"/>
    <mergeCell ref="G59:N59"/>
    <mergeCell ref="G58:N58"/>
    <mergeCell ref="E55:N55"/>
    <mergeCell ref="E56:N56"/>
    <mergeCell ref="E53:N53"/>
    <mergeCell ref="G61:N61"/>
    <mergeCell ref="G62:N62"/>
    <mergeCell ref="G66:N66"/>
    <mergeCell ref="E66:F66"/>
    <mergeCell ref="E88:N88"/>
    <mergeCell ref="E65:F65"/>
    <mergeCell ref="G64:N64"/>
    <mergeCell ref="E64:F64"/>
    <mergeCell ref="G212:N212"/>
    <mergeCell ref="E213:F215"/>
    <mergeCell ref="G213:N213"/>
    <mergeCell ref="G214:N214"/>
    <mergeCell ref="G215:N215"/>
    <mergeCell ref="E207:N207"/>
    <mergeCell ref="E208:N208"/>
    <mergeCell ref="E210:F210"/>
    <mergeCell ref="G210:N210"/>
    <mergeCell ref="E211:F211"/>
    <mergeCell ref="G211:N211"/>
    <mergeCell ref="E61:F63"/>
    <mergeCell ref="G63:N63"/>
    <mergeCell ref="G65:N65"/>
    <mergeCell ref="E77:N77"/>
    <mergeCell ref="E78:N78"/>
    <mergeCell ref="E71:K71"/>
    <mergeCell ref="E73:N73"/>
    <mergeCell ref="E75:N75"/>
    <mergeCell ref="E76:N76"/>
    <mergeCell ref="E69:N69"/>
    <mergeCell ref="E72:N72"/>
    <mergeCell ref="G103:N103"/>
    <mergeCell ref="G101:N101"/>
    <mergeCell ref="G102:N102"/>
    <mergeCell ref="G95:N95"/>
    <mergeCell ref="G92:N92"/>
    <mergeCell ref="D84:N84"/>
    <mergeCell ref="E86:N86"/>
    <mergeCell ref="G94:N94"/>
    <mergeCell ref="E87:N87"/>
    <mergeCell ref="E90:F90"/>
    <mergeCell ref="E91:F91"/>
    <mergeCell ref="G93:N93"/>
    <mergeCell ref="G91:N91"/>
    <mergeCell ref="G90:N90"/>
    <mergeCell ref="G46:N46"/>
    <mergeCell ref="E43:F43"/>
    <mergeCell ref="E42:F42"/>
    <mergeCell ref="F285:L285"/>
    <mergeCell ref="E92:F92"/>
    <mergeCell ref="E67:F67"/>
    <mergeCell ref="G99:N99"/>
    <mergeCell ref="G96:N96"/>
    <mergeCell ref="E96:F96"/>
    <mergeCell ref="E93:F95"/>
    <mergeCell ref="G67:N67"/>
    <mergeCell ref="E117:F117"/>
    <mergeCell ref="E100:F100"/>
    <mergeCell ref="G98:N98"/>
    <mergeCell ref="E97:F97"/>
    <mergeCell ref="E98:F98"/>
    <mergeCell ref="E99:F99"/>
    <mergeCell ref="G100:N100"/>
    <mergeCell ref="G111:N111"/>
    <mergeCell ref="E111:F111"/>
    <mergeCell ref="G97:N97"/>
    <mergeCell ref="G104:N104"/>
    <mergeCell ref="E108:N108"/>
    <mergeCell ref="E101:F104"/>
    <mergeCell ref="G47:N47"/>
    <mergeCell ref="G45:N45"/>
    <mergeCell ref="G42:N42"/>
    <mergeCell ref="E47:F47"/>
    <mergeCell ref="E44:F46"/>
    <mergeCell ref="G44:N44"/>
    <mergeCell ref="E19:G19"/>
    <mergeCell ref="G33:N33"/>
    <mergeCell ref="E34:F36"/>
    <mergeCell ref="G34:N34"/>
    <mergeCell ref="G36:N36"/>
    <mergeCell ref="E33:F33"/>
    <mergeCell ref="G41:N41"/>
    <mergeCell ref="G35:N35"/>
    <mergeCell ref="E29:N29"/>
    <mergeCell ref="E28:N28"/>
    <mergeCell ref="G37:N37"/>
    <mergeCell ref="E37:F37"/>
    <mergeCell ref="E38:F38"/>
    <mergeCell ref="E39:F39"/>
    <mergeCell ref="E40:F40"/>
    <mergeCell ref="G39:N39"/>
    <mergeCell ref="G38:N38"/>
    <mergeCell ref="G40:N40"/>
    <mergeCell ref="E16:G16"/>
    <mergeCell ref="H16:N16"/>
    <mergeCell ref="E20:G20"/>
    <mergeCell ref="E32:F32"/>
    <mergeCell ref="G32:N32"/>
    <mergeCell ref="E17:G17"/>
    <mergeCell ref="H19:N19"/>
    <mergeCell ref="E21:G21"/>
    <mergeCell ref="H18:N18"/>
    <mergeCell ref="G31:N31"/>
    <mergeCell ref="H17:N17"/>
    <mergeCell ref="H20:N20"/>
    <mergeCell ref="H26:N26"/>
    <mergeCell ref="E22:G22"/>
    <mergeCell ref="H22:N22"/>
    <mergeCell ref="E23:G23"/>
    <mergeCell ref="H23:N23"/>
    <mergeCell ref="E24:G24"/>
    <mergeCell ref="H24:N24"/>
    <mergeCell ref="E25:G25"/>
    <mergeCell ref="H25:N25"/>
    <mergeCell ref="E26:G26"/>
    <mergeCell ref="M2:N2"/>
    <mergeCell ref="E3:F3"/>
    <mergeCell ref="G3:H3"/>
    <mergeCell ref="I3:J3"/>
    <mergeCell ref="K3:L3"/>
    <mergeCell ref="K2:L2"/>
    <mergeCell ref="M3:N3"/>
    <mergeCell ref="I2:J2"/>
    <mergeCell ref="I4:J4"/>
    <mergeCell ref="B2:D4"/>
    <mergeCell ref="E2:F2"/>
    <mergeCell ref="G2:H2"/>
    <mergeCell ref="E4:F4"/>
    <mergeCell ref="G4:H4"/>
    <mergeCell ref="G50:N50"/>
    <mergeCell ref="G49:N49"/>
    <mergeCell ref="G48:N48"/>
    <mergeCell ref="M4:N4"/>
    <mergeCell ref="K4:L4"/>
    <mergeCell ref="E13:N13"/>
    <mergeCell ref="E49:F49"/>
    <mergeCell ref="E50:F50"/>
    <mergeCell ref="E48:F48"/>
    <mergeCell ref="D10:N10"/>
    <mergeCell ref="C6:K6"/>
    <mergeCell ref="E41:F41"/>
    <mergeCell ref="G43:N43"/>
    <mergeCell ref="H21:N21"/>
    <mergeCell ref="E14:N14"/>
    <mergeCell ref="E18:G18"/>
    <mergeCell ref="E12:N12"/>
    <mergeCell ref="E15:N15"/>
    <mergeCell ref="E31:F31"/>
    <mergeCell ref="G116:N116"/>
    <mergeCell ref="E113:F113"/>
    <mergeCell ref="G112:N112"/>
    <mergeCell ref="E112:F112"/>
    <mergeCell ref="E109:N109"/>
    <mergeCell ref="D106:N106"/>
    <mergeCell ref="G113:N113"/>
    <mergeCell ref="E119:F119"/>
    <mergeCell ref="E120:F120"/>
    <mergeCell ref="G117:N117"/>
    <mergeCell ref="G114:N114"/>
    <mergeCell ref="G115:N115"/>
    <mergeCell ref="G119:N119"/>
    <mergeCell ref="E114:F116"/>
    <mergeCell ref="G118:N118"/>
    <mergeCell ref="G120:N120"/>
    <mergeCell ref="E118:F118"/>
    <mergeCell ref="E122:N122"/>
    <mergeCell ref="E123:N123"/>
    <mergeCell ref="E127:F127"/>
    <mergeCell ref="G130:N130"/>
    <mergeCell ref="G125:N125"/>
    <mergeCell ref="G127:N127"/>
    <mergeCell ref="E125:F125"/>
    <mergeCell ref="G126:N126"/>
    <mergeCell ref="E132:F132"/>
    <mergeCell ref="E126:F126"/>
    <mergeCell ref="G132:N132"/>
    <mergeCell ref="E128:F130"/>
    <mergeCell ref="E133:F133"/>
    <mergeCell ref="G133:N133"/>
    <mergeCell ref="G128:N128"/>
    <mergeCell ref="G129:N129"/>
    <mergeCell ref="G131:N131"/>
    <mergeCell ref="E131:F131"/>
    <mergeCell ref="E140:F140"/>
    <mergeCell ref="G140:N140"/>
    <mergeCell ref="E139:F139"/>
    <mergeCell ref="G139:N139"/>
    <mergeCell ref="E134:F134"/>
    <mergeCell ref="G134:N134"/>
    <mergeCell ref="E136:N136"/>
    <mergeCell ref="E137:N137"/>
    <mergeCell ref="E146:F146"/>
    <mergeCell ref="G146:N146"/>
    <mergeCell ref="G147:N147"/>
    <mergeCell ref="E148:F148"/>
    <mergeCell ref="E141:F141"/>
    <mergeCell ref="G141:N141"/>
    <mergeCell ref="E145:F145"/>
    <mergeCell ref="G145:N145"/>
    <mergeCell ref="G143:N143"/>
    <mergeCell ref="G144:N144"/>
    <mergeCell ref="E142:F144"/>
    <mergeCell ref="G142:N142"/>
    <mergeCell ref="E150:N150"/>
    <mergeCell ref="E151:N151"/>
    <mergeCell ref="G155:N155"/>
    <mergeCell ref="E153:F153"/>
    <mergeCell ref="G153:N153"/>
    <mergeCell ref="E155:F155"/>
    <mergeCell ref="E154:F154"/>
    <mergeCell ref="G154:N154"/>
    <mergeCell ref="E147:F147"/>
    <mergeCell ref="G148:N148"/>
    <mergeCell ref="E168:F168"/>
    <mergeCell ref="E165:N165"/>
    <mergeCell ref="E156:F158"/>
    <mergeCell ref="G156:N156"/>
    <mergeCell ref="G157:N157"/>
    <mergeCell ref="G158:N158"/>
    <mergeCell ref="G168:N168"/>
    <mergeCell ref="G161:N161"/>
    <mergeCell ref="E162:F162"/>
    <mergeCell ref="E167:F167"/>
    <mergeCell ref="E164:N164"/>
    <mergeCell ref="G167:N167"/>
    <mergeCell ref="G159:N159"/>
    <mergeCell ref="E160:F160"/>
    <mergeCell ref="E159:F159"/>
    <mergeCell ref="E161:F161"/>
    <mergeCell ref="G160:N160"/>
    <mergeCell ref="G162:N162"/>
    <mergeCell ref="E178:N178"/>
    <mergeCell ref="E179:N179"/>
    <mergeCell ref="E181:F181"/>
    <mergeCell ref="E188:F188"/>
    <mergeCell ref="G184:N184"/>
    <mergeCell ref="G185:N185"/>
    <mergeCell ref="E182:F182"/>
    <mergeCell ref="E175:F175"/>
    <mergeCell ref="E169:F169"/>
    <mergeCell ref="G169:N169"/>
    <mergeCell ref="E170:F172"/>
    <mergeCell ref="G170:N170"/>
    <mergeCell ref="G171:N171"/>
    <mergeCell ref="G183:N183"/>
    <mergeCell ref="G181:N181"/>
    <mergeCell ref="E176:F176"/>
    <mergeCell ref="G172:N172"/>
    <mergeCell ref="E173:F173"/>
    <mergeCell ref="G173:N173"/>
    <mergeCell ref="E174:F174"/>
    <mergeCell ref="G174:N174"/>
    <mergeCell ref="G175:N175"/>
    <mergeCell ref="G176:N176"/>
    <mergeCell ref="G205:N205"/>
    <mergeCell ref="E225:N225"/>
    <mergeCell ref="E229:I229"/>
    <mergeCell ref="E193:N193"/>
    <mergeCell ref="E190:F190"/>
    <mergeCell ref="G190:N190"/>
    <mergeCell ref="G182:N182"/>
    <mergeCell ref="E192:N192"/>
    <mergeCell ref="E189:F189"/>
    <mergeCell ref="E183:F183"/>
    <mergeCell ref="E184:F186"/>
    <mergeCell ref="G186:N186"/>
    <mergeCell ref="E187:F187"/>
    <mergeCell ref="G187:N187"/>
    <mergeCell ref="G189:N189"/>
    <mergeCell ref="G188:N188"/>
    <mergeCell ref="E194:N194"/>
    <mergeCell ref="E216:F216"/>
    <mergeCell ref="G216:N216"/>
    <mergeCell ref="E217:F217"/>
    <mergeCell ref="G217:N217"/>
    <mergeCell ref="E218:F218"/>
    <mergeCell ref="G218:N218"/>
    <mergeCell ref="E212:F212"/>
    <mergeCell ref="E242:F242"/>
    <mergeCell ref="G237:N237"/>
    <mergeCell ref="G243:N243"/>
    <mergeCell ref="D247:N247"/>
    <mergeCell ref="E249:N249"/>
    <mergeCell ref="G197:N197"/>
    <mergeCell ref="G198:N198"/>
    <mergeCell ref="G201:N201"/>
    <mergeCell ref="D231:N231"/>
    <mergeCell ref="G203:N203"/>
    <mergeCell ref="G204:N204"/>
    <mergeCell ref="E202:F202"/>
    <mergeCell ref="G202:N202"/>
    <mergeCell ref="E203:F203"/>
    <mergeCell ref="E221:N221"/>
    <mergeCell ref="E199:F201"/>
    <mergeCell ref="G199:N199"/>
    <mergeCell ref="E223:I223"/>
    <mergeCell ref="E219:F219"/>
    <mergeCell ref="G219:N219"/>
    <mergeCell ref="E204:F204"/>
    <mergeCell ref="E226:I226"/>
    <mergeCell ref="E222:N222"/>
    <mergeCell ref="E205:F205"/>
    <mergeCell ref="G245:N245"/>
    <mergeCell ref="E253:F253"/>
    <mergeCell ref="E250:N250"/>
    <mergeCell ref="E251:N251"/>
    <mergeCell ref="G256:N256"/>
    <mergeCell ref="G239:N239"/>
    <mergeCell ref="G238:N238"/>
    <mergeCell ref="G236:N236"/>
    <mergeCell ref="E256:F256"/>
    <mergeCell ref="G254:N254"/>
    <mergeCell ref="E236:F236"/>
    <mergeCell ref="E237:F237"/>
    <mergeCell ref="E243:F243"/>
    <mergeCell ref="E238:F238"/>
    <mergeCell ref="E244:F244"/>
    <mergeCell ref="E245:F245"/>
    <mergeCell ref="G244:N244"/>
    <mergeCell ref="G253:N253"/>
    <mergeCell ref="G242:N242"/>
    <mergeCell ref="G240:N240"/>
    <mergeCell ref="E239:F239"/>
    <mergeCell ref="E240:F240"/>
    <mergeCell ref="E241:F241"/>
    <mergeCell ref="G241:N241"/>
    <mergeCell ref="G281:K283"/>
    <mergeCell ref="L6:N6"/>
    <mergeCell ref="K8:N8"/>
    <mergeCell ref="C8:J8"/>
    <mergeCell ref="E268:N268"/>
    <mergeCell ref="E277:F277"/>
    <mergeCell ref="G277:N277"/>
    <mergeCell ref="E278:F278"/>
    <mergeCell ref="E272:F272"/>
    <mergeCell ref="G272:N272"/>
    <mergeCell ref="E262:F262"/>
    <mergeCell ref="E273:F273"/>
    <mergeCell ref="G273:N273"/>
    <mergeCell ref="G278:N278"/>
    <mergeCell ref="G274:N274"/>
    <mergeCell ref="G275:N275"/>
    <mergeCell ref="E276:F276"/>
    <mergeCell ref="G276:N276"/>
    <mergeCell ref="E233:N233"/>
    <mergeCell ref="E228:N228"/>
    <mergeCell ref="E235:F235"/>
    <mergeCell ref="G235:N235"/>
    <mergeCell ref="D265:N265"/>
    <mergeCell ref="E270:F270"/>
    <mergeCell ref="E271:F271"/>
    <mergeCell ref="G271:N271"/>
    <mergeCell ref="E260:F260"/>
    <mergeCell ref="G260:N260"/>
    <mergeCell ref="E257:F257"/>
    <mergeCell ref="G257:N257"/>
    <mergeCell ref="G259:N259"/>
    <mergeCell ref="E254:F254"/>
    <mergeCell ref="E279:F279"/>
    <mergeCell ref="G279:N279"/>
    <mergeCell ref="G270:N270"/>
    <mergeCell ref="G262:N262"/>
    <mergeCell ref="G263:N263"/>
    <mergeCell ref="E263:F263"/>
    <mergeCell ref="G261:N261"/>
    <mergeCell ref="E259:F259"/>
    <mergeCell ref="E261:F261"/>
    <mergeCell ref="E255:F255"/>
    <mergeCell ref="G255:N255"/>
    <mergeCell ref="E258:F258"/>
    <mergeCell ref="G258:N258"/>
  </mergeCells>
  <phoneticPr fontId="6" type="noConversion"/>
  <conditionalFormatting sqref="G270:N279">
    <cfRule type="expression" dxfId="241" priority="2" stopIfTrue="1">
      <formula>$W$32</formula>
    </cfRule>
  </conditionalFormatting>
  <conditionalFormatting sqref="E81:N81">
    <cfRule type="expression" dxfId="240" priority="1" stopIfTrue="1">
      <formula>AND($L$71&lt;&gt;"",$L$71=FALSE)</formula>
    </cfRule>
  </conditionalFormatting>
  <dataValidations disablePrompts="1" count="2">
    <dataValidation type="list" allowBlank="1" showInputMessage="1" showErrorMessage="1" sqref="L71" xr:uid="{00000000-0002-0000-0D00-000000000000}">
      <formula1>EUconst_TrueFalse</formula1>
    </dataValidation>
    <dataValidation type="list" allowBlank="1" showInputMessage="1" showErrorMessage="1" sqref="E81:N81" xr:uid="{00000000-0002-0000-0D00-000001000000}">
      <formula1>EUconst_IRMonth</formula1>
    </dataValidation>
  </dataValidations>
  <hyperlinks>
    <hyperlink ref="G2:H2" location="JUMP_a_Content" display="Table of contents" xr:uid="{00000000-0004-0000-0D00-000000000000}"/>
    <hyperlink ref="I2:J2" location="JUMP_J_Top" display="JUMP_J_Top" xr:uid="{00000000-0004-0000-0D00-000001000000}"/>
    <hyperlink ref="K2:L2" location="JUMP_L_Top" display="JUMP_L_Top" xr:uid="{00000000-0004-0000-0D00-000002000000}"/>
    <hyperlink ref="E3:F3" location="JUMP_K_Top" display="Top of sheet" xr:uid="{00000000-0004-0000-0D00-000003000000}"/>
    <hyperlink ref="G3:H3" location="JUMP_K_14" display="Management" xr:uid="{00000000-0004-0000-0D00-000004000000}"/>
    <hyperlink ref="I3:J3" location="JUMP_K_15" display="Data flow activities" xr:uid="{00000000-0004-0000-0D00-000005000000}"/>
    <hyperlink ref="K3:L3" location="JUMP_K_16" display="Control activities" xr:uid="{00000000-0004-0000-0D00-000006000000}"/>
    <hyperlink ref="G4:H4" location="JUMP_K_17" display="Definitions and abbreviations" xr:uid="{00000000-0004-0000-0D00-000007000000}"/>
    <hyperlink ref="I4:J4" location="JUMP_K_18" display="Additional information" xr:uid="{00000000-0004-0000-0D00-000008000000}"/>
    <hyperlink ref="K4:L4" location="JUMP_K_19" display="Changes in operation" xr:uid="{00000000-0004-0000-0D00-000009000000}"/>
    <hyperlink ref="F285:L285" location="JUMP_K_Top" display="JUMP_K_Top" xr:uid="{00000000-0004-0000-0D00-00000A000000}"/>
    <hyperlink ref="E4:F4" location="JUMP_J_Bottom" display="JUMP_J_Bottom" xr:uid="{00000000-0004-0000-0D00-00000B000000}"/>
  </hyperlinks>
  <pageMargins left="0.78740157480314965" right="0.78740157480314965" top="0.78740157480314965" bottom="0.78740157480314965" header="0.39370078740157483" footer="0.39370078740157483"/>
  <pageSetup paperSize="9" scale="59" fitToHeight="10" orientation="portrait" copies="2" r:id="rId1"/>
  <headerFooter alignWithMargins="0">
    <oddHeader>&amp;L&amp;F, &amp;A&amp;R&amp;D, &amp;T</oddHeader>
    <oddFooter>&amp;C&amp;P / &amp;N</oddFooter>
  </headerFooter>
  <rowBreaks count="5" manualBreakCount="5">
    <brk id="83" min="1" max="14" man="1"/>
    <brk id="105" min="1" max="14" man="1"/>
    <brk id="149" min="1" max="14" man="1"/>
    <brk id="205" min="1" max="14" man="1"/>
    <brk id="230" max="16383" man="1"/>
  </rowBreaks>
  <colBreaks count="1" manualBreakCount="1">
    <brk id="13"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indexed="9"/>
    <pageSetUpPr fitToPage="1"/>
  </sheetPr>
  <dimension ref="A1:M39"/>
  <sheetViews>
    <sheetView workbookViewId="0">
      <selection activeCell="P40" sqref="P40"/>
    </sheetView>
  </sheetViews>
  <sheetFormatPr defaultColWidth="9.140625" defaultRowHeight="12.75" x14ac:dyDescent="0.2"/>
  <cols>
    <col min="1" max="1" width="3.140625" style="8" customWidth="1"/>
    <col min="2" max="2" width="4.140625" style="8" customWidth="1"/>
    <col min="3" max="13" width="12.7109375" style="8" customWidth="1"/>
    <col min="14" max="16384" width="9.140625" style="8"/>
  </cols>
  <sheetData>
    <row r="1" spans="1:13" ht="13.5" customHeight="1" thickBot="1" x14ac:dyDescent="0.25">
      <c r="A1" s="930" t="str">
        <f>Translations!$B$781</f>
        <v>L. Specifični sadržaj za Republiku Hrvatsku</v>
      </c>
      <c r="B1" s="931"/>
      <c r="C1" s="932"/>
      <c r="D1" s="928" t="str">
        <f>Translations!$B$59</f>
        <v>Navigacijsko područje:</v>
      </c>
      <c r="E1" s="890"/>
      <c r="F1" s="883" t="str">
        <f>Translations!$B$60</f>
        <v>Sadržaj</v>
      </c>
      <c r="G1" s="884"/>
      <c r="H1" s="883" t="str">
        <f>Translations!$B$61</f>
        <v>Prethodni list</v>
      </c>
      <c r="I1" s="884"/>
      <c r="J1" s="883"/>
      <c r="K1" s="884"/>
      <c r="L1" s="405"/>
    </row>
    <row r="2" spans="1:13" ht="12.75" customHeight="1" x14ac:dyDescent="0.2">
      <c r="A2" s="933"/>
      <c r="B2" s="934"/>
      <c r="C2" s="935"/>
      <c r="D2" s="869" t="str">
        <f>Translations!$B$63</f>
        <v>Vrh lista</v>
      </c>
      <c r="E2" s="869"/>
      <c r="F2" s="1318"/>
      <c r="G2" s="1319"/>
      <c r="H2" s="1320"/>
      <c r="I2" s="1321"/>
      <c r="J2" s="1327"/>
      <c r="K2" s="1328"/>
      <c r="L2" s="447"/>
    </row>
    <row r="3" spans="1:13" ht="13.5" customHeight="1" thickBot="1" x14ac:dyDescent="0.25">
      <c r="A3" s="936"/>
      <c r="B3" s="937"/>
      <c r="C3" s="938"/>
      <c r="D3" s="869"/>
      <c r="E3" s="869"/>
      <c r="F3" s="1322"/>
      <c r="G3" s="1323"/>
      <c r="H3" s="1323"/>
      <c r="I3" s="1323"/>
      <c r="J3" s="1323"/>
      <c r="K3" s="1326"/>
      <c r="L3" s="447"/>
    </row>
    <row r="4" spans="1:13" x14ac:dyDescent="0.2">
      <c r="A4" s="416"/>
      <c r="B4" s="7"/>
      <c r="C4" s="416"/>
      <c r="D4" s="416"/>
      <c r="E4" s="440"/>
      <c r="F4" s="440"/>
      <c r="G4" s="416"/>
      <c r="H4" s="416"/>
      <c r="I4" s="416"/>
      <c r="J4" s="416"/>
      <c r="K4" s="416"/>
      <c r="L4" s="416"/>
      <c r="M4" s="416"/>
    </row>
    <row r="5" spans="1:13" ht="18" x14ac:dyDescent="0.2">
      <c r="A5" s="416"/>
      <c r="B5" s="872" t="str">
        <f>Translations!$B$43</f>
        <v>L. Specifične dodatne informacije države članice</v>
      </c>
      <c r="C5" s="872"/>
      <c r="D5" s="872"/>
      <c r="E5" s="872"/>
      <c r="F5" s="872"/>
      <c r="G5" s="872"/>
      <c r="H5" s="872"/>
      <c r="I5" s="872"/>
      <c r="J5" s="872"/>
      <c r="K5" s="416"/>
      <c r="L5" s="416"/>
      <c r="M5" s="416"/>
    </row>
    <row r="6" spans="1:13" x14ac:dyDescent="0.2">
      <c r="A6" s="416"/>
      <c r="B6" s="416"/>
      <c r="C6" s="416"/>
      <c r="D6" s="416"/>
      <c r="E6" s="416"/>
      <c r="F6" s="416"/>
      <c r="G6" s="416"/>
      <c r="H6" s="416"/>
      <c r="I6" s="416"/>
      <c r="J6" s="416"/>
      <c r="K6" s="416"/>
      <c r="L6" s="416"/>
      <c r="M6" s="416"/>
    </row>
    <row r="7" spans="1:13" ht="15.75" x14ac:dyDescent="0.25">
      <c r="A7" s="416"/>
      <c r="B7" s="77">
        <v>26</v>
      </c>
      <c r="C7" s="1346" t="str">
        <f>Translations!$B$44</f>
        <v>Komentari</v>
      </c>
      <c r="D7" s="903"/>
      <c r="E7" s="903"/>
      <c r="F7" s="903"/>
      <c r="G7" s="903"/>
      <c r="H7" s="903"/>
      <c r="I7" s="903"/>
      <c r="J7" s="903"/>
      <c r="K7" s="903"/>
      <c r="L7" s="903"/>
      <c r="M7" s="903"/>
    </row>
    <row r="8" spans="1:13" x14ac:dyDescent="0.2">
      <c r="A8" s="416"/>
      <c r="B8" s="416"/>
      <c r="C8" s="416"/>
      <c r="D8" s="416"/>
      <c r="E8" s="416"/>
      <c r="F8" s="416"/>
      <c r="G8" s="416"/>
      <c r="H8" s="416"/>
      <c r="I8" s="416"/>
      <c r="J8" s="416"/>
      <c r="K8" s="416"/>
      <c r="L8" s="416"/>
      <c r="M8" s="416"/>
    </row>
    <row r="9" spans="1:13" x14ac:dyDescent="0.2">
      <c r="A9" s="416"/>
      <c r="B9" s="853" t="str">
        <f>Translations!$B$782</f>
        <v>Prostor za dodatne komentare:</v>
      </c>
      <c r="C9" s="903"/>
      <c r="D9" s="903"/>
      <c r="E9" s="903"/>
      <c r="F9" s="903"/>
      <c r="G9" s="903"/>
      <c r="H9" s="903"/>
      <c r="I9" s="903"/>
      <c r="J9" s="903"/>
      <c r="K9" s="903"/>
      <c r="L9" s="903"/>
      <c r="M9" s="903"/>
    </row>
    <row r="10" spans="1:13" x14ac:dyDescent="0.2">
      <c r="A10" s="416"/>
      <c r="B10" s="1392"/>
      <c r="C10" s="1297"/>
      <c r="D10" s="1297"/>
      <c r="E10" s="1297"/>
      <c r="F10" s="1297"/>
      <c r="G10" s="1297"/>
      <c r="H10" s="1297"/>
      <c r="I10" s="1297"/>
      <c r="J10" s="1297"/>
      <c r="K10" s="1297"/>
      <c r="L10" s="1297"/>
      <c r="M10" s="1298"/>
    </row>
    <row r="11" spans="1:13" x14ac:dyDescent="0.2">
      <c r="A11" s="336"/>
      <c r="B11" s="1390"/>
      <c r="C11" s="1291"/>
      <c r="D11" s="1291"/>
      <c r="E11" s="1291"/>
      <c r="F11" s="1291"/>
      <c r="G11" s="1291"/>
      <c r="H11" s="1291"/>
      <c r="I11" s="1291"/>
      <c r="J11" s="1291"/>
      <c r="K11" s="1291"/>
      <c r="L11" s="1291"/>
      <c r="M11" s="1292"/>
    </row>
    <row r="12" spans="1:13" x14ac:dyDescent="0.2">
      <c r="A12" s="416"/>
      <c r="B12" s="1390"/>
      <c r="C12" s="1291"/>
      <c r="D12" s="1291"/>
      <c r="E12" s="1291"/>
      <c r="F12" s="1291"/>
      <c r="G12" s="1291"/>
      <c r="H12" s="1291"/>
      <c r="I12" s="1291"/>
      <c r="J12" s="1291"/>
      <c r="K12" s="1291"/>
      <c r="L12" s="1291"/>
      <c r="M12" s="1292"/>
    </row>
    <row r="13" spans="1:13" x14ac:dyDescent="0.2">
      <c r="A13" s="416"/>
      <c r="B13" s="1390"/>
      <c r="C13" s="1291"/>
      <c r="D13" s="1291"/>
      <c r="E13" s="1291"/>
      <c r="F13" s="1291"/>
      <c r="G13" s="1291"/>
      <c r="H13" s="1291"/>
      <c r="I13" s="1291"/>
      <c r="J13" s="1291"/>
      <c r="K13" s="1291"/>
      <c r="L13" s="1291"/>
      <c r="M13" s="1292"/>
    </row>
    <row r="14" spans="1:13" x14ac:dyDescent="0.2">
      <c r="A14" s="416"/>
      <c r="B14" s="1390"/>
      <c r="C14" s="1291"/>
      <c r="D14" s="1291"/>
      <c r="E14" s="1291"/>
      <c r="F14" s="1291"/>
      <c r="G14" s="1291"/>
      <c r="H14" s="1291"/>
      <c r="I14" s="1291"/>
      <c r="J14" s="1291"/>
      <c r="K14" s="1291"/>
      <c r="L14" s="1291"/>
      <c r="M14" s="1292"/>
    </row>
    <row r="15" spans="1:13" x14ac:dyDescent="0.2">
      <c r="A15" s="416"/>
      <c r="B15" s="1390"/>
      <c r="C15" s="1291"/>
      <c r="D15" s="1291"/>
      <c r="E15" s="1291"/>
      <c r="F15" s="1291"/>
      <c r="G15" s="1291"/>
      <c r="H15" s="1291"/>
      <c r="I15" s="1291"/>
      <c r="J15" s="1291"/>
      <c r="K15" s="1291"/>
      <c r="L15" s="1291"/>
      <c r="M15" s="1292"/>
    </row>
    <row r="16" spans="1:13" x14ac:dyDescent="0.2">
      <c r="A16" s="416"/>
      <c r="B16" s="1390"/>
      <c r="C16" s="1291"/>
      <c r="D16" s="1291"/>
      <c r="E16" s="1291"/>
      <c r="F16" s="1291"/>
      <c r="G16" s="1291"/>
      <c r="H16" s="1291"/>
      <c r="I16" s="1291"/>
      <c r="J16" s="1291"/>
      <c r="K16" s="1291"/>
      <c r="L16" s="1291"/>
      <c r="M16" s="1292"/>
    </row>
    <row r="17" spans="1:13" x14ac:dyDescent="0.2">
      <c r="A17" s="416"/>
      <c r="B17" s="1390"/>
      <c r="C17" s="1291"/>
      <c r="D17" s="1291"/>
      <c r="E17" s="1291"/>
      <c r="F17" s="1291"/>
      <c r="G17" s="1291"/>
      <c r="H17" s="1291"/>
      <c r="I17" s="1291"/>
      <c r="J17" s="1291"/>
      <c r="K17" s="1291"/>
      <c r="L17" s="1291"/>
      <c r="M17" s="1292"/>
    </row>
    <row r="18" spans="1:13" x14ac:dyDescent="0.2">
      <c r="A18" s="416"/>
      <c r="B18" s="1390"/>
      <c r="C18" s="1291"/>
      <c r="D18" s="1291"/>
      <c r="E18" s="1291"/>
      <c r="F18" s="1291"/>
      <c r="G18" s="1291"/>
      <c r="H18" s="1291"/>
      <c r="I18" s="1291"/>
      <c r="J18" s="1291"/>
      <c r="K18" s="1291"/>
      <c r="L18" s="1291"/>
      <c r="M18" s="1292"/>
    </row>
    <row r="19" spans="1:13" x14ac:dyDescent="0.2">
      <c r="A19" s="416"/>
      <c r="B19" s="1390"/>
      <c r="C19" s="1291"/>
      <c r="D19" s="1291"/>
      <c r="E19" s="1291"/>
      <c r="F19" s="1291"/>
      <c r="G19" s="1291"/>
      <c r="H19" s="1291"/>
      <c r="I19" s="1291"/>
      <c r="J19" s="1291"/>
      <c r="K19" s="1291"/>
      <c r="L19" s="1291"/>
      <c r="M19" s="1292"/>
    </row>
    <row r="20" spans="1:13" x14ac:dyDescent="0.2">
      <c r="A20" s="416"/>
      <c r="B20" s="1390"/>
      <c r="C20" s="1291"/>
      <c r="D20" s="1291"/>
      <c r="E20" s="1291"/>
      <c r="F20" s="1291"/>
      <c r="G20" s="1291"/>
      <c r="H20" s="1291"/>
      <c r="I20" s="1291"/>
      <c r="J20" s="1291"/>
      <c r="K20" s="1291"/>
      <c r="L20" s="1291"/>
      <c r="M20" s="1292"/>
    </row>
    <row r="21" spans="1:13" x14ac:dyDescent="0.2">
      <c r="A21" s="416"/>
      <c r="B21" s="1390"/>
      <c r="C21" s="1291"/>
      <c r="D21" s="1291"/>
      <c r="E21" s="1291"/>
      <c r="F21" s="1291"/>
      <c r="G21" s="1291"/>
      <c r="H21" s="1291"/>
      <c r="I21" s="1291"/>
      <c r="J21" s="1291"/>
      <c r="K21" s="1291"/>
      <c r="L21" s="1291"/>
      <c r="M21" s="1292"/>
    </row>
    <row r="22" spans="1:13" x14ac:dyDescent="0.2">
      <c r="A22" s="416"/>
      <c r="B22" s="1390"/>
      <c r="C22" s="1291"/>
      <c r="D22" s="1291"/>
      <c r="E22" s="1291"/>
      <c r="F22" s="1291"/>
      <c r="G22" s="1291"/>
      <c r="H22" s="1291"/>
      <c r="I22" s="1291"/>
      <c r="J22" s="1291"/>
      <c r="K22" s="1291"/>
      <c r="L22" s="1291"/>
      <c r="M22" s="1292"/>
    </row>
    <row r="23" spans="1:13" x14ac:dyDescent="0.2">
      <c r="A23" s="416"/>
      <c r="B23" s="1390"/>
      <c r="C23" s="1291"/>
      <c r="D23" s="1291"/>
      <c r="E23" s="1291"/>
      <c r="F23" s="1291"/>
      <c r="G23" s="1291"/>
      <c r="H23" s="1291"/>
      <c r="I23" s="1291"/>
      <c r="J23" s="1291"/>
      <c r="K23" s="1291"/>
      <c r="L23" s="1291"/>
      <c r="M23" s="1292"/>
    </row>
    <row r="24" spans="1:13" x14ac:dyDescent="0.2">
      <c r="A24" s="416"/>
      <c r="B24" s="1390"/>
      <c r="C24" s="1291"/>
      <c r="D24" s="1291"/>
      <c r="E24" s="1291"/>
      <c r="F24" s="1291"/>
      <c r="G24" s="1291"/>
      <c r="H24" s="1291"/>
      <c r="I24" s="1291"/>
      <c r="J24" s="1291"/>
      <c r="K24" s="1291"/>
      <c r="L24" s="1291"/>
      <c r="M24" s="1292"/>
    </row>
    <row r="25" spans="1:13" x14ac:dyDescent="0.2">
      <c r="A25" s="416"/>
      <c r="B25" s="1390"/>
      <c r="C25" s="1291"/>
      <c r="D25" s="1291"/>
      <c r="E25" s="1291"/>
      <c r="F25" s="1291"/>
      <c r="G25" s="1291"/>
      <c r="H25" s="1291"/>
      <c r="I25" s="1291"/>
      <c r="J25" s="1291"/>
      <c r="K25" s="1291"/>
      <c r="L25" s="1291"/>
      <c r="M25" s="1292"/>
    </row>
    <row r="26" spans="1:13" x14ac:dyDescent="0.2">
      <c r="A26" s="416"/>
      <c r="B26" s="1390"/>
      <c r="C26" s="1291"/>
      <c r="D26" s="1291"/>
      <c r="E26" s="1291"/>
      <c r="F26" s="1291"/>
      <c r="G26" s="1291"/>
      <c r="H26" s="1291"/>
      <c r="I26" s="1291"/>
      <c r="J26" s="1291"/>
      <c r="K26" s="1291"/>
      <c r="L26" s="1291"/>
      <c r="M26" s="1292"/>
    </row>
    <row r="27" spans="1:13" x14ac:dyDescent="0.2">
      <c r="A27" s="416"/>
      <c r="B27" s="1390"/>
      <c r="C27" s="1291"/>
      <c r="D27" s="1291"/>
      <c r="E27" s="1291"/>
      <c r="F27" s="1291"/>
      <c r="G27" s="1291"/>
      <c r="H27" s="1291"/>
      <c r="I27" s="1291"/>
      <c r="J27" s="1291"/>
      <c r="K27" s="1291"/>
      <c r="L27" s="1291"/>
      <c r="M27" s="1292"/>
    </row>
    <row r="28" spans="1:13" x14ac:dyDescent="0.2">
      <c r="A28" s="416"/>
      <c r="B28" s="1390"/>
      <c r="C28" s="1291"/>
      <c r="D28" s="1291"/>
      <c r="E28" s="1291"/>
      <c r="F28" s="1291"/>
      <c r="G28" s="1291"/>
      <c r="H28" s="1291"/>
      <c r="I28" s="1291"/>
      <c r="J28" s="1291"/>
      <c r="K28" s="1291"/>
      <c r="L28" s="1291"/>
      <c r="M28" s="1292"/>
    </row>
    <row r="29" spans="1:13" x14ac:dyDescent="0.2">
      <c r="A29" s="416"/>
      <c r="B29" s="1390"/>
      <c r="C29" s="1291"/>
      <c r="D29" s="1291"/>
      <c r="E29" s="1291"/>
      <c r="F29" s="1291"/>
      <c r="G29" s="1291"/>
      <c r="H29" s="1291"/>
      <c r="I29" s="1291"/>
      <c r="J29" s="1291"/>
      <c r="K29" s="1291"/>
      <c r="L29" s="1291"/>
      <c r="M29" s="1292"/>
    </row>
    <row r="30" spans="1:13" x14ac:dyDescent="0.2">
      <c r="A30" s="416"/>
      <c r="B30" s="1390"/>
      <c r="C30" s="1291"/>
      <c r="D30" s="1291"/>
      <c r="E30" s="1291"/>
      <c r="F30" s="1291"/>
      <c r="G30" s="1291"/>
      <c r="H30" s="1291"/>
      <c r="I30" s="1291"/>
      <c r="J30" s="1291"/>
      <c r="K30" s="1291"/>
      <c r="L30" s="1291"/>
      <c r="M30" s="1292"/>
    </row>
    <row r="31" spans="1:13" x14ac:dyDescent="0.2">
      <c r="A31" s="416"/>
      <c r="B31" s="1390"/>
      <c r="C31" s="1291"/>
      <c r="D31" s="1291"/>
      <c r="E31" s="1291"/>
      <c r="F31" s="1291"/>
      <c r="G31" s="1291"/>
      <c r="H31" s="1291"/>
      <c r="I31" s="1291"/>
      <c r="J31" s="1291"/>
      <c r="K31" s="1291"/>
      <c r="L31" s="1291"/>
      <c r="M31" s="1292"/>
    </row>
    <row r="32" spans="1:13" x14ac:dyDescent="0.2">
      <c r="A32" s="416"/>
      <c r="B32" s="1390"/>
      <c r="C32" s="1291"/>
      <c r="D32" s="1291"/>
      <c r="E32" s="1291"/>
      <c r="F32" s="1291"/>
      <c r="G32" s="1291"/>
      <c r="H32" s="1291"/>
      <c r="I32" s="1291"/>
      <c r="J32" s="1291"/>
      <c r="K32" s="1291"/>
      <c r="L32" s="1291"/>
      <c r="M32" s="1292"/>
    </row>
    <row r="33" spans="1:13" x14ac:dyDescent="0.2">
      <c r="A33" s="416"/>
      <c r="B33" s="1390"/>
      <c r="C33" s="1291"/>
      <c r="D33" s="1291"/>
      <c r="E33" s="1291"/>
      <c r="F33" s="1291"/>
      <c r="G33" s="1291"/>
      <c r="H33" s="1291"/>
      <c r="I33" s="1291"/>
      <c r="J33" s="1291"/>
      <c r="K33" s="1291"/>
      <c r="L33" s="1291"/>
      <c r="M33" s="1292"/>
    </row>
    <row r="34" spans="1:13" x14ac:dyDescent="0.2">
      <c r="A34" s="416"/>
      <c r="B34" s="1390"/>
      <c r="C34" s="1291"/>
      <c r="D34" s="1291"/>
      <c r="E34" s="1291"/>
      <c r="F34" s="1291"/>
      <c r="G34" s="1291"/>
      <c r="H34" s="1291"/>
      <c r="I34" s="1291"/>
      <c r="J34" s="1291"/>
      <c r="K34" s="1291"/>
      <c r="L34" s="1291"/>
      <c r="M34" s="1292"/>
    </row>
    <row r="35" spans="1:13" x14ac:dyDescent="0.2">
      <c r="A35" s="416"/>
      <c r="B35" s="1391"/>
      <c r="C35" s="1293"/>
      <c r="D35" s="1293"/>
      <c r="E35" s="1293"/>
      <c r="F35" s="1293"/>
      <c r="G35" s="1293"/>
      <c r="H35" s="1293"/>
      <c r="I35" s="1293"/>
      <c r="J35" s="1293"/>
      <c r="K35" s="1293"/>
      <c r="L35" s="1293"/>
      <c r="M35" s="1294"/>
    </row>
    <row r="36" spans="1:13" x14ac:dyDescent="0.2">
      <c r="A36" s="416"/>
      <c r="B36" s="416"/>
      <c r="C36" s="416"/>
      <c r="D36" s="416"/>
      <c r="E36" s="416"/>
      <c r="F36" s="416"/>
      <c r="G36" s="416"/>
      <c r="H36" s="416"/>
      <c r="I36" s="416"/>
      <c r="J36" s="416"/>
      <c r="K36" s="416"/>
      <c r="L36" s="416"/>
      <c r="M36" s="416"/>
    </row>
    <row r="37" spans="1:13" x14ac:dyDescent="0.2">
      <c r="A37" s="416"/>
      <c r="B37" s="416"/>
      <c r="C37" s="416"/>
      <c r="D37" s="416"/>
      <c r="E37" s="416"/>
      <c r="F37" s="416"/>
      <c r="G37" s="416"/>
      <c r="H37" s="416"/>
      <c r="I37" s="416"/>
      <c r="J37" s="416"/>
      <c r="K37" s="416"/>
      <c r="L37" s="416"/>
      <c r="M37" s="416"/>
    </row>
    <row r="38" spans="1:13" x14ac:dyDescent="0.2">
      <c r="A38" s="416"/>
      <c r="B38" s="416"/>
      <c r="C38" s="416"/>
      <c r="D38" s="416"/>
      <c r="E38" s="416"/>
      <c r="F38" s="416"/>
      <c r="G38" s="416"/>
      <c r="H38" s="416"/>
      <c r="I38" s="416"/>
      <c r="J38" s="416"/>
      <c r="K38" s="416"/>
      <c r="L38" s="416"/>
      <c r="M38" s="416"/>
    </row>
    <row r="39" spans="1:13" x14ac:dyDescent="0.2">
      <c r="A39" s="416"/>
      <c r="B39" s="416"/>
      <c r="C39" s="416"/>
      <c r="D39" s="416"/>
      <c r="E39" s="416"/>
      <c r="F39" s="416"/>
      <c r="G39" s="416"/>
      <c r="H39" s="416"/>
      <c r="J39" s="416"/>
      <c r="K39" s="416"/>
      <c r="L39" s="416"/>
      <c r="M39" s="416"/>
    </row>
  </sheetData>
  <sheetProtection sheet="1" objects="1" scenarios="1" formatCells="0" formatColumns="0" formatRows="0"/>
  <mergeCells count="42">
    <mergeCell ref="J3:K3"/>
    <mergeCell ref="A1:C3"/>
    <mergeCell ref="D1:E1"/>
    <mergeCell ref="F1:G1"/>
    <mergeCell ref="H1:I1"/>
    <mergeCell ref="J1:K1"/>
    <mergeCell ref="D2:E2"/>
    <mergeCell ref="F2:G2"/>
    <mergeCell ref="H2:I2"/>
    <mergeCell ref="J2:K2"/>
    <mergeCell ref="D3:E3"/>
    <mergeCell ref="F3:G3"/>
    <mergeCell ref="H3:I3"/>
    <mergeCell ref="B11:M11"/>
    <mergeCell ref="B12:M12"/>
    <mergeCell ref="B5:J5"/>
    <mergeCell ref="C7:M7"/>
    <mergeCell ref="B9:M9"/>
    <mergeCell ref="B10:M10"/>
    <mergeCell ref="B28:M28"/>
    <mergeCell ref="B13:M13"/>
    <mergeCell ref="B14:M14"/>
    <mergeCell ref="B27:M27"/>
    <mergeCell ref="B15:M15"/>
    <mergeCell ref="B16:M16"/>
    <mergeCell ref="B17:M17"/>
    <mergeCell ref="B18:M18"/>
    <mergeCell ref="B23:M23"/>
    <mergeCell ref="B24:M24"/>
    <mergeCell ref="B26:M26"/>
    <mergeCell ref="B19:M19"/>
    <mergeCell ref="B20:M20"/>
    <mergeCell ref="B21:M21"/>
    <mergeCell ref="B22:M22"/>
    <mergeCell ref="B25:M25"/>
    <mergeCell ref="B29:M29"/>
    <mergeCell ref="B35:M35"/>
    <mergeCell ref="B31:M31"/>
    <mergeCell ref="B32:M32"/>
    <mergeCell ref="B33:M33"/>
    <mergeCell ref="B34:M34"/>
    <mergeCell ref="B30:M30"/>
  </mergeCells>
  <phoneticPr fontId="9" type="noConversion"/>
  <hyperlinks>
    <hyperlink ref="D2:E2" location="JUMP_L_Top" display="JUMP_L_Top" xr:uid="{00000000-0004-0000-0E00-000000000000}"/>
    <hyperlink ref="F1:G1" location="JUMP_a_Content" display="Table of contents" xr:uid="{00000000-0004-0000-0E00-000001000000}"/>
    <hyperlink ref="H1:I1" location="JUMP_K_Top" display="JUMP_K_Top" xr:uid="{00000000-0004-0000-0E00-000002000000}"/>
  </hyperlinks>
  <pageMargins left="0.78740157480314965" right="0.78740157480314965" top="0.78740157480314965" bottom="0.78740157480314965" header="0.39370078740157483" footer="0.39370078740157483"/>
  <pageSetup paperSize="9" scale="59" fitToHeight="2" orientation="portrait" r:id="rId1"/>
  <headerFooter alignWithMargins="0">
    <oddHeader>&amp;L&amp;F, &amp;A&amp;R&amp;D, &amp;T</oddHeader>
    <oddFooter>&amp;C&amp;P /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011">
    <tabColor theme="2" tint="-0.499984740745262"/>
  </sheetPr>
  <dimension ref="A1:GP139"/>
  <sheetViews>
    <sheetView tabSelected="1" topLeftCell="A110" zoomScaleNormal="100" workbookViewId="0">
      <selection activeCell="M26" sqref="M26"/>
    </sheetView>
  </sheetViews>
  <sheetFormatPr defaultColWidth="11.42578125" defaultRowHeight="12.75" x14ac:dyDescent="0.2"/>
  <cols>
    <col min="1" max="1" width="5.7109375" style="686" customWidth="1"/>
    <col min="2" max="5" width="20.7109375" style="686" customWidth="1"/>
    <col min="6" max="72" width="12.7109375" style="686" customWidth="1"/>
    <col min="73" max="87" width="11.42578125" style="686" customWidth="1"/>
    <col min="88" max="88" width="23.140625" style="673" hidden="1" customWidth="1"/>
    <col min="89" max="156" width="11.42578125" style="673" hidden="1" customWidth="1"/>
    <col min="157" max="175" width="11.42578125" style="686" customWidth="1"/>
    <col min="176" max="16384" width="11.42578125" style="686"/>
  </cols>
  <sheetData>
    <row r="1" spans="1:156" x14ac:dyDescent="0.2">
      <c r="CJ1" s="619" t="s">
        <v>1088</v>
      </c>
      <c r="CK1" s="619" t="s">
        <v>1088</v>
      </c>
      <c r="CL1" s="619" t="s">
        <v>1088</v>
      </c>
      <c r="CM1" s="619" t="s">
        <v>1088</v>
      </c>
      <c r="CN1" s="619" t="s">
        <v>1088</v>
      </c>
      <c r="CO1" s="619" t="s">
        <v>1088</v>
      </c>
      <c r="CP1" s="619" t="s">
        <v>1088</v>
      </c>
      <c r="CQ1" s="619" t="s">
        <v>1088</v>
      </c>
      <c r="CR1" s="619" t="s">
        <v>1088</v>
      </c>
      <c r="CS1" s="619" t="s">
        <v>1088</v>
      </c>
      <c r="CT1" s="619" t="s">
        <v>1088</v>
      </c>
      <c r="CU1" s="619" t="s">
        <v>1088</v>
      </c>
      <c r="CV1" s="619" t="s">
        <v>1088</v>
      </c>
      <c r="CW1" s="619" t="s">
        <v>1088</v>
      </c>
      <c r="CX1" s="619" t="s">
        <v>1088</v>
      </c>
      <c r="CY1" s="619" t="s">
        <v>1088</v>
      </c>
      <c r="CZ1" s="619" t="s">
        <v>1088</v>
      </c>
      <c r="DA1" s="619" t="s">
        <v>1088</v>
      </c>
      <c r="DB1" s="619" t="s">
        <v>1088</v>
      </c>
      <c r="DC1" s="619" t="s">
        <v>1088</v>
      </c>
      <c r="DD1" s="619" t="s">
        <v>1088</v>
      </c>
      <c r="DE1" s="619" t="s">
        <v>1088</v>
      </c>
      <c r="DF1" s="619" t="s">
        <v>1088</v>
      </c>
      <c r="DG1" s="619" t="s">
        <v>1088</v>
      </c>
      <c r="DH1" s="619" t="s">
        <v>1088</v>
      </c>
      <c r="DI1" s="619" t="s">
        <v>1088</v>
      </c>
      <c r="DJ1" s="619" t="s">
        <v>1088</v>
      </c>
      <c r="DK1" s="619" t="s">
        <v>1088</v>
      </c>
      <c r="DL1" s="619" t="s">
        <v>1088</v>
      </c>
      <c r="DM1" s="619" t="s">
        <v>1088</v>
      </c>
      <c r="DN1" s="619" t="s">
        <v>1088</v>
      </c>
      <c r="DO1" s="619" t="s">
        <v>1088</v>
      </c>
      <c r="DP1" s="619" t="s">
        <v>1088</v>
      </c>
      <c r="DQ1" s="619" t="s">
        <v>1088</v>
      </c>
      <c r="DR1" s="619" t="s">
        <v>1088</v>
      </c>
      <c r="DS1" s="619" t="s">
        <v>1088</v>
      </c>
      <c r="DT1" s="619" t="s">
        <v>1088</v>
      </c>
      <c r="DU1" s="619" t="s">
        <v>1088</v>
      </c>
      <c r="DV1" s="619" t="s">
        <v>1088</v>
      </c>
      <c r="DW1" s="619" t="s">
        <v>1088</v>
      </c>
      <c r="DX1" s="619" t="s">
        <v>1088</v>
      </c>
      <c r="DY1" s="619" t="s">
        <v>1088</v>
      </c>
      <c r="DZ1" s="619" t="s">
        <v>1088</v>
      </c>
      <c r="EA1" s="619" t="s">
        <v>1088</v>
      </c>
      <c r="EB1" s="619" t="s">
        <v>1088</v>
      </c>
      <c r="EC1" s="619" t="s">
        <v>1088</v>
      </c>
      <c r="ED1" s="619" t="s">
        <v>1088</v>
      </c>
      <c r="EE1" s="619" t="s">
        <v>1088</v>
      </c>
      <c r="EF1" s="619" t="s">
        <v>1088</v>
      </c>
      <c r="EG1" s="619" t="s">
        <v>1088</v>
      </c>
      <c r="EH1" s="619" t="s">
        <v>1088</v>
      </c>
      <c r="EI1" s="619" t="s">
        <v>1088</v>
      </c>
      <c r="EJ1" s="619" t="s">
        <v>1088</v>
      </c>
      <c r="EK1" s="619" t="s">
        <v>1088</v>
      </c>
      <c r="EL1" s="619" t="s">
        <v>1088</v>
      </c>
      <c r="EM1" s="619" t="s">
        <v>1088</v>
      </c>
      <c r="EN1" s="619" t="s">
        <v>1088</v>
      </c>
      <c r="EO1" s="619" t="s">
        <v>1088</v>
      </c>
      <c r="EP1" s="619" t="s">
        <v>1088</v>
      </c>
      <c r="EQ1" s="619" t="s">
        <v>1088</v>
      </c>
      <c r="ER1" s="619" t="s">
        <v>1088</v>
      </c>
      <c r="ES1" s="619" t="s">
        <v>1088</v>
      </c>
      <c r="ET1" s="619" t="s">
        <v>1088</v>
      </c>
      <c r="EU1" s="619" t="s">
        <v>1088</v>
      </c>
      <c r="EV1" s="619" t="s">
        <v>1088</v>
      </c>
      <c r="EW1" s="619" t="s">
        <v>1088</v>
      </c>
      <c r="EX1" s="619" t="s">
        <v>1088</v>
      </c>
      <c r="EY1" s="619" t="s">
        <v>1088</v>
      </c>
      <c r="EZ1" s="619" t="s">
        <v>1088</v>
      </c>
    </row>
    <row r="2" spans="1:156" ht="35.1" customHeight="1" thickBot="1" x14ac:dyDescent="0.45">
      <c r="B2" s="590" t="str">
        <f>Translations!$B$1237</f>
        <v>Opće informacije</v>
      </c>
      <c r="C2" s="687"/>
      <c r="D2" s="8"/>
      <c r="E2" s="8"/>
      <c r="F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row>
    <row r="3" spans="1:156" ht="38.25" customHeight="1" thickBot="1" x14ac:dyDescent="0.25">
      <c r="N3" s="1397" t="str">
        <f>'C_Opis postrojenja'!$E$42</f>
        <v>Lista djelatnosti u postrojenju sukladno Prilogu I. Uredbe o načinu trgovanja emisijskim jedinicama stakleničkih plinova (NN 89/20).</v>
      </c>
      <c r="O3" s="1398"/>
      <c r="P3" s="1398"/>
      <c r="Q3" s="1398"/>
      <c r="R3" s="1398"/>
      <c r="S3" s="1398"/>
      <c r="T3" s="1399"/>
      <c r="Z3" s="1400" t="str">
        <f>'C_Opis postrojenja'!$E$90</f>
        <v>Metodologija praćenja predložena za primjenu:</v>
      </c>
      <c r="AA3" s="1401"/>
      <c r="AB3" s="1401"/>
      <c r="AC3" s="1401"/>
      <c r="AD3" s="1401"/>
      <c r="AE3" s="1401"/>
      <c r="AF3" s="1402"/>
    </row>
    <row r="4" spans="1:156" s="688" customFormat="1" ht="80.099999999999994" customHeight="1" x14ac:dyDescent="0.2">
      <c r="B4" s="592" t="str">
        <f>'B_Iden. operatora i postrojenja'!$E$24</f>
        <v>Jedinstveni ID postrojenja (kao i u Obrascu o podacima o djelatnostima-NIMs)</v>
      </c>
      <c r="C4" s="592" t="str">
        <f>Translations!$B$156</f>
        <v>Naziv operatera</v>
      </c>
      <c r="D4" s="592" t="str">
        <f>Translations!$B$47</f>
        <v>Naziv postrojenja:</v>
      </c>
      <c r="E4" s="591" t="str">
        <f>Translations!$B$152</f>
        <v>Nadležno tijelo</v>
      </c>
      <c r="F4" s="592" t="str">
        <f>'B_Iden. operatora i postrojenja'!G46</f>
        <v>Zvanje (npr. mag, ing., prof.):</v>
      </c>
      <c r="G4" s="592" t="str">
        <f>'B_Iden. operatora i postrojenja'!G47</f>
        <v>Ime:</v>
      </c>
      <c r="H4" s="592" t="str">
        <f>'B_Iden. operatora i postrojenja'!G48</f>
        <v>Prezime:</v>
      </c>
      <c r="I4" s="592" t="str">
        <f>'B_Iden. operatora i postrojenja'!G49</f>
        <v>Naziv radnog mjesta:</v>
      </c>
      <c r="J4" s="592" t="str">
        <f>'B_Iden. operatora i postrojenja'!G50</f>
        <v>Naziv organizacije (ako je drugačiji od naziva operatera):</v>
      </c>
      <c r="K4" s="592" t="str">
        <f>'B_Iden. operatora i postrojenja'!G52</f>
        <v>Broj telefona i mobitela:</v>
      </c>
      <c r="L4" s="592" t="str">
        <f>'B_Iden. operatora i postrojenja'!G53</f>
        <v>E-mail adresa:</v>
      </c>
      <c r="M4" s="593" t="str">
        <f>'C_Opis postrojenja'!$E$38</f>
        <v>Naziv i referenca dokumenta Dijagram tokova izvora</v>
      </c>
      <c r="N4" s="593">
        <v>1</v>
      </c>
      <c r="O4" s="593">
        <v>2</v>
      </c>
      <c r="P4" s="593">
        <v>3</v>
      </c>
      <c r="Q4" s="593">
        <v>4</v>
      </c>
      <c r="R4" s="593">
        <v>5</v>
      </c>
      <c r="S4" s="593">
        <v>6</v>
      </c>
      <c r="T4" s="593">
        <v>7</v>
      </c>
      <c r="U4" s="593" t="str">
        <f>'C_Opis postrojenja'!$E$70</f>
        <v>Procjenjene godišnje emisije</v>
      </c>
      <c r="V4" s="593" t="str">
        <f>'C_Opis postrojenja'!$E$71</f>
        <v>Kategorija postrojenja u skladu s člankom 19.</v>
      </c>
      <c r="W4" s="593" t="str">
        <f>'C_Opis postrojenja'!$E$73</f>
        <v>Postrojenje s niskim emisijama</v>
      </c>
      <c r="X4" s="593" t="str">
        <f>'C_Opis postrojenja'!$E$82</f>
        <v>Procijenjene emisije pod točkom d) ili e) na temelju konzervativnih procjena?</v>
      </c>
      <c r="Y4" s="593" t="str">
        <f>'C_Opis postrojenja'!$E$82</f>
        <v>Procijenjene emisije pod točkom d) ili e) na temelju konzervativnih procjena?</v>
      </c>
      <c r="Z4" s="683" t="str">
        <f>'C_Opis postrojenja'!E96</f>
        <v>Metodologija proračuna CO2:</v>
      </c>
      <c r="AA4" s="683" t="str">
        <f>'C_Opis postrojenja'!E97</f>
        <v>Metodologija mjerenja CO2:</v>
      </c>
      <c r="AB4" s="683" t="str">
        <f>'C_Opis postrojenja'!E98</f>
        <v>Nadomjesna metodologija (članak 22.):</v>
      </c>
      <c r="AC4" s="683" t="str">
        <f>'C_Opis postrojenja'!E99</f>
        <v>Praćenje N2O emisija:</v>
      </c>
      <c r="AD4" s="683" t="str">
        <f>'C_Opis postrojenja'!E100</f>
        <v>Praćenje PFC emisija:</v>
      </c>
      <c r="AE4" s="683" t="str">
        <f>'C_Opis postrojenja'!E101</f>
        <v>Praćenje prenesenog/inherentnog CO2 i CCS:</v>
      </c>
      <c r="AF4" s="683" t="str">
        <f>'C_Opis postrojenja'!E102</f>
        <v xml:space="preserve">Praćenje trajno vezanog ugljika </v>
      </c>
      <c r="AG4" s="686"/>
      <c r="AH4" s="686"/>
      <c r="AI4" s="686"/>
      <c r="AJ4" s="686"/>
      <c r="AK4" s="686"/>
      <c r="AL4" s="686"/>
      <c r="AM4" s="686"/>
      <c r="AN4" s="686"/>
      <c r="AO4" s="686"/>
      <c r="AP4" s="686"/>
      <c r="AQ4" s="686"/>
      <c r="AR4" s="686"/>
      <c r="AS4" s="686"/>
      <c r="AT4" s="686"/>
      <c r="AU4" s="686"/>
      <c r="AV4" s="686"/>
      <c r="AW4" s="686"/>
      <c r="AX4" s="686"/>
      <c r="AY4" s="686"/>
      <c r="AZ4" s="686"/>
      <c r="BA4" s="686"/>
      <c r="BB4" s="686"/>
      <c r="BC4" s="686"/>
      <c r="BD4" s="686"/>
      <c r="BE4" s="686"/>
      <c r="BF4" s="686"/>
      <c r="BG4" s="686"/>
      <c r="BH4" s="686"/>
      <c r="BI4" s="686"/>
      <c r="BJ4" s="686"/>
      <c r="BK4" s="686"/>
      <c r="BL4" s="686"/>
      <c r="BM4" s="686"/>
      <c r="BN4" s="686"/>
      <c r="BO4" s="686"/>
      <c r="CJ4" s="673"/>
      <c r="CK4" s="673"/>
      <c r="CL4" s="673"/>
      <c r="CM4" s="673"/>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89"/>
      <c r="ED4" s="689"/>
      <c r="EE4" s="689"/>
      <c r="EF4" s="689"/>
      <c r="EG4" s="689"/>
      <c r="EH4" s="689"/>
      <c r="EI4" s="689"/>
      <c r="EJ4" s="689"/>
      <c r="EK4" s="689"/>
      <c r="EL4" s="689"/>
      <c r="EM4" s="689"/>
      <c r="EN4" s="689"/>
      <c r="EO4" s="689"/>
      <c r="EP4" s="689"/>
      <c r="EQ4" s="689"/>
      <c r="ER4" s="689"/>
      <c r="ES4" s="689"/>
      <c r="ET4" s="689"/>
      <c r="EU4" s="689"/>
      <c r="EV4" s="689"/>
      <c r="EW4" s="689"/>
      <c r="EX4" s="689"/>
      <c r="EY4" s="689"/>
      <c r="EZ4" s="689"/>
    </row>
    <row r="5" spans="1:156" x14ac:dyDescent="0.2">
      <c r="B5" s="595">
        <f>'B_Iden. operatora i postrojenja'!$I$24</f>
        <v>0</v>
      </c>
      <c r="C5" s="595">
        <f>'B_Iden. operatora i postrojenja'!$I$16</f>
        <v>0</v>
      </c>
      <c r="D5" s="595">
        <f>'B_Iden. operatora i postrojenja'!$I$22</f>
        <v>0</v>
      </c>
      <c r="E5" s="594">
        <f>'B_Iden. operatora i postrojenja'!$I$10</f>
        <v>0</v>
      </c>
      <c r="F5" s="595">
        <f>'B_Iden. operatora i postrojenja'!I46</f>
        <v>0</v>
      </c>
      <c r="G5" s="595">
        <f>'B_Iden. operatora i postrojenja'!I47</f>
        <v>0</v>
      </c>
      <c r="H5" s="595">
        <f>'B_Iden. operatora i postrojenja'!I48</f>
        <v>0</v>
      </c>
      <c r="I5" s="595">
        <f>'B_Iden. operatora i postrojenja'!I49</f>
        <v>0</v>
      </c>
      <c r="J5" s="595">
        <f>'B_Iden. operatora i postrojenja'!I50</f>
        <v>0</v>
      </c>
      <c r="K5" s="595">
        <f>'B_Iden. operatora i postrojenja'!I52</f>
        <v>0</v>
      </c>
      <c r="L5" s="595">
        <f>'B_Iden. operatora i postrojenja'!I53</f>
        <v>0</v>
      </c>
      <c r="M5" s="595">
        <f>'C_Opis postrojenja'!$K$38</f>
        <v>0</v>
      </c>
      <c r="N5" s="690" t="str">
        <f>IF(INDEX('C_Opis postrojenja'!$F$56:$F$62,N4)="","",INDEX('C_Opis postrojenja'!$F$56:$F$62,N4))</f>
        <v/>
      </c>
      <c r="O5" s="690" t="str">
        <f>IF(INDEX('C_Opis postrojenja'!$F$56:$F$62,O4)="","",INDEX('C_Opis postrojenja'!$F$56:$F$62,O4))</f>
        <v/>
      </c>
      <c r="P5" s="690" t="str">
        <f>IF(INDEX('C_Opis postrojenja'!$F$56:$F$62,P4)="","",INDEX('C_Opis postrojenja'!$F$56:$F$62,P4))</f>
        <v/>
      </c>
      <c r="Q5" s="690" t="str">
        <f>IF(INDEX('C_Opis postrojenja'!$F$56:$F$62,Q4)="","",INDEX('C_Opis postrojenja'!$F$56:$F$62,Q4))</f>
        <v/>
      </c>
      <c r="R5" s="690" t="str">
        <f>IF(INDEX('C_Opis postrojenja'!$F$56:$F$62,R4)="","",INDEX('C_Opis postrojenja'!$F$56:$F$62,R4))</f>
        <v/>
      </c>
      <c r="S5" s="690" t="str">
        <f>IF(INDEX('C_Opis postrojenja'!$F$56:$F$62,S4)="","",INDEX('C_Opis postrojenja'!$F$56:$F$62,S4))</f>
        <v/>
      </c>
      <c r="T5" s="690" t="str">
        <f>IF(INDEX('C_Opis postrojenja'!$F$56:$F$62,T4)="","",INDEX('C_Opis postrojenja'!$F$56:$F$62,T4))</f>
        <v/>
      </c>
      <c r="U5" s="691">
        <f>'C_Opis postrojenja'!$I$70</f>
        <v>0</v>
      </c>
      <c r="V5" s="594" t="str">
        <f>'C_Opis postrojenja'!$I$71</f>
        <v/>
      </c>
      <c r="W5" s="595" t="str">
        <f>IF('C_Opis postrojenja'!$I$73="","",'C_Opis postrojenja'!$I$73)</f>
        <v/>
      </c>
      <c r="X5" s="595" t="str">
        <f>IF('C_Opis postrojenja'!L82="","",'C_Opis postrojenja'!L82)</f>
        <v/>
      </c>
      <c r="Y5" s="614" t="str">
        <f>IF('C_Opis postrojenja'!E84="","",'C_Opis postrojenja'!E84)</f>
        <v/>
      </c>
      <c r="Z5" s="595" t="str">
        <f>IF('C_Opis postrojenja'!I96="","",'C_Opis postrojenja'!I96)</f>
        <v/>
      </c>
      <c r="AA5" s="595" t="str">
        <f>IF('C_Opis postrojenja'!I97="","",'C_Opis postrojenja'!I97)</f>
        <v/>
      </c>
      <c r="AB5" s="595" t="str">
        <f>IF('C_Opis postrojenja'!I98="","",'C_Opis postrojenja'!I98)</f>
        <v/>
      </c>
      <c r="AC5" s="595" t="str">
        <f>IF('C_Opis postrojenja'!I99="","",'C_Opis postrojenja'!I99)</f>
        <v/>
      </c>
      <c r="AD5" s="595" t="str">
        <f>IF('C_Opis postrojenja'!I100="","",'C_Opis postrojenja'!I100)</f>
        <v/>
      </c>
      <c r="AE5" s="595">
        <f>CNTR_InstHasTransferredCO2</f>
        <v>0</v>
      </c>
      <c r="AF5" s="595">
        <f>CNTR_InstHasCCU</f>
        <v>0</v>
      </c>
    </row>
    <row r="6" spans="1:156" ht="12.75" customHeight="1" x14ac:dyDescent="0.2"/>
    <row r="7" spans="1:156" hidden="1" x14ac:dyDescent="0.2">
      <c r="A7" s="677" t="s">
        <v>1088</v>
      </c>
      <c r="B7" s="692"/>
      <c r="C7" s="692"/>
      <c r="D7" s="692"/>
      <c r="E7" s="692"/>
      <c r="F7" s="692"/>
      <c r="G7" s="692"/>
      <c r="H7" s="692"/>
      <c r="I7" s="692">
        <v>8</v>
      </c>
      <c r="J7" s="692">
        <v>11</v>
      </c>
      <c r="K7" s="692">
        <v>8</v>
      </c>
      <c r="L7" s="692">
        <v>12</v>
      </c>
      <c r="M7" s="692">
        <v>12</v>
      </c>
      <c r="N7" s="692">
        <v>12</v>
      </c>
      <c r="O7" s="692">
        <v>8</v>
      </c>
      <c r="P7" s="692">
        <v>9</v>
      </c>
      <c r="Q7" s="692">
        <v>10</v>
      </c>
      <c r="R7" s="692">
        <v>11</v>
      </c>
      <c r="S7" s="692">
        <v>12</v>
      </c>
      <c r="T7" s="692">
        <v>5</v>
      </c>
      <c r="U7" s="692">
        <v>8</v>
      </c>
      <c r="V7" s="692">
        <v>8</v>
      </c>
      <c r="W7" s="692">
        <v>8</v>
      </c>
      <c r="X7" s="692">
        <v>8</v>
      </c>
      <c r="Y7" s="692">
        <v>8</v>
      </c>
      <c r="Z7" s="692">
        <v>9</v>
      </c>
      <c r="AA7" s="692">
        <v>10</v>
      </c>
      <c r="AB7" s="692">
        <v>11</v>
      </c>
      <c r="AC7" s="692">
        <v>12</v>
      </c>
      <c r="AD7" s="692">
        <v>13</v>
      </c>
      <c r="AE7" s="692">
        <v>14</v>
      </c>
      <c r="AF7" s="692">
        <v>8</v>
      </c>
      <c r="AG7" s="692">
        <v>8</v>
      </c>
      <c r="AH7" s="692">
        <v>9</v>
      </c>
      <c r="AI7" s="692">
        <v>10</v>
      </c>
      <c r="AJ7" s="692">
        <v>11</v>
      </c>
      <c r="AK7" s="692">
        <v>12</v>
      </c>
      <c r="AL7" s="692">
        <v>13</v>
      </c>
      <c r="AM7" s="692">
        <v>14</v>
      </c>
      <c r="AN7" s="692">
        <v>8</v>
      </c>
      <c r="AO7" s="692">
        <v>8</v>
      </c>
      <c r="AP7" s="692">
        <v>9</v>
      </c>
      <c r="AQ7" s="692">
        <v>10</v>
      </c>
      <c r="AR7" s="692">
        <v>11</v>
      </c>
      <c r="AS7" s="692">
        <v>12</v>
      </c>
      <c r="AT7" s="692">
        <v>13</v>
      </c>
      <c r="AU7" s="692">
        <v>14</v>
      </c>
      <c r="AV7" s="692">
        <v>8</v>
      </c>
      <c r="AW7" s="692">
        <v>8</v>
      </c>
      <c r="AX7" s="692">
        <v>9</v>
      </c>
      <c r="AY7" s="692">
        <v>10</v>
      </c>
      <c r="AZ7" s="692">
        <v>11</v>
      </c>
      <c r="BA7" s="692">
        <v>12</v>
      </c>
      <c r="BB7" s="692">
        <v>13</v>
      </c>
      <c r="BC7" s="692">
        <v>14</v>
      </c>
      <c r="BD7" s="692">
        <v>8</v>
      </c>
      <c r="BE7" s="692">
        <v>8</v>
      </c>
      <c r="BF7" s="692">
        <v>9</v>
      </c>
      <c r="BG7" s="692">
        <v>10</v>
      </c>
      <c r="BH7" s="692">
        <v>11</v>
      </c>
      <c r="BI7" s="692">
        <v>12</v>
      </c>
      <c r="BJ7" s="692">
        <v>13</v>
      </c>
      <c r="BK7" s="692">
        <v>14</v>
      </c>
      <c r="BL7" s="692">
        <v>8</v>
      </c>
      <c r="BM7" s="692">
        <v>8</v>
      </c>
      <c r="BN7" s="692">
        <v>9</v>
      </c>
      <c r="BO7" s="692">
        <v>10</v>
      </c>
      <c r="BP7" s="692">
        <v>11</v>
      </c>
      <c r="BQ7" s="692">
        <v>12</v>
      </c>
      <c r="BR7" s="692">
        <v>13</v>
      </c>
      <c r="BS7" s="692">
        <v>14</v>
      </c>
      <c r="BT7" s="692">
        <v>5</v>
      </c>
      <c r="BU7" s="692"/>
      <c r="BV7" s="692"/>
      <c r="BW7" s="692"/>
      <c r="BX7" s="692"/>
      <c r="BY7" s="692"/>
      <c r="BZ7" s="692"/>
      <c r="CA7" s="692"/>
      <c r="CB7" s="692"/>
      <c r="CC7" s="692"/>
      <c r="CD7" s="692"/>
      <c r="CE7" s="692"/>
      <c r="CF7" s="692"/>
      <c r="CG7" s="692"/>
      <c r="CH7" s="692"/>
      <c r="CI7" s="692"/>
    </row>
    <row r="8" spans="1:156" ht="35.1" customHeight="1" thickBot="1" x14ac:dyDescent="0.45">
      <c r="B8" s="590" t="str">
        <f>Translations!$B$1238</f>
        <v>Tokovi izvora (bez PFC-a)</v>
      </c>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687"/>
      <c r="AI8" s="687"/>
      <c r="AJ8" s="687"/>
      <c r="AK8" s="687"/>
      <c r="AL8" s="687"/>
      <c r="AM8" s="687"/>
      <c r="AN8" s="687"/>
      <c r="AO8" s="687"/>
      <c r="AP8" s="687"/>
      <c r="AQ8" s="687"/>
      <c r="AR8" s="687"/>
      <c r="AS8" s="687"/>
      <c r="AT8" s="687"/>
      <c r="AU8" s="687"/>
      <c r="AV8" s="687"/>
      <c r="AW8" s="687"/>
      <c r="AX8" s="687"/>
      <c r="AY8" s="687"/>
      <c r="AZ8" s="687"/>
      <c r="BA8" s="687"/>
      <c r="BB8" s="687"/>
      <c r="BC8" s="687"/>
      <c r="BD8" s="687"/>
      <c r="BE8" s="687"/>
      <c r="BF8" s="687"/>
      <c r="BG8" s="687"/>
      <c r="BH8" s="687"/>
      <c r="BI8" s="687"/>
      <c r="BJ8" s="687"/>
      <c r="BK8" s="687"/>
      <c r="BL8" s="687"/>
      <c r="BM8" s="687"/>
      <c r="BN8" s="687"/>
      <c r="BO8" s="687"/>
      <c r="BP8" s="687"/>
      <c r="BQ8" s="687"/>
      <c r="BR8" s="687"/>
      <c r="BS8" s="687"/>
      <c r="BT8" s="687"/>
    </row>
    <row r="9" spans="1:156" s="620" customFormat="1" ht="20.100000000000001" customHeight="1" x14ac:dyDescent="0.2">
      <c r="O9" s="1403" t="str">
        <f>Translations!$B$472</f>
        <v>Korišteni mjerni instrumenti:</v>
      </c>
      <c r="P9" s="1404"/>
      <c r="Q9" s="1404"/>
      <c r="R9" s="1404"/>
      <c r="S9" s="1405"/>
      <c r="T9" s="687"/>
      <c r="X9" s="1396" t="str">
        <f>Translations!$B$520</f>
        <v>Donja ogrjevna vrijednost (DOV)</v>
      </c>
      <c r="Y9" s="1396"/>
      <c r="Z9" s="1396"/>
      <c r="AA9" s="1396"/>
      <c r="AB9" s="1396"/>
      <c r="AC9" s="1396"/>
      <c r="AD9" s="1396"/>
      <c r="AE9" s="1396"/>
      <c r="AF9" s="1396" t="str">
        <f>Translations!$B$521</f>
        <v>Emisijski faktor (preliminarni)</v>
      </c>
      <c r="AG9" s="1396"/>
      <c r="AH9" s="1396"/>
      <c r="AI9" s="1396"/>
      <c r="AJ9" s="1396"/>
      <c r="AK9" s="1396"/>
      <c r="AL9" s="1396"/>
      <c r="AM9" s="1396"/>
      <c r="AN9" s="1396" t="str">
        <f>Translations!$B$522</f>
        <v>Oksidacijski faktor</v>
      </c>
      <c r="AO9" s="1396"/>
      <c r="AP9" s="1396"/>
      <c r="AQ9" s="1396"/>
      <c r="AR9" s="1396"/>
      <c r="AS9" s="1396"/>
      <c r="AT9" s="1396"/>
      <c r="AU9" s="1396"/>
      <c r="AV9" s="1396" t="str">
        <f>Translations!$B$523</f>
        <v>Konverzijski faktor</v>
      </c>
      <c r="AW9" s="1396"/>
      <c r="AX9" s="1396"/>
      <c r="AY9" s="1396"/>
      <c r="AZ9" s="1396"/>
      <c r="BA9" s="1396"/>
      <c r="BB9" s="1396"/>
      <c r="BC9" s="1396"/>
      <c r="BD9" s="1396" t="str">
        <f>Translations!$B$524</f>
        <v>Sadržaj ugljika</v>
      </c>
      <c r="BE9" s="1396"/>
      <c r="BF9" s="1396"/>
      <c r="BG9" s="1396"/>
      <c r="BH9" s="1396"/>
      <c r="BI9" s="1396"/>
      <c r="BJ9" s="1396"/>
      <c r="BK9" s="1396"/>
      <c r="BL9" s="1396" t="str">
        <f>Translations!$B$525</f>
        <v>Udio biomase (ukoliko je primjenjiv)</v>
      </c>
      <c r="BM9" s="1396"/>
      <c r="BN9" s="1396"/>
      <c r="BO9" s="1396"/>
      <c r="BP9" s="1396"/>
      <c r="BQ9" s="1396"/>
      <c r="BR9" s="1396"/>
      <c r="BS9" s="1396"/>
      <c r="CJ9" s="693"/>
      <c r="CK9" s="693"/>
      <c r="CL9" s="693"/>
      <c r="CM9" s="693"/>
      <c r="CN9" s="693"/>
      <c r="CO9" s="693"/>
      <c r="CP9" s="693"/>
      <c r="CQ9" s="693"/>
      <c r="CR9" s="693"/>
      <c r="CS9" s="693"/>
      <c r="CT9" s="693"/>
      <c r="CU9" s="693"/>
      <c r="CV9" s="693"/>
      <c r="CW9" s="693"/>
      <c r="CX9" s="693"/>
      <c r="CY9" s="693"/>
      <c r="CZ9" s="693"/>
      <c r="DA9" s="693"/>
      <c r="DB9" s="693"/>
      <c r="DC9" s="693"/>
      <c r="DD9" s="693"/>
      <c r="DE9" s="693"/>
      <c r="DF9" s="693"/>
      <c r="DG9" s="693"/>
      <c r="DH9" s="693"/>
      <c r="DI9" s="693"/>
      <c r="DJ9" s="693"/>
      <c r="DK9" s="693"/>
      <c r="DL9" s="693"/>
      <c r="DM9" s="693"/>
      <c r="DN9" s="693"/>
      <c r="DO9" s="693"/>
      <c r="DP9" s="693"/>
      <c r="DQ9" s="693"/>
      <c r="DR9" s="693"/>
      <c r="DS9" s="693"/>
      <c r="DT9" s="693"/>
      <c r="DU9" s="693"/>
      <c r="DV9" s="693"/>
      <c r="DW9" s="693"/>
      <c r="DX9" s="693"/>
      <c r="DY9" s="693"/>
      <c r="DZ9" s="693"/>
      <c r="EA9" s="693"/>
      <c r="EB9" s="693"/>
      <c r="EC9" s="693"/>
      <c r="ED9" s="693"/>
      <c r="EE9" s="693"/>
      <c r="EF9" s="693"/>
      <c r="EG9" s="693"/>
      <c r="EH9" s="693"/>
      <c r="EI9" s="693"/>
      <c r="EJ9" s="693"/>
      <c r="EK9" s="693"/>
      <c r="EL9" s="693"/>
      <c r="EM9" s="693"/>
      <c r="EN9" s="693"/>
      <c r="EO9" s="693"/>
      <c r="EP9" s="693"/>
      <c r="EQ9" s="693"/>
      <c r="ER9" s="693"/>
      <c r="ES9" s="693"/>
      <c r="ET9" s="693"/>
      <c r="EU9" s="693"/>
      <c r="EV9" s="693"/>
      <c r="EW9" s="693"/>
      <c r="EX9" s="693"/>
      <c r="EY9" s="693"/>
      <c r="EZ9" s="693"/>
    </row>
    <row r="10" spans="1:156" s="688" customFormat="1" ht="80.099999999999994" customHeight="1" x14ac:dyDescent="0.2">
      <c r="B10" s="591" t="str">
        <f>Translations!$B$287</f>
        <v>Oznaka tokova izvora F1, F2,…</v>
      </c>
      <c r="C10" s="591" t="str">
        <f>Translations!$B$288</f>
        <v>Naziv toka izvora</v>
      </c>
      <c r="D10" s="591" t="str">
        <f>Translations!$B$289</f>
        <v>Vrsta toka izvora</v>
      </c>
      <c r="E10" s="591" t="str">
        <f>Translations!$B$310</f>
        <v>Puni naziv tokova izvora (naziv + vrsta)</v>
      </c>
      <c r="F10" s="591" t="str">
        <f>Translations!$B$276</f>
        <v>Procijenjene emisije (t CO2e/godina)</v>
      </c>
      <c r="G10" s="591" t="str">
        <f>Translations!$B$277</f>
        <v>Moguća kategorija</v>
      </c>
      <c r="H10" s="591" t="str">
        <f>Translations!$B$311</f>
        <v>Odabrana kategorija</v>
      </c>
      <c r="I10" s="591" t="str">
        <f>Translations!$B$456</f>
        <v>Metoda određivanja:</v>
      </c>
      <c r="J10" s="591" t="str">
        <f>Translations!$B$459</f>
        <v>Oznaka postupka za utvrđivanje zaliha na kraju godine:</v>
      </c>
      <c r="K10" s="591" t="str">
        <f>Translations!$B$462</f>
        <v>Instrumenti pod nadzorom:</v>
      </c>
      <c r="L10" s="591" t="str">
        <f>Translations!$B$465</f>
        <v>Potvrdite da su ispunjeni zahtjevi iz članka 29. stavka 1. Uredbe</v>
      </c>
      <c r="M10" s="591" t="str">
        <f>Translations!$B$468</f>
        <v>Koristite li fakture za utvrđivanje količine goriva ili sirovina?</v>
      </c>
      <c r="N10" s="591" t="str">
        <f>Translations!$B$469</f>
        <v>Potvrdite da su trgovinski partner i operater neovisni.</v>
      </c>
      <c r="O10" s="591">
        <v>1</v>
      </c>
      <c r="P10" s="591">
        <v>2</v>
      </c>
      <c r="Q10" s="591">
        <v>3</v>
      </c>
      <c r="R10" s="591">
        <v>4</v>
      </c>
      <c r="S10" s="591">
        <v>5</v>
      </c>
      <c r="T10" s="591" t="str">
        <f>Translations!$B$475</f>
        <v>Komentar/opis pristupa ako se koristi više instrumenata:</v>
      </c>
      <c r="U10" s="591" t="str">
        <f>Translations!$B$477</f>
        <v>Zahtijevana razina točnosti za podatak o djelatnosti:</v>
      </c>
      <c r="V10" s="591" t="str">
        <f>Translations!$B$478</f>
        <v>Korištena razina točnosti za podatak o djelatnosti:</v>
      </c>
      <c r="W10" s="591" t="str">
        <f>Translations!$B$479</f>
        <v>Postignuta nesigurnost:</v>
      </c>
      <c r="X10" s="591" t="str">
        <f>Translations!$B$517</f>
        <v>Zahtijevana razina točnosti:</v>
      </c>
      <c r="Y10" s="591" t="str">
        <f>Translations!$B$518</f>
        <v>Korištena razina točnosti:</v>
      </c>
      <c r="Z10" s="591" t="str">
        <f>Translations!$B$535</f>
        <v>Zadana vrijednost</v>
      </c>
      <c r="AA10" s="591" t="str">
        <f>Translations!$B$536</f>
        <v>Jedinica</v>
      </c>
      <c r="AB10" s="591" t="str">
        <f>Translations!$B$537</f>
        <v>Oznaka izvora</v>
      </c>
      <c r="AC10" s="591" t="str">
        <f>Translations!$B$538</f>
        <v>Oznaka analize</v>
      </c>
      <c r="AD10" s="591" t="str">
        <f>Translations!$B$539</f>
        <v>Oznaka uzorkovanja</v>
      </c>
      <c r="AE10" s="591" t="str">
        <f>Translations!$B$540</f>
        <v>Učestalost analiza</v>
      </c>
      <c r="AF10" s="591" t="str">
        <f>Translations!$B$517</f>
        <v>Zahtijevana razina točnosti:</v>
      </c>
      <c r="AG10" s="591" t="str">
        <f>Translations!$B$518</f>
        <v>Korištena razina točnosti:</v>
      </c>
      <c r="AH10" s="591" t="str">
        <f>Translations!$B$535</f>
        <v>Zadana vrijednost</v>
      </c>
      <c r="AI10" s="591" t="str">
        <f>Translations!$B$536</f>
        <v>Jedinica</v>
      </c>
      <c r="AJ10" s="591" t="str">
        <f>Translations!$B$537</f>
        <v>Oznaka izvora</v>
      </c>
      <c r="AK10" s="591" t="str">
        <f>Translations!$B$538</f>
        <v>Oznaka analize</v>
      </c>
      <c r="AL10" s="591" t="str">
        <f>Translations!$B$539</f>
        <v>Oznaka uzorkovanja</v>
      </c>
      <c r="AM10" s="591" t="str">
        <f>Translations!$B$540</f>
        <v>Učestalost analiza</v>
      </c>
      <c r="AN10" s="591" t="str">
        <f>Translations!$B$517</f>
        <v>Zahtijevana razina točnosti:</v>
      </c>
      <c r="AO10" s="591" t="str">
        <f>Translations!$B$518</f>
        <v>Korištena razina točnosti:</v>
      </c>
      <c r="AP10" s="591" t="str">
        <f>Translations!$B$535</f>
        <v>Zadana vrijednost</v>
      </c>
      <c r="AQ10" s="591" t="str">
        <f>Translations!$B$536</f>
        <v>Jedinica</v>
      </c>
      <c r="AR10" s="591" t="str">
        <f>Translations!$B$537</f>
        <v>Oznaka izvora</v>
      </c>
      <c r="AS10" s="591" t="str">
        <f>Translations!$B$538</f>
        <v>Oznaka analize</v>
      </c>
      <c r="AT10" s="591" t="str">
        <f>Translations!$B$539</f>
        <v>Oznaka uzorkovanja</v>
      </c>
      <c r="AU10" s="591" t="str">
        <f>Translations!$B$540</f>
        <v>Učestalost analiza</v>
      </c>
      <c r="AV10" s="591" t="str">
        <f>Translations!$B$517</f>
        <v>Zahtijevana razina točnosti:</v>
      </c>
      <c r="AW10" s="591" t="str">
        <f>Translations!$B$518</f>
        <v>Korištena razina točnosti:</v>
      </c>
      <c r="AX10" s="591" t="str">
        <f>Translations!$B$535</f>
        <v>Zadana vrijednost</v>
      </c>
      <c r="AY10" s="591" t="str">
        <f>Translations!$B$536</f>
        <v>Jedinica</v>
      </c>
      <c r="AZ10" s="591" t="str">
        <f>Translations!$B$537</f>
        <v>Oznaka izvora</v>
      </c>
      <c r="BA10" s="591" t="str">
        <f>Translations!$B$538</f>
        <v>Oznaka analize</v>
      </c>
      <c r="BB10" s="591" t="str">
        <f>Translations!$B$539</f>
        <v>Oznaka uzorkovanja</v>
      </c>
      <c r="BC10" s="591" t="str">
        <f>Translations!$B$540</f>
        <v>Učestalost analiza</v>
      </c>
      <c r="BD10" s="591" t="str">
        <f>Translations!$B$517</f>
        <v>Zahtijevana razina točnosti:</v>
      </c>
      <c r="BE10" s="591" t="str">
        <f>Translations!$B$518</f>
        <v>Korištena razina točnosti:</v>
      </c>
      <c r="BF10" s="591" t="str">
        <f>Translations!$B$535</f>
        <v>Zadana vrijednost</v>
      </c>
      <c r="BG10" s="591" t="str">
        <f>Translations!$B$536</f>
        <v>Jedinica</v>
      </c>
      <c r="BH10" s="591" t="str">
        <f>Translations!$B$537</f>
        <v>Oznaka izvora</v>
      </c>
      <c r="BI10" s="591" t="str">
        <f>Translations!$B$538</f>
        <v>Oznaka analize</v>
      </c>
      <c r="BJ10" s="591" t="str">
        <f>Translations!$B$539</f>
        <v>Oznaka uzorkovanja</v>
      </c>
      <c r="BK10" s="591" t="str">
        <f>Translations!$B$540</f>
        <v>Učestalost analiza</v>
      </c>
      <c r="BL10" s="591" t="str">
        <f>Translations!$B$517</f>
        <v>Zahtijevana razina točnosti:</v>
      </c>
      <c r="BM10" s="591" t="str">
        <f>Translations!$B$518</f>
        <v>Korištena razina točnosti:</v>
      </c>
      <c r="BN10" s="591" t="str">
        <f>Translations!$B$535</f>
        <v>Zadana vrijednost</v>
      </c>
      <c r="BO10" s="591" t="str">
        <f>Translations!$B$536</f>
        <v>Jedinica</v>
      </c>
      <c r="BP10" s="591" t="str">
        <f>Translations!$B$537</f>
        <v>Oznaka izvora</v>
      </c>
      <c r="BQ10" s="591" t="str">
        <f>Translations!$B$538</f>
        <v>Oznaka analize</v>
      </c>
      <c r="BR10" s="591" t="str">
        <f>Translations!$B$539</f>
        <v>Oznaka uzorkovanja</v>
      </c>
      <c r="BS10" s="591" t="str">
        <f>Translations!$B$540</f>
        <v>Učestalost analiza</v>
      </c>
      <c r="BT10" s="591" t="str">
        <f>Translations!$B$1198</f>
        <v>Komentari i obrazloženja ako nisu primijenjene zahtijevane razine:</v>
      </c>
      <c r="BU10" s="620"/>
      <c r="CJ10" s="689"/>
      <c r="CK10" s="689"/>
      <c r="CL10" s="689"/>
      <c r="CM10" s="689"/>
      <c r="CN10" s="689"/>
      <c r="CO10" s="689"/>
      <c r="CP10" s="689"/>
      <c r="CQ10" s="689"/>
      <c r="CR10" s="689"/>
      <c r="CS10" s="689"/>
      <c r="CT10" s="689"/>
      <c r="CU10" s="689"/>
      <c r="CV10" s="689"/>
      <c r="CW10" s="689"/>
      <c r="CX10" s="689"/>
      <c r="CY10" s="689"/>
      <c r="CZ10" s="689"/>
      <c r="DA10" s="689"/>
      <c r="DB10" s="689"/>
      <c r="DC10" s="689"/>
      <c r="DD10" s="689"/>
      <c r="DE10" s="689"/>
      <c r="DF10" s="689"/>
      <c r="DG10" s="689"/>
      <c r="DH10" s="689"/>
      <c r="DI10" s="689"/>
      <c r="DJ10" s="689"/>
      <c r="DK10" s="689"/>
      <c r="DL10" s="689"/>
      <c r="DM10" s="689"/>
      <c r="DN10" s="689"/>
      <c r="DO10" s="689"/>
      <c r="DP10" s="689"/>
      <c r="DQ10" s="689"/>
      <c r="DR10" s="689"/>
      <c r="DS10" s="689"/>
      <c r="DT10" s="689"/>
      <c r="DU10" s="689"/>
      <c r="DV10" s="689"/>
      <c r="DW10" s="689"/>
      <c r="DX10" s="689"/>
      <c r="DY10" s="689"/>
      <c r="DZ10" s="689"/>
      <c r="EA10" s="689"/>
      <c r="EB10" s="689"/>
      <c r="EC10" s="689"/>
      <c r="ED10" s="689"/>
      <c r="EE10" s="689"/>
      <c r="EF10" s="689"/>
      <c r="EG10" s="689"/>
      <c r="EH10" s="689"/>
      <c r="EI10" s="689"/>
      <c r="EJ10" s="689"/>
      <c r="EK10" s="689"/>
      <c r="EL10" s="689"/>
      <c r="EM10" s="689"/>
      <c r="EN10" s="689"/>
      <c r="EO10" s="689"/>
      <c r="EP10" s="689"/>
      <c r="EQ10" s="689"/>
      <c r="ER10" s="689"/>
      <c r="ES10" s="689"/>
      <c r="ET10" s="689"/>
      <c r="EU10" s="689"/>
      <c r="EV10" s="689"/>
      <c r="EW10" s="689"/>
      <c r="EX10" s="689"/>
      <c r="EY10" s="689"/>
      <c r="EZ10" s="689"/>
    </row>
    <row r="11" spans="1:156" ht="12.75" customHeight="1" x14ac:dyDescent="0.2">
      <c r="B11" s="694" t="str">
        <f>IF(COUNTIF($CK$10:CK11,TRUE)&gt;0,"",INDEX('C_Opis postrojenja'!$E$226:$E$242,ROWS($A$11:A11)))</f>
        <v/>
      </c>
      <c r="C11" s="695" t="str">
        <f>IF($E11="","",INDEX('C_Opis postrojenja'!F:F,MATCH($B11,'C_Opis postrojenja'!$E:$E,0)))</f>
        <v/>
      </c>
      <c r="D11" s="695" t="str">
        <f>IF($E11="","",INDEX('C_Opis postrojenja'!I:I,MATCH($B11,'C_Opis postrojenja'!$E:$E,0)))</f>
        <v/>
      </c>
      <c r="E11" s="695" t="str">
        <f>IF($B11="","",INDEX('C_Opis postrojenja'!F:F,MATCH($CJ11,'C_Opis postrojenja'!$Q:$Q,0)))</f>
        <v/>
      </c>
      <c r="F11" s="696" t="str">
        <f>IF($E11="","",INDEX('C_Opis postrojenja'!L:L,MATCH($CJ11,'C_Opis postrojenja'!$Q:$Q,0)))</f>
        <v/>
      </c>
      <c r="G11" s="695" t="str">
        <f>IF($E11="","",INDEX('C_Opis postrojenja'!M:M,MATCH($CJ11,'C_Opis postrojenja'!$Q:$Q,0)))</f>
        <v/>
      </c>
      <c r="H11" s="695" t="str">
        <f>IF($E11="","",INDEX('C_Opis postrojenja'!N:N,MATCH($CJ11,'C_Opis postrojenja'!$Q:$Q,0)))</f>
        <v/>
      </c>
      <c r="I11" s="697" t="str">
        <f>IF($E11="","",IF(INDEX('E_Tokovi izvora'!$A:$N,CN11,I$7)="","",INDEX('E_Tokovi izvora'!$A:$N,CN11,I$7)))</f>
        <v/>
      </c>
      <c r="J11" s="697" t="str">
        <f>IF($E11="","",IF(INDEX('E_Tokovi izvora'!$A:$N,CO11,J$7)="","",INDEX('E_Tokovi izvora'!$A:$N,CO11,J$7)))</f>
        <v/>
      </c>
      <c r="K11" s="697" t="str">
        <f>IF($E11="","",IF(INDEX('E_Tokovi izvora'!$A:$N,CP11,K$7)="","",INDEX('E_Tokovi izvora'!$A:$N,CP11,K$7)))</f>
        <v/>
      </c>
      <c r="L11" s="697" t="str">
        <f>IF($E11="","",IF(INDEX('E_Tokovi izvora'!$A:$N,CQ11,L$7)="","",INDEX('E_Tokovi izvora'!$A:$N,CQ11,L$7)))</f>
        <v/>
      </c>
      <c r="M11" s="697" t="str">
        <f>IF($E11="","",IF(INDEX('E_Tokovi izvora'!$A:$N,CR11,M$7)="","",INDEX('E_Tokovi izvora'!$A:$N,CR11,M$7)))</f>
        <v/>
      </c>
      <c r="N11" s="697" t="str">
        <f>IF($E11="","",IF(INDEX('E_Tokovi izvora'!$A:$N,CS11,N$7)="","",INDEX('E_Tokovi izvora'!$A:$N,CS11,N$7)))</f>
        <v/>
      </c>
      <c r="O11" s="697" t="str">
        <f>IF($E11="","",IF(INDEX('E_Tokovi izvora'!$A:$N,CT11,O$7)="","",INDEX('E_Tokovi izvora'!$A:$N,CT11,O$7)))</f>
        <v/>
      </c>
      <c r="P11" s="697" t="str">
        <f>IF($E11="","",IF(INDEX('E_Tokovi izvora'!$A:$N,CU11,P$7)="","",INDEX('E_Tokovi izvora'!$A:$N,CU11,P$7)))</f>
        <v/>
      </c>
      <c r="Q11" s="697" t="str">
        <f>IF($E11="","",IF(INDEX('E_Tokovi izvora'!$A:$N,CV11,Q$7)="","",INDEX('E_Tokovi izvora'!$A:$N,CV11,Q$7)))</f>
        <v/>
      </c>
      <c r="R11" s="697" t="str">
        <f>IF($E11="","",IF(INDEX('E_Tokovi izvora'!$A:$N,CW11,R$7)="","",INDEX('E_Tokovi izvora'!$A:$N,CW11,R$7)))</f>
        <v/>
      </c>
      <c r="S11" s="697" t="str">
        <f>IF($E11="","",IF(INDEX('E_Tokovi izvora'!$A:$N,CX11,S$7)="","",INDEX('E_Tokovi izvora'!$A:$N,CX11,S$7)))</f>
        <v/>
      </c>
      <c r="T11" s="697" t="str">
        <f>IF($E11="","",IF(INDEX('E_Tokovi izvora'!$A:$N,CY11,T$7)="","",INDEX('E_Tokovi izvora'!$A:$N,CY11,T$7)))</f>
        <v/>
      </c>
      <c r="U11" s="697" t="str">
        <f>IF($E11="","",IF(INDEX('E_Tokovi izvora'!$A:$N,CZ11,U$7)="","",INDEX('E_Tokovi izvora'!$A:$N,CZ11,U$7)))</f>
        <v/>
      </c>
      <c r="V11" s="697" t="str">
        <f>IF($E11="","",IF(INDEX('E_Tokovi izvora'!$A:$N,DA11,V$7)="","",INDEX('E_Tokovi izvora'!$A:$N,DA11,V$7)))</f>
        <v/>
      </c>
      <c r="W11" s="698" t="str">
        <f>IF($E11="","",IF(INDEX('E_Tokovi izvora'!$A:$N,DB11,W$7)="","",INDEX('E_Tokovi izvora'!$A:$N,DB11,W$7)))</f>
        <v/>
      </c>
      <c r="X11" s="697" t="str">
        <f>IF($E11="","",IF(INDEX('E_Tokovi izvora'!$A:$N,DC11,X$7)="","",INDEX('E_Tokovi izvora'!$A:$N,DC11,X$7)))</f>
        <v/>
      </c>
      <c r="Y11" s="697" t="str">
        <f>IF($E11="","",IF(INDEX('E_Tokovi izvora'!$A:$N,DD11,Y$7)="","",INDEX('E_Tokovi izvora'!$A:$N,DD11,Y$7)))</f>
        <v/>
      </c>
      <c r="Z11" s="697" t="str">
        <f>IF($E11="","",IF(INDEX('E_Tokovi izvora'!$A:$N,DE11,Z$7)="","",INDEX('E_Tokovi izvora'!$A:$N,DE11,Z$7)))</f>
        <v/>
      </c>
      <c r="AA11" s="697" t="str">
        <f>IF($E11="","",IF(INDEX('E_Tokovi izvora'!$A:$N,DF11,AA$7)="","",INDEX('E_Tokovi izvora'!$A:$N,DF11,AA$7)))</f>
        <v/>
      </c>
      <c r="AB11" s="697" t="str">
        <f>IF($E11="","",IF(INDEX('E_Tokovi izvora'!$A:$N,DG11,AB$7)="","",INDEX('E_Tokovi izvora'!$A:$N,DG11,AB$7)))</f>
        <v/>
      </c>
      <c r="AC11" s="697" t="str">
        <f>IF($E11="","",IF(INDEX('E_Tokovi izvora'!$A:$N,DH11,AC$7)="","",INDEX('E_Tokovi izvora'!$A:$N,DH11,AC$7)))</f>
        <v/>
      </c>
      <c r="AD11" s="697" t="str">
        <f>IF($E11="","",IF(INDEX('E_Tokovi izvora'!$A:$N,DI11,AD$7)="","",INDEX('E_Tokovi izvora'!$A:$N,DI11,AD$7)))</f>
        <v/>
      </c>
      <c r="AE11" s="697" t="str">
        <f>IF($E11="","",IF(INDEX('E_Tokovi izvora'!$A:$N,DJ11,AE$7)="","",INDEX('E_Tokovi izvora'!$A:$N,DJ11,AE$7)))</f>
        <v/>
      </c>
      <c r="AF11" s="697" t="str">
        <f>IF($E11="","",IF(INDEX('E_Tokovi izvora'!$A:$N,DK11,AF$7)="","",INDEX('E_Tokovi izvora'!$A:$N,DK11,AF$7)))</f>
        <v/>
      </c>
      <c r="AG11" s="697" t="str">
        <f>IF($E11="","",IF(INDEX('E_Tokovi izvora'!$A:$N,DL11,AG$7)="","",INDEX('E_Tokovi izvora'!$A:$N,DL11,AG$7)))</f>
        <v/>
      </c>
      <c r="AH11" s="697" t="str">
        <f>IF($E11="","",IF(INDEX('E_Tokovi izvora'!$A:$N,DM11,AH$7)="","",INDEX('E_Tokovi izvora'!$A:$N,DM11,AH$7)))</f>
        <v/>
      </c>
      <c r="AI11" s="697" t="str">
        <f>IF($E11="","",IF(INDEX('E_Tokovi izvora'!$A:$N,DN11,AI$7)="","",INDEX('E_Tokovi izvora'!$A:$N,DN11,AI$7)))</f>
        <v/>
      </c>
      <c r="AJ11" s="697" t="str">
        <f>IF($E11="","",IF(INDEX('E_Tokovi izvora'!$A:$N,DO11,AJ$7)="","",INDEX('E_Tokovi izvora'!$A:$N,DO11,AJ$7)))</f>
        <v/>
      </c>
      <c r="AK11" s="697" t="str">
        <f>IF($E11="","",IF(INDEX('E_Tokovi izvora'!$A:$N,DP11,AK$7)="","",INDEX('E_Tokovi izvora'!$A:$N,DP11,AK$7)))</f>
        <v/>
      </c>
      <c r="AL11" s="697" t="str">
        <f>IF($E11="","",IF(INDEX('E_Tokovi izvora'!$A:$N,DQ11,AL$7)="","",INDEX('E_Tokovi izvora'!$A:$N,DQ11,AL$7)))</f>
        <v/>
      </c>
      <c r="AM11" s="697" t="str">
        <f>IF($E11="","",IF(INDEX('E_Tokovi izvora'!$A:$N,DR11,AM$7)="","",INDEX('E_Tokovi izvora'!$A:$N,DR11,AM$7)))</f>
        <v/>
      </c>
      <c r="AN11" s="697" t="str">
        <f>IF($E11="","",IF(INDEX('E_Tokovi izvora'!$A:$N,DS11,AN$7)="","",INDEX('E_Tokovi izvora'!$A:$N,DS11,AN$7)))</f>
        <v/>
      </c>
      <c r="AO11" s="697" t="str">
        <f>IF($E11="","",IF(INDEX('E_Tokovi izvora'!$A:$N,DT11,AO$7)="","",INDEX('E_Tokovi izvora'!$A:$N,DT11,AO$7)))</f>
        <v/>
      </c>
      <c r="AP11" s="697" t="str">
        <f>IF($E11="","",IF(INDEX('E_Tokovi izvora'!$A:$N,DU11,AP$7)="","",INDEX('E_Tokovi izvora'!$A:$N,DU11,AP$7)))</f>
        <v/>
      </c>
      <c r="AQ11" s="697" t="str">
        <f>IF($E11="","",IF(INDEX('E_Tokovi izvora'!$A:$N,DV11,AQ$7)="","",INDEX('E_Tokovi izvora'!$A:$N,DV11,AQ$7)))</f>
        <v/>
      </c>
      <c r="AR11" s="697" t="str">
        <f>IF($E11="","",IF(INDEX('E_Tokovi izvora'!$A:$N,DW11,AR$7)="","",INDEX('E_Tokovi izvora'!$A:$N,DW11,AR$7)))</f>
        <v/>
      </c>
      <c r="AS11" s="697" t="str">
        <f>IF($E11="","",IF(INDEX('E_Tokovi izvora'!$A:$N,DX11,AS$7)="","",INDEX('E_Tokovi izvora'!$A:$N,DX11,AS$7)))</f>
        <v/>
      </c>
      <c r="AT11" s="697" t="str">
        <f>IF($E11="","",IF(INDEX('E_Tokovi izvora'!$A:$N,DY11,AT$7)="","",INDEX('E_Tokovi izvora'!$A:$N,DY11,AT$7)))</f>
        <v/>
      </c>
      <c r="AU11" s="697" t="str">
        <f>IF($E11="","",IF(INDEX('E_Tokovi izvora'!$A:$N,DZ11,AU$7)="","",INDEX('E_Tokovi izvora'!$A:$N,DZ11,AU$7)))</f>
        <v/>
      </c>
      <c r="AV11" s="697" t="str">
        <f>IF($E11="","",IF(INDEX('E_Tokovi izvora'!$A:$N,EA11,AV$7)="","",INDEX('E_Tokovi izvora'!$A:$N,EA11,AV$7)))</f>
        <v/>
      </c>
      <c r="AW11" s="697" t="str">
        <f>IF($E11="","",IF(INDEX('E_Tokovi izvora'!$A:$N,EB11,AW$7)="","",INDEX('E_Tokovi izvora'!$A:$N,EB11,AW$7)))</f>
        <v/>
      </c>
      <c r="AX11" s="697" t="str">
        <f>IF($E11="","",IF(INDEX('E_Tokovi izvora'!$A:$N,EC11,AX$7)="","",INDEX('E_Tokovi izvora'!$A:$N,EC11,AX$7)))</f>
        <v/>
      </c>
      <c r="AY11" s="697" t="str">
        <f>IF($E11="","",IF(INDEX('E_Tokovi izvora'!$A:$N,ED11,AY$7)="","",INDEX('E_Tokovi izvora'!$A:$N,ED11,AY$7)))</f>
        <v/>
      </c>
      <c r="AZ11" s="697" t="str">
        <f>IF($E11="","",IF(INDEX('E_Tokovi izvora'!$A:$N,EE11,AZ$7)="","",INDEX('E_Tokovi izvora'!$A:$N,EE11,AZ$7)))</f>
        <v/>
      </c>
      <c r="BA11" s="697" t="str">
        <f>IF($E11="","",IF(INDEX('E_Tokovi izvora'!$A:$N,EF11,BA$7)="","",INDEX('E_Tokovi izvora'!$A:$N,EF11,BA$7)))</f>
        <v/>
      </c>
      <c r="BB11" s="697" t="str">
        <f>IF($E11="","",IF(INDEX('E_Tokovi izvora'!$A:$N,EG11,BB$7)="","",INDEX('E_Tokovi izvora'!$A:$N,EG11,BB$7)))</f>
        <v/>
      </c>
      <c r="BC11" s="697" t="str">
        <f>IF($E11="","",IF(INDEX('E_Tokovi izvora'!$A:$N,EH11,BC$7)="","",INDEX('E_Tokovi izvora'!$A:$N,EH11,BC$7)))</f>
        <v/>
      </c>
      <c r="BD11" s="697" t="str">
        <f>IF($E11="","",IF(INDEX('E_Tokovi izvora'!$A:$N,EI11,BD$7)="","",INDEX('E_Tokovi izvora'!$A:$N,EI11,BD$7)))</f>
        <v/>
      </c>
      <c r="BE11" s="697" t="str">
        <f>IF($E11="","",IF(INDEX('E_Tokovi izvora'!$A:$N,EJ11,BE$7)="","",INDEX('E_Tokovi izvora'!$A:$N,EJ11,BE$7)))</f>
        <v/>
      </c>
      <c r="BF11" s="697" t="str">
        <f>IF($E11="","",IF(INDEX('E_Tokovi izvora'!$A:$N,EK11,BF$7)="","",INDEX('E_Tokovi izvora'!$A:$N,EK11,BF$7)))</f>
        <v/>
      </c>
      <c r="BG11" s="697" t="str">
        <f>IF($E11="","",IF(INDEX('E_Tokovi izvora'!$A:$N,EL11,BG$7)="","",INDEX('E_Tokovi izvora'!$A:$N,EL11,BG$7)))</f>
        <v/>
      </c>
      <c r="BH11" s="697" t="str">
        <f>IF($E11="","",IF(INDEX('E_Tokovi izvora'!$A:$N,EM11,BH$7)="","",INDEX('E_Tokovi izvora'!$A:$N,EM11,BH$7)))</f>
        <v/>
      </c>
      <c r="BI11" s="697" t="str">
        <f>IF($E11="","",IF(INDEX('E_Tokovi izvora'!$A:$N,EN11,BI$7)="","",INDEX('E_Tokovi izvora'!$A:$N,EN11,BI$7)))</f>
        <v/>
      </c>
      <c r="BJ11" s="697" t="str">
        <f>IF($E11="","",IF(INDEX('E_Tokovi izvora'!$A:$N,EO11,BJ$7)="","",INDEX('E_Tokovi izvora'!$A:$N,EO11,BJ$7)))</f>
        <v/>
      </c>
      <c r="BK11" s="697" t="str">
        <f>IF($E11="","",IF(INDEX('E_Tokovi izvora'!$A:$N,EP11,BK$7)="","",INDEX('E_Tokovi izvora'!$A:$N,EP11,BK$7)))</f>
        <v/>
      </c>
      <c r="BL11" s="697" t="str">
        <f>IF($E11="","",IF(INDEX('E_Tokovi izvora'!$A:$N,EQ11,BL$7)="","",INDEX('E_Tokovi izvora'!$A:$N,EQ11,BL$7)))</f>
        <v/>
      </c>
      <c r="BM11" s="697" t="str">
        <f>IF($E11="","",IF(INDEX('E_Tokovi izvora'!$A:$N,ER11,BM$7)="","",INDEX('E_Tokovi izvora'!$A:$N,ER11,BM$7)))</f>
        <v/>
      </c>
      <c r="BN11" s="697" t="str">
        <f>IF($E11="","",IF(INDEX('E_Tokovi izvora'!$A:$N,ES11,BN$7)="","",INDEX('E_Tokovi izvora'!$A:$N,ES11,BN$7)))</f>
        <v/>
      </c>
      <c r="BO11" s="697" t="str">
        <f>IF($E11="","",IF(INDEX('E_Tokovi izvora'!$A:$N,ET11,BO$7)="","",INDEX('E_Tokovi izvora'!$A:$N,ET11,BO$7)))</f>
        <v/>
      </c>
      <c r="BP11" s="697" t="str">
        <f>IF($E11="","",IF(INDEX('E_Tokovi izvora'!$A:$N,EU11,BP$7)="","",INDEX('E_Tokovi izvora'!$A:$N,EU11,BP$7)))</f>
        <v/>
      </c>
      <c r="BQ11" s="697" t="str">
        <f>IF($E11="","",IF(INDEX('E_Tokovi izvora'!$A:$N,EV11,BQ$7)="","",INDEX('E_Tokovi izvora'!$A:$N,EV11,BQ$7)))</f>
        <v/>
      </c>
      <c r="BR11" s="697" t="str">
        <f>IF($E11="","",IF(INDEX('E_Tokovi izvora'!$A:$N,EW11,BR$7)="","",INDEX('E_Tokovi izvora'!$A:$N,EW11,BR$7)))</f>
        <v/>
      </c>
      <c r="BS11" s="697" t="str">
        <f>IF($E11="","",IF(INDEX('E_Tokovi izvora'!$A:$N,EX11,BS$7)="","",INDEX('E_Tokovi izvora'!$A:$N,EX11,BS$7)))</f>
        <v/>
      </c>
      <c r="BT11" s="697" t="str">
        <f>IF($E11="","",IF(INDEX('E_Tokovi izvora'!$A:$N,EY11,BT$7)="","",INDEX('E_Tokovi izvora'!$A:$N,EY11,BT$7)))</f>
        <v/>
      </c>
      <c r="BU11" s="620"/>
      <c r="CJ11" s="673" t="str">
        <f t="shared" ref="CJ11:CJ42" si="0">EUconst_CNTR_SourceCategory&amp;B11</f>
        <v>SourceCategory_</v>
      </c>
      <c r="CK11" s="673" t="b">
        <f>INDEX('C_Opis postrojenja'!$A$226:$A$332,ROWS($CI$11:CI11))="ausblenden"</f>
        <v>0</v>
      </c>
      <c r="CL11" s="673" t="str">
        <f t="shared" ref="CL11:CL42" si="1">EUconst_CNTR_SourceStreamName&amp;B11</f>
        <v>SourceStreamName_</v>
      </c>
      <c r="CN11" s="699">
        <v>52</v>
      </c>
      <c r="CO11" s="699">
        <v>56</v>
      </c>
      <c r="CP11" s="699">
        <v>61</v>
      </c>
      <c r="CQ11" s="699">
        <v>66</v>
      </c>
      <c r="CR11" s="699">
        <v>71</v>
      </c>
      <c r="CS11" s="699">
        <v>75</v>
      </c>
      <c r="CT11" s="699">
        <v>80</v>
      </c>
      <c r="CU11" s="699">
        <v>80</v>
      </c>
      <c r="CV11" s="699">
        <v>80</v>
      </c>
      <c r="CW11" s="699">
        <v>80</v>
      </c>
      <c r="CX11" s="699">
        <v>80</v>
      </c>
      <c r="CY11" s="699">
        <v>87</v>
      </c>
      <c r="CZ11" s="699">
        <v>91</v>
      </c>
      <c r="DA11" s="699">
        <v>92</v>
      </c>
      <c r="DB11" s="699">
        <v>93</v>
      </c>
      <c r="DC11" s="699">
        <f>ROW('E_Tokovi izvora'!E138)</f>
        <v>138</v>
      </c>
      <c r="DD11" s="699">
        <v>160</v>
      </c>
      <c r="DE11" s="699">
        <v>160</v>
      </c>
      <c r="DF11" s="699">
        <v>160</v>
      </c>
      <c r="DG11" s="699">
        <v>160</v>
      </c>
      <c r="DH11" s="699">
        <v>160</v>
      </c>
      <c r="DI11" s="699">
        <v>160</v>
      </c>
      <c r="DJ11" s="699">
        <v>160</v>
      </c>
      <c r="DK11" s="699">
        <v>139</v>
      </c>
      <c r="DL11" s="699">
        <v>161</v>
      </c>
      <c r="DM11" s="699">
        <v>161</v>
      </c>
      <c r="DN11" s="699">
        <v>161</v>
      </c>
      <c r="DO11" s="699">
        <v>161</v>
      </c>
      <c r="DP11" s="699">
        <v>161</v>
      </c>
      <c r="DQ11" s="699">
        <v>161</v>
      </c>
      <c r="DR11" s="699">
        <v>161</v>
      </c>
      <c r="DS11" s="699">
        <v>140</v>
      </c>
      <c r="DT11" s="699">
        <v>162</v>
      </c>
      <c r="DU11" s="699">
        <v>162</v>
      </c>
      <c r="DV11" s="699">
        <v>162</v>
      </c>
      <c r="DW11" s="699">
        <v>162</v>
      </c>
      <c r="DX11" s="699">
        <v>162</v>
      </c>
      <c r="DY11" s="699">
        <v>162</v>
      </c>
      <c r="DZ11" s="699">
        <v>162</v>
      </c>
      <c r="EA11" s="699">
        <v>141</v>
      </c>
      <c r="EB11" s="699">
        <v>163</v>
      </c>
      <c r="EC11" s="699">
        <v>163</v>
      </c>
      <c r="ED11" s="699">
        <v>163</v>
      </c>
      <c r="EE11" s="699">
        <v>163</v>
      </c>
      <c r="EF11" s="699">
        <v>163</v>
      </c>
      <c r="EG11" s="699">
        <v>163</v>
      </c>
      <c r="EH11" s="699">
        <v>163</v>
      </c>
      <c r="EI11" s="699">
        <v>142</v>
      </c>
      <c r="EJ11" s="699">
        <v>164</v>
      </c>
      <c r="EK11" s="699">
        <v>164</v>
      </c>
      <c r="EL11" s="699">
        <v>164</v>
      </c>
      <c r="EM11" s="699">
        <v>164</v>
      </c>
      <c r="EN11" s="699">
        <v>164</v>
      </c>
      <c r="EO11" s="699">
        <v>164</v>
      </c>
      <c r="EP11" s="699">
        <v>164</v>
      </c>
      <c r="EQ11" s="699">
        <v>143</v>
      </c>
      <c r="ER11" s="699">
        <v>165</v>
      </c>
      <c r="ES11" s="699">
        <v>165</v>
      </c>
      <c r="ET11" s="699">
        <v>165</v>
      </c>
      <c r="EU11" s="699">
        <v>165</v>
      </c>
      <c r="EV11" s="699">
        <v>165</v>
      </c>
      <c r="EW11" s="699">
        <v>165</v>
      </c>
      <c r="EX11" s="699">
        <v>165</v>
      </c>
      <c r="EY11" s="699">
        <v>182</v>
      </c>
      <c r="EZ11" s="699"/>
    </row>
    <row r="12" spans="1:156" ht="12.75" customHeight="1" x14ac:dyDescent="0.2">
      <c r="B12" s="694" t="str">
        <f>IF(COUNTIF($CK$10:CK12,TRUE)&gt;0,"",INDEX('C_Opis postrojenja'!$E$226:$E$242,ROWS($A$11:A12)))</f>
        <v/>
      </c>
      <c r="C12" s="576" t="str">
        <f>IF($E12="","",INDEX('C_Opis postrojenja'!F:F,MATCH($B12,'C_Opis postrojenja'!$E:$E,0)))</f>
        <v/>
      </c>
      <c r="D12" s="576" t="str">
        <f>IF($E12="","",INDEX('C_Opis postrojenja'!I:I,MATCH($B12,'C_Opis postrojenja'!$E:$E,0)))</f>
        <v/>
      </c>
      <c r="E12" s="576" t="str">
        <f>IF($B12="","",INDEX('C_Opis postrojenja'!F:F,MATCH($CJ12,'C_Opis postrojenja'!$Q:$Q,0)))</f>
        <v/>
      </c>
      <c r="F12" s="700" t="str">
        <f>IF($E12="","",INDEX('C_Opis postrojenja'!L:L,MATCH($CJ12,'C_Opis postrojenja'!$Q:$Q,0)))</f>
        <v/>
      </c>
      <c r="G12" s="576" t="str">
        <f>IF($E12="","",INDEX('C_Opis postrojenja'!M:M,MATCH($CJ12,'C_Opis postrojenja'!$Q:$Q,0)))</f>
        <v/>
      </c>
      <c r="H12" s="576" t="str">
        <f>IF($E12="","",INDEX('C_Opis postrojenja'!N:N,MATCH($CJ12,'C_Opis postrojenja'!$Q:$Q,0)))</f>
        <v/>
      </c>
      <c r="I12" s="697" t="str">
        <f>IF($E12="","",IF(INDEX('E_Tokovi izvora'!$A:$N,CN12,I$7)="","",INDEX('E_Tokovi izvora'!$A:$N,CN12,I$7)))</f>
        <v/>
      </c>
      <c r="J12" s="697" t="str">
        <f>IF($E12="","",IF(INDEX('E_Tokovi izvora'!$A:$N,CO12,J$7)="","",INDEX('E_Tokovi izvora'!$A:$N,CO12,J$7)))</f>
        <v/>
      </c>
      <c r="K12" s="697" t="str">
        <f>IF($E12="","",IF(INDEX('E_Tokovi izvora'!$A:$N,CP12,K$7)="","",INDEX('E_Tokovi izvora'!$A:$N,CP12,K$7)))</f>
        <v/>
      </c>
      <c r="L12" s="697" t="str">
        <f>IF($E12="","",IF(INDEX('E_Tokovi izvora'!$A:$N,CQ12,L$7)="","",INDEX('E_Tokovi izvora'!$A:$N,CQ12,L$7)))</f>
        <v/>
      </c>
      <c r="M12" s="697" t="str">
        <f>IF($E12="","",IF(INDEX('E_Tokovi izvora'!$A:$N,CR12,M$7)="","",INDEX('E_Tokovi izvora'!$A:$N,CR12,M$7)))</f>
        <v/>
      </c>
      <c r="N12" s="697" t="str">
        <f>IF($E12="","",IF(INDEX('E_Tokovi izvora'!$A:$N,CS12,N$7)="","",INDEX('E_Tokovi izvora'!$A:$N,CS12,N$7)))</f>
        <v/>
      </c>
      <c r="O12" s="697" t="str">
        <f>IF($E12="","",IF(INDEX('E_Tokovi izvora'!$A:$N,CT12,O$7)="","",INDEX('E_Tokovi izvora'!$A:$N,CT12,O$7)))</f>
        <v/>
      </c>
      <c r="P12" s="697" t="str">
        <f>IF($E12="","",IF(INDEX('E_Tokovi izvora'!$A:$N,CU12,P$7)="","",INDEX('E_Tokovi izvora'!$A:$N,CU12,P$7)))</f>
        <v/>
      </c>
      <c r="Q12" s="697" t="str">
        <f>IF($E12="","",IF(INDEX('E_Tokovi izvora'!$A:$N,CV12,Q$7)="","",INDEX('E_Tokovi izvora'!$A:$N,CV12,Q$7)))</f>
        <v/>
      </c>
      <c r="R12" s="697" t="str">
        <f>IF($E12="","",IF(INDEX('E_Tokovi izvora'!$A:$N,CW12,R$7)="","",INDEX('E_Tokovi izvora'!$A:$N,CW12,R$7)))</f>
        <v/>
      </c>
      <c r="S12" s="697" t="str">
        <f>IF($E12="","",IF(INDEX('E_Tokovi izvora'!$A:$N,CX12,S$7)="","",INDEX('E_Tokovi izvora'!$A:$N,CX12,S$7)))</f>
        <v/>
      </c>
      <c r="T12" s="697" t="str">
        <f>IF($E12="","",IF(INDEX('E_Tokovi izvora'!$A:$N,CY12,T$7)="","",INDEX('E_Tokovi izvora'!$A:$N,CY12,T$7)))</f>
        <v/>
      </c>
      <c r="U12" s="697" t="str">
        <f>IF($E12="","",IF(INDEX('E_Tokovi izvora'!$A:$N,CZ12,U$7)="","",INDEX('E_Tokovi izvora'!$A:$N,CZ12,U$7)))</f>
        <v/>
      </c>
      <c r="V12" s="697" t="str">
        <f>IF($E12="","",IF(INDEX('E_Tokovi izvora'!$A:$N,DA12,V$7)="","",INDEX('E_Tokovi izvora'!$A:$N,DA12,V$7)))</f>
        <v/>
      </c>
      <c r="W12" s="698" t="str">
        <f>IF($E12="","",IF(INDEX('E_Tokovi izvora'!$A:$N,DB12,W$7)="","",INDEX('E_Tokovi izvora'!$A:$N,DB12,W$7)))</f>
        <v/>
      </c>
      <c r="X12" s="697" t="str">
        <f>IF($E12="","",IF(INDEX('E_Tokovi izvora'!$A:$N,DC12,X$7)="","",INDEX('E_Tokovi izvora'!$A:$N,DC12,X$7)))</f>
        <v/>
      </c>
      <c r="Y12" s="697" t="str">
        <f>IF($E12="","",IF(INDEX('E_Tokovi izvora'!$A:$N,DD12,Y$7)="","",INDEX('E_Tokovi izvora'!$A:$N,DD12,Y$7)))</f>
        <v/>
      </c>
      <c r="Z12" s="697" t="str">
        <f>IF($E12="","",IF(INDEX('E_Tokovi izvora'!$A:$N,DE12,Z$7)="","",INDEX('E_Tokovi izvora'!$A:$N,DE12,Z$7)))</f>
        <v/>
      </c>
      <c r="AA12" s="697" t="str">
        <f>IF($E12="","",IF(INDEX('E_Tokovi izvora'!$A:$N,DF12,AA$7)="","",INDEX('E_Tokovi izvora'!$A:$N,DF12,AA$7)))</f>
        <v/>
      </c>
      <c r="AB12" s="697" t="str">
        <f>IF($E12="","",IF(INDEX('E_Tokovi izvora'!$A:$N,DG12,AB$7)="","",INDEX('E_Tokovi izvora'!$A:$N,DG12,AB$7)))</f>
        <v/>
      </c>
      <c r="AC12" s="697" t="str">
        <f>IF($E12="","",IF(INDEX('E_Tokovi izvora'!$A:$N,DH12,AC$7)="","",INDEX('E_Tokovi izvora'!$A:$N,DH12,AC$7)))</f>
        <v/>
      </c>
      <c r="AD12" s="697" t="str">
        <f>IF($E12="","",IF(INDEX('E_Tokovi izvora'!$A:$N,DI12,AD$7)="","",INDEX('E_Tokovi izvora'!$A:$N,DI12,AD$7)))</f>
        <v/>
      </c>
      <c r="AE12" s="697" t="str">
        <f>IF($E12="","",IF(INDEX('E_Tokovi izvora'!$A:$N,DJ12,AE$7)="","",INDEX('E_Tokovi izvora'!$A:$N,DJ12,AE$7)))</f>
        <v/>
      </c>
      <c r="AF12" s="697" t="str">
        <f>IF($E12="","",IF(INDEX('E_Tokovi izvora'!$A:$N,DK12,AF$7)="","",INDEX('E_Tokovi izvora'!$A:$N,DK12,AF$7)))</f>
        <v/>
      </c>
      <c r="AG12" s="697" t="str">
        <f>IF($E12="","",IF(INDEX('E_Tokovi izvora'!$A:$N,DL12,AG$7)="","",INDEX('E_Tokovi izvora'!$A:$N,DL12,AG$7)))</f>
        <v/>
      </c>
      <c r="AH12" s="697" t="str">
        <f>IF($E12="","",IF(INDEX('E_Tokovi izvora'!$A:$N,DM12,AH$7)="","",INDEX('E_Tokovi izvora'!$A:$N,DM12,AH$7)))</f>
        <v/>
      </c>
      <c r="AI12" s="697" t="str">
        <f>IF($E12="","",IF(INDEX('E_Tokovi izvora'!$A:$N,DN12,AI$7)="","",INDEX('E_Tokovi izvora'!$A:$N,DN12,AI$7)))</f>
        <v/>
      </c>
      <c r="AJ12" s="697" t="str">
        <f>IF($E12="","",IF(INDEX('E_Tokovi izvora'!$A:$N,DO12,AJ$7)="","",INDEX('E_Tokovi izvora'!$A:$N,DO12,AJ$7)))</f>
        <v/>
      </c>
      <c r="AK12" s="697" t="str">
        <f>IF($E12="","",IF(INDEX('E_Tokovi izvora'!$A:$N,DP12,AK$7)="","",INDEX('E_Tokovi izvora'!$A:$N,DP12,AK$7)))</f>
        <v/>
      </c>
      <c r="AL12" s="697" t="str">
        <f>IF($E12="","",IF(INDEX('E_Tokovi izvora'!$A:$N,DQ12,AL$7)="","",INDEX('E_Tokovi izvora'!$A:$N,DQ12,AL$7)))</f>
        <v/>
      </c>
      <c r="AM12" s="697" t="str">
        <f>IF($E12="","",IF(INDEX('E_Tokovi izvora'!$A:$N,DR12,AM$7)="","",INDEX('E_Tokovi izvora'!$A:$N,DR12,AM$7)))</f>
        <v/>
      </c>
      <c r="AN12" s="697" t="str">
        <f>IF($E12="","",IF(INDEX('E_Tokovi izvora'!$A:$N,DS12,AN$7)="","",INDEX('E_Tokovi izvora'!$A:$N,DS12,AN$7)))</f>
        <v/>
      </c>
      <c r="AO12" s="697" t="str">
        <f>IF($E12="","",IF(INDEX('E_Tokovi izvora'!$A:$N,DT12,AO$7)="","",INDEX('E_Tokovi izvora'!$A:$N,DT12,AO$7)))</f>
        <v/>
      </c>
      <c r="AP12" s="697" t="str">
        <f>IF($E12="","",IF(INDEX('E_Tokovi izvora'!$A:$N,DU12,AP$7)="","",INDEX('E_Tokovi izvora'!$A:$N,DU12,AP$7)))</f>
        <v/>
      </c>
      <c r="AQ12" s="697" t="str">
        <f>IF($E12="","",IF(INDEX('E_Tokovi izvora'!$A:$N,DV12,AQ$7)="","",INDEX('E_Tokovi izvora'!$A:$N,DV12,AQ$7)))</f>
        <v/>
      </c>
      <c r="AR12" s="697" t="str">
        <f>IF($E12="","",IF(INDEX('E_Tokovi izvora'!$A:$N,DW12,AR$7)="","",INDEX('E_Tokovi izvora'!$A:$N,DW12,AR$7)))</f>
        <v/>
      </c>
      <c r="AS12" s="697" t="str">
        <f>IF($E12="","",IF(INDEX('E_Tokovi izvora'!$A:$N,DX12,AS$7)="","",INDEX('E_Tokovi izvora'!$A:$N,DX12,AS$7)))</f>
        <v/>
      </c>
      <c r="AT12" s="697" t="str">
        <f>IF($E12="","",IF(INDEX('E_Tokovi izvora'!$A:$N,DY12,AT$7)="","",INDEX('E_Tokovi izvora'!$A:$N,DY12,AT$7)))</f>
        <v/>
      </c>
      <c r="AU12" s="697" t="str">
        <f>IF($E12="","",IF(INDEX('E_Tokovi izvora'!$A:$N,DZ12,AU$7)="","",INDEX('E_Tokovi izvora'!$A:$N,DZ12,AU$7)))</f>
        <v/>
      </c>
      <c r="AV12" s="697" t="str">
        <f>IF($E12="","",IF(INDEX('E_Tokovi izvora'!$A:$N,EA12,AV$7)="","",INDEX('E_Tokovi izvora'!$A:$N,EA12,AV$7)))</f>
        <v/>
      </c>
      <c r="AW12" s="697" t="str">
        <f>IF($E12="","",IF(INDEX('E_Tokovi izvora'!$A:$N,EB12,AW$7)="","",INDEX('E_Tokovi izvora'!$A:$N,EB12,AW$7)))</f>
        <v/>
      </c>
      <c r="AX12" s="697" t="str">
        <f>IF($E12="","",IF(INDEX('E_Tokovi izvora'!$A:$N,EC12,AX$7)="","",INDEX('E_Tokovi izvora'!$A:$N,EC12,AX$7)))</f>
        <v/>
      </c>
      <c r="AY12" s="697" t="str">
        <f>IF($E12="","",IF(INDEX('E_Tokovi izvora'!$A:$N,ED12,AY$7)="","",INDEX('E_Tokovi izvora'!$A:$N,ED12,AY$7)))</f>
        <v/>
      </c>
      <c r="AZ12" s="697" t="str">
        <f>IF($E12="","",IF(INDEX('E_Tokovi izvora'!$A:$N,EE12,AZ$7)="","",INDEX('E_Tokovi izvora'!$A:$N,EE12,AZ$7)))</f>
        <v/>
      </c>
      <c r="BA12" s="697" t="str">
        <f>IF($E12="","",IF(INDEX('E_Tokovi izvora'!$A:$N,EF12,BA$7)="","",INDEX('E_Tokovi izvora'!$A:$N,EF12,BA$7)))</f>
        <v/>
      </c>
      <c r="BB12" s="697" t="str">
        <f>IF($E12="","",IF(INDEX('E_Tokovi izvora'!$A:$N,EG12,BB$7)="","",INDEX('E_Tokovi izvora'!$A:$N,EG12,BB$7)))</f>
        <v/>
      </c>
      <c r="BC12" s="697" t="str">
        <f>IF($E12="","",IF(INDEX('E_Tokovi izvora'!$A:$N,EH12,BC$7)="","",INDEX('E_Tokovi izvora'!$A:$N,EH12,BC$7)))</f>
        <v/>
      </c>
      <c r="BD12" s="697" t="str">
        <f>IF($E12="","",IF(INDEX('E_Tokovi izvora'!$A:$N,EI12,BD$7)="","",INDEX('E_Tokovi izvora'!$A:$N,EI12,BD$7)))</f>
        <v/>
      </c>
      <c r="BE12" s="697" t="str">
        <f>IF($E12="","",IF(INDEX('E_Tokovi izvora'!$A:$N,EJ12,BE$7)="","",INDEX('E_Tokovi izvora'!$A:$N,EJ12,BE$7)))</f>
        <v/>
      </c>
      <c r="BF12" s="697" t="str">
        <f>IF($E12="","",IF(INDEX('E_Tokovi izvora'!$A:$N,EK12,BF$7)="","",INDEX('E_Tokovi izvora'!$A:$N,EK12,BF$7)))</f>
        <v/>
      </c>
      <c r="BG12" s="697" t="str">
        <f>IF($E12="","",IF(INDEX('E_Tokovi izvora'!$A:$N,EL12,BG$7)="","",INDEX('E_Tokovi izvora'!$A:$N,EL12,BG$7)))</f>
        <v/>
      </c>
      <c r="BH12" s="697" t="str">
        <f>IF($E12="","",IF(INDEX('E_Tokovi izvora'!$A:$N,EM12,BH$7)="","",INDEX('E_Tokovi izvora'!$A:$N,EM12,BH$7)))</f>
        <v/>
      </c>
      <c r="BI12" s="697" t="str">
        <f>IF($E12="","",IF(INDEX('E_Tokovi izvora'!$A:$N,EN12,BI$7)="","",INDEX('E_Tokovi izvora'!$A:$N,EN12,BI$7)))</f>
        <v/>
      </c>
      <c r="BJ12" s="697" t="str">
        <f>IF($E12="","",IF(INDEX('E_Tokovi izvora'!$A:$N,EO12,BJ$7)="","",INDEX('E_Tokovi izvora'!$A:$N,EO12,BJ$7)))</f>
        <v/>
      </c>
      <c r="BK12" s="697" t="str">
        <f>IF($E12="","",IF(INDEX('E_Tokovi izvora'!$A:$N,EP12,BK$7)="","",INDEX('E_Tokovi izvora'!$A:$N,EP12,BK$7)))</f>
        <v/>
      </c>
      <c r="BL12" s="697" t="str">
        <f>IF($E12="","",IF(INDEX('E_Tokovi izvora'!$A:$N,EQ12,BL$7)="","",INDEX('E_Tokovi izvora'!$A:$N,EQ12,BL$7)))</f>
        <v/>
      </c>
      <c r="BM12" s="697" t="str">
        <f>IF($E12="","",IF(INDEX('E_Tokovi izvora'!$A:$N,ER12,BM$7)="","",INDEX('E_Tokovi izvora'!$A:$N,ER12,BM$7)))</f>
        <v/>
      </c>
      <c r="BN12" s="697" t="str">
        <f>IF($E12="","",IF(INDEX('E_Tokovi izvora'!$A:$N,ES12,BN$7)="","",INDEX('E_Tokovi izvora'!$A:$N,ES12,BN$7)))</f>
        <v/>
      </c>
      <c r="BO12" s="697" t="str">
        <f>IF($E12="","",IF(INDEX('E_Tokovi izvora'!$A:$N,ET12,BO$7)="","",INDEX('E_Tokovi izvora'!$A:$N,ET12,BO$7)))</f>
        <v/>
      </c>
      <c r="BP12" s="697" t="str">
        <f>IF($E12="","",IF(INDEX('E_Tokovi izvora'!$A:$N,EU12,BP$7)="","",INDEX('E_Tokovi izvora'!$A:$N,EU12,BP$7)))</f>
        <v/>
      </c>
      <c r="BQ12" s="697" t="str">
        <f>IF($E12="","",IF(INDEX('E_Tokovi izvora'!$A:$N,EV12,BQ$7)="","",INDEX('E_Tokovi izvora'!$A:$N,EV12,BQ$7)))</f>
        <v/>
      </c>
      <c r="BR12" s="697" t="str">
        <f>IF($E12="","",IF(INDEX('E_Tokovi izvora'!$A:$N,EW12,BR$7)="","",INDEX('E_Tokovi izvora'!$A:$N,EW12,BR$7)))</f>
        <v/>
      </c>
      <c r="BS12" s="697" t="str">
        <f>IF($E12="","",IF(INDEX('E_Tokovi izvora'!$A:$N,EX12,BS$7)="","",INDEX('E_Tokovi izvora'!$A:$N,EX12,BS$7)))</f>
        <v/>
      </c>
      <c r="BT12" s="697" t="str">
        <f>IF($E12="","",IF(INDEX('E_Tokovi izvora'!$A:$N,EY12,BT$7)="","",INDEX('E_Tokovi izvora'!$A:$N,EY12,BT$7)))</f>
        <v/>
      </c>
      <c r="BU12" s="620"/>
      <c r="CJ12" s="673" t="str">
        <f t="shared" si="0"/>
        <v>SourceCategory_</v>
      </c>
      <c r="CK12" s="673" t="b">
        <f>INDEX('C_Opis postrojenja'!$A$226:$A$332,ROWS($CI$11:CI12))="ausblenden"</f>
        <v>0</v>
      </c>
      <c r="CL12" s="673" t="str">
        <f t="shared" si="1"/>
        <v>SourceStreamName_</v>
      </c>
      <c r="CN12" s="699">
        <v>199</v>
      </c>
      <c r="CO12" s="699">
        <v>201</v>
      </c>
      <c r="CP12" s="699">
        <v>203</v>
      </c>
      <c r="CQ12" s="699">
        <v>205</v>
      </c>
      <c r="CR12" s="699">
        <v>207</v>
      </c>
      <c r="CS12" s="699">
        <v>209</v>
      </c>
      <c r="CT12" s="699">
        <v>211</v>
      </c>
      <c r="CU12" s="699">
        <v>211</v>
      </c>
      <c r="CV12" s="699">
        <v>211</v>
      </c>
      <c r="CW12" s="699">
        <v>211</v>
      </c>
      <c r="CX12" s="699">
        <v>211</v>
      </c>
      <c r="CY12" s="699">
        <v>214</v>
      </c>
      <c r="CZ12" s="699">
        <v>218</v>
      </c>
      <c r="DA12" s="699">
        <v>219</v>
      </c>
      <c r="DB12" s="699">
        <v>220</v>
      </c>
      <c r="DC12" s="699">
        <v>227</v>
      </c>
      <c r="DD12" s="699">
        <v>237</v>
      </c>
      <c r="DE12" s="699">
        <v>237</v>
      </c>
      <c r="DF12" s="699">
        <v>237</v>
      </c>
      <c r="DG12" s="699">
        <v>237</v>
      </c>
      <c r="DH12" s="699">
        <v>237</v>
      </c>
      <c r="DI12" s="699">
        <v>237</v>
      </c>
      <c r="DJ12" s="699">
        <v>237</v>
      </c>
      <c r="DK12" s="699">
        <v>228</v>
      </c>
      <c r="DL12" s="699">
        <v>238</v>
      </c>
      <c r="DM12" s="699">
        <v>238</v>
      </c>
      <c r="DN12" s="699">
        <v>238</v>
      </c>
      <c r="DO12" s="699">
        <v>238</v>
      </c>
      <c r="DP12" s="699">
        <v>238</v>
      </c>
      <c r="DQ12" s="699">
        <v>238</v>
      </c>
      <c r="DR12" s="699">
        <v>238</v>
      </c>
      <c r="DS12" s="699">
        <v>229</v>
      </c>
      <c r="DT12" s="699">
        <v>239</v>
      </c>
      <c r="DU12" s="699">
        <v>239</v>
      </c>
      <c r="DV12" s="699">
        <v>239</v>
      </c>
      <c r="DW12" s="699">
        <v>239</v>
      </c>
      <c r="DX12" s="699">
        <v>239</v>
      </c>
      <c r="DY12" s="699">
        <v>239</v>
      </c>
      <c r="DZ12" s="699">
        <v>239</v>
      </c>
      <c r="EA12" s="699">
        <v>230</v>
      </c>
      <c r="EB12" s="699">
        <v>240</v>
      </c>
      <c r="EC12" s="699">
        <v>240</v>
      </c>
      <c r="ED12" s="699">
        <v>240</v>
      </c>
      <c r="EE12" s="699">
        <v>240</v>
      </c>
      <c r="EF12" s="699">
        <v>240</v>
      </c>
      <c r="EG12" s="699">
        <v>240</v>
      </c>
      <c r="EH12" s="699">
        <v>240</v>
      </c>
      <c r="EI12" s="699">
        <v>231</v>
      </c>
      <c r="EJ12" s="699">
        <v>241</v>
      </c>
      <c r="EK12" s="699">
        <v>241</v>
      </c>
      <c r="EL12" s="699">
        <v>241</v>
      </c>
      <c r="EM12" s="699">
        <v>241</v>
      </c>
      <c r="EN12" s="699">
        <v>241</v>
      </c>
      <c r="EO12" s="699">
        <v>241</v>
      </c>
      <c r="EP12" s="699">
        <v>241</v>
      </c>
      <c r="EQ12" s="699">
        <v>232</v>
      </c>
      <c r="ER12" s="699">
        <v>242</v>
      </c>
      <c r="ES12" s="699">
        <v>242</v>
      </c>
      <c r="ET12" s="699">
        <v>242</v>
      </c>
      <c r="EU12" s="699">
        <v>242</v>
      </c>
      <c r="EV12" s="699">
        <v>242</v>
      </c>
      <c r="EW12" s="699">
        <v>242</v>
      </c>
      <c r="EX12" s="699">
        <v>242</v>
      </c>
      <c r="EY12" s="699">
        <v>248</v>
      </c>
      <c r="EZ12" s="699"/>
    </row>
    <row r="13" spans="1:156" ht="12.75" customHeight="1" x14ac:dyDescent="0.2">
      <c r="B13" s="694" t="str">
        <f>IF(COUNTIF($CK$10:CK13,TRUE)&gt;0,"",INDEX('C_Opis postrojenja'!$E$226:$E$242,ROWS($A$11:A13)))</f>
        <v/>
      </c>
      <c r="C13" s="576" t="str">
        <f>IF($E13="","",INDEX('C_Opis postrojenja'!F:F,MATCH($B13,'C_Opis postrojenja'!$E:$E,0)))</f>
        <v/>
      </c>
      <c r="D13" s="576" t="str">
        <f>IF($E13="","",INDEX('C_Opis postrojenja'!I:I,MATCH($B13,'C_Opis postrojenja'!$E:$E,0)))</f>
        <v/>
      </c>
      <c r="E13" s="576" t="str">
        <f>IF($B13="","",INDEX('C_Opis postrojenja'!F:F,MATCH($CJ13,'C_Opis postrojenja'!$Q:$Q,0)))</f>
        <v/>
      </c>
      <c r="F13" s="700" t="str">
        <f>IF($E13="","",INDEX('C_Opis postrojenja'!L:L,MATCH($CJ13,'C_Opis postrojenja'!$Q:$Q,0)))</f>
        <v/>
      </c>
      <c r="G13" s="576" t="str">
        <f>IF($E13="","",INDEX('C_Opis postrojenja'!M:M,MATCH($CJ13,'C_Opis postrojenja'!$Q:$Q,0)))</f>
        <v/>
      </c>
      <c r="H13" s="576" t="str">
        <f>IF($E13="","",INDEX('C_Opis postrojenja'!N:N,MATCH($CJ13,'C_Opis postrojenja'!$Q:$Q,0)))</f>
        <v/>
      </c>
      <c r="I13" s="697" t="str">
        <f>IF($E13="","",IF(INDEX('E_Tokovi izvora'!$A:$N,CN13,I$7)="","",INDEX('E_Tokovi izvora'!$A:$N,CN13,I$7)))</f>
        <v/>
      </c>
      <c r="J13" s="697" t="str">
        <f>IF($E13="","",IF(INDEX('E_Tokovi izvora'!$A:$N,CO13,J$7)="","",INDEX('E_Tokovi izvora'!$A:$N,CO13,J$7)))</f>
        <v/>
      </c>
      <c r="K13" s="697" t="str">
        <f>IF($E13="","",IF(INDEX('E_Tokovi izvora'!$A:$N,CP13,K$7)="","",INDEX('E_Tokovi izvora'!$A:$N,CP13,K$7)))</f>
        <v/>
      </c>
      <c r="L13" s="697" t="str">
        <f>IF($E13="","",IF(INDEX('E_Tokovi izvora'!$A:$N,CQ13,L$7)="","",INDEX('E_Tokovi izvora'!$A:$N,CQ13,L$7)))</f>
        <v/>
      </c>
      <c r="M13" s="697" t="str">
        <f>IF($E13="","",IF(INDEX('E_Tokovi izvora'!$A:$N,CR13,M$7)="","",INDEX('E_Tokovi izvora'!$A:$N,CR13,M$7)))</f>
        <v/>
      </c>
      <c r="N13" s="697" t="str">
        <f>IF($E13="","",IF(INDEX('E_Tokovi izvora'!$A:$N,CS13,N$7)="","",INDEX('E_Tokovi izvora'!$A:$N,CS13,N$7)))</f>
        <v/>
      </c>
      <c r="O13" s="697" t="str">
        <f>IF($E13="","",IF(INDEX('E_Tokovi izvora'!$A:$N,CT13,O$7)="","",INDEX('E_Tokovi izvora'!$A:$N,CT13,O$7)))</f>
        <v/>
      </c>
      <c r="P13" s="697" t="str">
        <f>IF($E13="","",IF(INDEX('E_Tokovi izvora'!$A:$N,CU13,P$7)="","",INDEX('E_Tokovi izvora'!$A:$N,CU13,P$7)))</f>
        <v/>
      </c>
      <c r="Q13" s="697" t="str">
        <f>IF($E13="","",IF(INDEX('E_Tokovi izvora'!$A:$N,CV13,Q$7)="","",INDEX('E_Tokovi izvora'!$A:$N,CV13,Q$7)))</f>
        <v/>
      </c>
      <c r="R13" s="697" t="str">
        <f>IF($E13="","",IF(INDEX('E_Tokovi izvora'!$A:$N,CW13,R$7)="","",INDEX('E_Tokovi izvora'!$A:$N,CW13,R$7)))</f>
        <v/>
      </c>
      <c r="S13" s="697" t="str">
        <f>IF($E13="","",IF(INDEX('E_Tokovi izvora'!$A:$N,CX13,S$7)="","",INDEX('E_Tokovi izvora'!$A:$N,CX13,S$7)))</f>
        <v/>
      </c>
      <c r="T13" s="697" t="str">
        <f>IF($E13="","",IF(INDEX('E_Tokovi izvora'!$A:$N,CY13,T$7)="","",INDEX('E_Tokovi izvora'!$A:$N,CY13,T$7)))</f>
        <v/>
      </c>
      <c r="U13" s="697" t="str">
        <f>IF($E13="","",IF(INDEX('E_Tokovi izvora'!$A:$N,CZ13,U$7)="","",INDEX('E_Tokovi izvora'!$A:$N,CZ13,U$7)))</f>
        <v/>
      </c>
      <c r="V13" s="697" t="str">
        <f>IF($E13="","",IF(INDEX('E_Tokovi izvora'!$A:$N,DA13,V$7)="","",INDEX('E_Tokovi izvora'!$A:$N,DA13,V$7)))</f>
        <v/>
      </c>
      <c r="W13" s="698" t="str">
        <f>IF($E13="","",IF(INDEX('E_Tokovi izvora'!$A:$N,DB13,W$7)="","",INDEX('E_Tokovi izvora'!$A:$N,DB13,W$7)))</f>
        <v/>
      </c>
      <c r="X13" s="697" t="str">
        <f>IF($E13="","",IF(INDEX('E_Tokovi izvora'!$A:$N,DC13,X$7)="","",INDEX('E_Tokovi izvora'!$A:$N,DC13,X$7)))</f>
        <v/>
      </c>
      <c r="Y13" s="697" t="str">
        <f>IF($E13="","",IF(INDEX('E_Tokovi izvora'!$A:$N,DD13,Y$7)="","",INDEX('E_Tokovi izvora'!$A:$N,DD13,Y$7)))</f>
        <v/>
      </c>
      <c r="Z13" s="697" t="str">
        <f>IF($E13="","",IF(INDEX('E_Tokovi izvora'!$A:$N,DE13,Z$7)="","",INDEX('E_Tokovi izvora'!$A:$N,DE13,Z$7)))</f>
        <v/>
      </c>
      <c r="AA13" s="697" t="str">
        <f>IF($E13="","",IF(INDEX('E_Tokovi izvora'!$A:$N,DF13,AA$7)="","",INDEX('E_Tokovi izvora'!$A:$N,DF13,AA$7)))</f>
        <v/>
      </c>
      <c r="AB13" s="697" t="str">
        <f>IF($E13="","",IF(INDEX('E_Tokovi izvora'!$A:$N,DG13,AB$7)="","",INDEX('E_Tokovi izvora'!$A:$N,DG13,AB$7)))</f>
        <v/>
      </c>
      <c r="AC13" s="697" t="str">
        <f>IF($E13="","",IF(INDEX('E_Tokovi izvora'!$A:$N,DH13,AC$7)="","",INDEX('E_Tokovi izvora'!$A:$N,DH13,AC$7)))</f>
        <v/>
      </c>
      <c r="AD13" s="697" t="str">
        <f>IF($E13="","",IF(INDEX('E_Tokovi izvora'!$A:$N,DI13,AD$7)="","",INDEX('E_Tokovi izvora'!$A:$N,DI13,AD$7)))</f>
        <v/>
      </c>
      <c r="AE13" s="697" t="str">
        <f>IF($E13="","",IF(INDEX('E_Tokovi izvora'!$A:$N,DJ13,AE$7)="","",INDEX('E_Tokovi izvora'!$A:$N,DJ13,AE$7)))</f>
        <v/>
      </c>
      <c r="AF13" s="697" t="str">
        <f>IF($E13="","",IF(INDEX('E_Tokovi izvora'!$A:$N,DK13,AF$7)="","",INDEX('E_Tokovi izvora'!$A:$N,DK13,AF$7)))</f>
        <v/>
      </c>
      <c r="AG13" s="697" t="str">
        <f>IF($E13="","",IF(INDEX('E_Tokovi izvora'!$A:$N,DL13,AG$7)="","",INDEX('E_Tokovi izvora'!$A:$N,DL13,AG$7)))</f>
        <v/>
      </c>
      <c r="AH13" s="697" t="str">
        <f>IF($E13="","",IF(INDEX('E_Tokovi izvora'!$A:$N,DM13,AH$7)="","",INDEX('E_Tokovi izvora'!$A:$N,DM13,AH$7)))</f>
        <v/>
      </c>
      <c r="AI13" s="697" t="str">
        <f>IF($E13="","",IF(INDEX('E_Tokovi izvora'!$A:$N,DN13,AI$7)="","",INDEX('E_Tokovi izvora'!$A:$N,DN13,AI$7)))</f>
        <v/>
      </c>
      <c r="AJ13" s="697" t="str">
        <f>IF($E13="","",IF(INDEX('E_Tokovi izvora'!$A:$N,DO13,AJ$7)="","",INDEX('E_Tokovi izvora'!$A:$N,DO13,AJ$7)))</f>
        <v/>
      </c>
      <c r="AK13" s="697" t="str">
        <f>IF($E13="","",IF(INDEX('E_Tokovi izvora'!$A:$N,DP13,AK$7)="","",INDEX('E_Tokovi izvora'!$A:$N,DP13,AK$7)))</f>
        <v/>
      </c>
      <c r="AL13" s="697" t="str">
        <f>IF($E13="","",IF(INDEX('E_Tokovi izvora'!$A:$N,DQ13,AL$7)="","",INDEX('E_Tokovi izvora'!$A:$N,DQ13,AL$7)))</f>
        <v/>
      </c>
      <c r="AM13" s="697" t="str">
        <f>IF($E13="","",IF(INDEX('E_Tokovi izvora'!$A:$N,DR13,AM$7)="","",INDEX('E_Tokovi izvora'!$A:$N,DR13,AM$7)))</f>
        <v/>
      </c>
      <c r="AN13" s="697" t="str">
        <f>IF($E13="","",IF(INDEX('E_Tokovi izvora'!$A:$N,DS13,AN$7)="","",INDEX('E_Tokovi izvora'!$A:$N,DS13,AN$7)))</f>
        <v/>
      </c>
      <c r="AO13" s="697" t="str">
        <f>IF($E13="","",IF(INDEX('E_Tokovi izvora'!$A:$N,DT13,AO$7)="","",INDEX('E_Tokovi izvora'!$A:$N,DT13,AO$7)))</f>
        <v/>
      </c>
      <c r="AP13" s="697" t="str">
        <f>IF($E13="","",IF(INDEX('E_Tokovi izvora'!$A:$N,DU13,AP$7)="","",INDEX('E_Tokovi izvora'!$A:$N,DU13,AP$7)))</f>
        <v/>
      </c>
      <c r="AQ13" s="697" t="str">
        <f>IF($E13="","",IF(INDEX('E_Tokovi izvora'!$A:$N,DV13,AQ$7)="","",INDEX('E_Tokovi izvora'!$A:$N,DV13,AQ$7)))</f>
        <v/>
      </c>
      <c r="AR13" s="697" t="str">
        <f>IF($E13="","",IF(INDEX('E_Tokovi izvora'!$A:$N,DW13,AR$7)="","",INDEX('E_Tokovi izvora'!$A:$N,DW13,AR$7)))</f>
        <v/>
      </c>
      <c r="AS13" s="697" t="str">
        <f>IF($E13="","",IF(INDEX('E_Tokovi izvora'!$A:$N,DX13,AS$7)="","",INDEX('E_Tokovi izvora'!$A:$N,DX13,AS$7)))</f>
        <v/>
      </c>
      <c r="AT13" s="697" t="str">
        <f>IF($E13="","",IF(INDEX('E_Tokovi izvora'!$A:$N,DY13,AT$7)="","",INDEX('E_Tokovi izvora'!$A:$N,DY13,AT$7)))</f>
        <v/>
      </c>
      <c r="AU13" s="697" t="str">
        <f>IF($E13="","",IF(INDEX('E_Tokovi izvora'!$A:$N,DZ13,AU$7)="","",INDEX('E_Tokovi izvora'!$A:$N,DZ13,AU$7)))</f>
        <v/>
      </c>
      <c r="AV13" s="697" t="str">
        <f>IF($E13="","",IF(INDEX('E_Tokovi izvora'!$A:$N,EA13,AV$7)="","",INDEX('E_Tokovi izvora'!$A:$N,EA13,AV$7)))</f>
        <v/>
      </c>
      <c r="AW13" s="697" t="str">
        <f>IF($E13="","",IF(INDEX('E_Tokovi izvora'!$A:$N,EB13,AW$7)="","",INDEX('E_Tokovi izvora'!$A:$N,EB13,AW$7)))</f>
        <v/>
      </c>
      <c r="AX13" s="697" t="str">
        <f>IF($E13="","",IF(INDEX('E_Tokovi izvora'!$A:$N,EC13,AX$7)="","",INDEX('E_Tokovi izvora'!$A:$N,EC13,AX$7)))</f>
        <v/>
      </c>
      <c r="AY13" s="697" t="str">
        <f>IF($E13="","",IF(INDEX('E_Tokovi izvora'!$A:$N,ED13,AY$7)="","",INDEX('E_Tokovi izvora'!$A:$N,ED13,AY$7)))</f>
        <v/>
      </c>
      <c r="AZ13" s="697" t="str">
        <f>IF($E13="","",IF(INDEX('E_Tokovi izvora'!$A:$N,EE13,AZ$7)="","",INDEX('E_Tokovi izvora'!$A:$N,EE13,AZ$7)))</f>
        <v/>
      </c>
      <c r="BA13" s="697" t="str">
        <f>IF($E13="","",IF(INDEX('E_Tokovi izvora'!$A:$N,EF13,BA$7)="","",INDEX('E_Tokovi izvora'!$A:$N,EF13,BA$7)))</f>
        <v/>
      </c>
      <c r="BB13" s="697" t="str">
        <f>IF($E13="","",IF(INDEX('E_Tokovi izvora'!$A:$N,EG13,BB$7)="","",INDEX('E_Tokovi izvora'!$A:$N,EG13,BB$7)))</f>
        <v/>
      </c>
      <c r="BC13" s="697" t="str">
        <f>IF($E13="","",IF(INDEX('E_Tokovi izvora'!$A:$N,EH13,BC$7)="","",INDEX('E_Tokovi izvora'!$A:$N,EH13,BC$7)))</f>
        <v/>
      </c>
      <c r="BD13" s="697" t="str">
        <f>IF($E13="","",IF(INDEX('E_Tokovi izvora'!$A:$N,EI13,BD$7)="","",INDEX('E_Tokovi izvora'!$A:$N,EI13,BD$7)))</f>
        <v/>
      </c>
      <c r="BE13" s="697" t="str">
        <f>IF($E13="","",IF(INDEX('E_Tokovi izvora'!$A:$N,EJ13,BE$7)="","",INDEX('E_Tokovi izvora'!$A:$N,EJ13,BE$7)))</f>
        <v/>
      </c>
      <c r="BF13" s="697" t="str">
        <f>IF($E13="","",IF(INDEX('E_Tokovi izvora'!$A:$N,EK13,BF$7)="","",INDEX('E_Tokovi izvora'!$A:$N,EK13,BF$7)))</f>
        <v/>
      </c>
      <c r="BG13" s="697" t="str">
        <f>IF($E13="","",IF(INDEX('E_Tokovi izvora'!$A:$N,EL13,BG$7)="","",INDEX('E_Tokovi izvora'!$A:$N,EL13,BG$7)))</f>
        <v/>
      </c>
      <c r="BH13" s="697" t="str">
        <f>IF($E13="","",IF(INDEX('E_Tokovi izvora'!$A:$N,EM13,BH$7)="","",INDEX('E_Tokovi izvora'!$A:$N,EM13,BH$7)))</f>
        <v/>
      </c>
      <c r="BI13" s="697" t="str">
        <f>IF($E13="","",IF(INDEX('E_Tokovi izvora'!$A:$N,EN13,BI$7)="","",INDEX('E_Tokovi izvora'!$A:$N,EN13,BI$7)))</f>
        <v/>
      </c>
      <c r="BJ13" s="697" t="str">
        <f>IF($E13="","",IF(INDEX('E_Tokovi izvora'!$A:$N,EO13,BJ$7)="","",INDEX('E_Tokovi izvora'!$A:$N,EO13,BJ$7)))</f>
        <v/>
      </c>
      <c r="BK13" s="697" t="str">
        <f>IF($E13="","",IF(INDEX('E_Tokovi izvora'!$A:$N,EP13,BK$7)="","",INDEX('E_Tokovi izvora'!$A:$N,EP13,BK$7)))</f>
        <v/>
      </c>
      <c r="BL13" s="697" t="str">
        <f>IF($E13="","",IF(INDEX('E_Tokovi izvora'!$A:$N,EQ13,BL$7)="","",INDEX('E_Tokovi izvora'!$A:$N,EQ13,BL$7)))</f>
        <v/>
      </c>
      <c r="BM13" s="697" t="str">
        <f>IF($E13="","",IF(INDEX('E_Tokovi izvora'!$A:$N,ER13,BM$7)="","",INDEX('E_Tokovi izvora'!$A:$N,ER13,BM$7)))</f>
        <v/>
      </c>
      <c r="BN13" s="697" t="str">
        <f>IF($E13="","",IF(INDEX('E_Tokovi izvora'!$A:$N,ES13,BN$7)="","",INDEX('E_Tokovi izvora'!$A:$N,ES13,BN$7)))</f>
        <v/>
      </c>
      <c r="BO13" s="697" t="str">
        <f>IF($E13="","",IF(INDEX('E_Tokovi izvora'!$A:$N,ET13,BO$7)="","",INDEX('E_Tokovi izvora'!$A:$N,ET13,BO$7)))</f>
        <v/>
      </c>
      <c r="BP13" s="697" t="str">
        <f>IF($E13="","",IF(INDEX('E_Tokovi izvora'!$A:$N,EU13,BP$7)="","",INDEX('E_Tokovi izvora'!$A:$N,EU13,BP$7)))</f>
        <v/>
      </c>
      <c r="BQ13" s="697" t="str">
        <f>IF($E13="","",IF(INDEX('E_Tokovi izvora'!$A:$N,EV13,BQ$7)="","",INDEX('E_Tokovi izvora'!$A:$N,EV13,BQ$7)))</f>
        <v/>
      </c>
      <c r="BR13" s="697" t="str">
        <f>IF($E13="","",IF(INDEX('E_Tokovi izvora'!$A:$N,EW13,BR$7)="","",INDEX('E_Tokovi izvora'!$A:$N,EW13,BR$7)))</f>
        <v/>
      </c>
      <c r="BS13" s="697" t="str">
        <f>IF($E13="","",IF(INDEX('E_Tokovi izvora'!$A:$N,EX13,BS$7)="","",INDEX('E_Tokovi izvora'!$A:$N,EX13,BS$7)))</f>
        <v/>
      </c>
      <c r="BT13" s="697" t="str">
        <f>IF($E13="","",IF(INDEX('E_Tokovi izvora'!$A:$N,EY13,BT$7)="","",INDEX('E_Tokovi izvora'!$A:$N,EY13,BT$7)))</f>
        <v/>
      </c>
      <c r="BU13" s="620"/>
      <c r="CJ13" s="673" t="str">
        <f t="shared" si="0"/>
        <v>SourceCategory_</v>
      </c>
      <c r="CK13" s="673" t="b">
        <f>INDEX('C_Opis postrojenja'!$A$226:$A$332,ROWS($CI$11:CI13))="ausblenden"</f>
        <v>0</v>
      </c>
      <c r="CL13" s="673" t="str">
        <f t="shared" si="1"/>
        <v>SourceStreamName_</v>
      </c>
      <c r="CN13" s="673">
        <f>CN12+66</f>
        <v>265</v>
      </c>
      <c r="CO13" s="673">
        <f t="shared" ref="CO13:CO76" si="2">CO12+66</f>
        <v>267</v>
      </c>
      <c r="CP13" s="673">
        <f t="shared" ref="CP13:CP76" si="3">CP12+66</f>
        <v>269</v>
      </c>
      <c r="CQ13" s="673">
        <f t="shared" ref="CQ13:CQ76" si="4">CQ12+66</f>
        <v>271</v>
      </c>
      <c r="CR13" s="673">
        <f t="shared" ref="CR13:CR76" si="5">CR12+66</f>
        <v>273</v>
      </c>
      <c r="CS13" s="673">
        <f t="shared" ref="CS13:CS76" si="6">CS12+66</f>
        <v>275</v>
      </c>
      <c r="CT13" s="673">
        <f t="shared" ref="CT13:CT76" si="7">CT12+66</f>
        <v>277</v>
      </c>
      <c r="CU13" s="673">
        <f t="shared" ref="CU13:CU76" si="8">CU12+66</f>
        <v>277</v>
      </c>
      <c r="CV13" s="673">
        <f t="shared" ref="CV13:CV76" si="9">CV12+66</f>
        <v>277</v>
      </c>
      <c r="CW13" s="673">
        <f t="shared" ref="CW13:CW76" si="10">CW12+66</f>
        <v>277</v>
      </c>
      <c r="CX13" s="673">
        <f t="shared" ref="CX13:CX76" si="11">CX12+66</f>
        <v>277</v>
      </c>
      <c r="CY13" s="673">
        <f t="shared" ref="CY13:CY76" si="12">CY12+66</f>
        <v>280</v>
      </c>
      <c r="CZ13" s="673">
        <f t="shared" ref="CZ13:CZ76" si="13">CZ12+66</f>
        <v>284</v>
      </c>
      <c r="DA13" s="673">
        <f t="shared" ref="DA13:DA76" si="14">DA12+66</f>
        <v>285</v>
      </c>
      <c r="DB13" s="673">
        <f t="shared" ref="DB13:DB76" si="15">DB12+66</f>
        <v>286</v>
      </c>
      <c r="DC13" s="673">
        <f t="shared" ref="DC13:DC76" si="16">DC12+66</f>
        <v>293</v>
      </c>
      <c r="DD13" s="673">
        <f t="shared" ref="DD13:DD76" si="17">DD12+66</f>
        <v>303</v>
      </c>
      <c r="DE13" s="673">
        <f t="shared" ref="DE13:DE76" si="18">DE12+66</f>
        <v>303</v>
      </c>
      <c r="DF13" s="673">
        <f t="shared" ref="DF13:DF76" si="19">DF12+66</f>
        <v>303</v>
      </c>
      <c r="DG13" s="673">
        <f t="shared" ref="DG13:DG76" si="20">DG12+66</f>
        <v>303</v>
      </c>
      <c r="DH13" s="673">
        <f t="shared" ref="DH13:DH76" si="21">DH12+66</f>
        <v>303</v>
      </c>
      <c r="DI13" s="673">
        <f t="shared" ref="DI13:DI76" si="22">DI12+66</f>
        <v>303</v>
      </c>
      <c r="DJ13" s="673">
        <f t="shared" ref="DJ13:DJ76" si="23">DJ12+66</f>
        <v>303</v>
      </c>
      <c r="DK13" s="673">
        <f t="shared" ref="DK13:DK76" si="24">DK12+66</f>
        <v>294</v>
      </c>
      <c r="DL13" s="673">
        <f t="shared" ref="DL13:DL76" si="25">DL12+66</f>
        <v>304</v>
      </c>
      <c r="DM13" s="673">
        <f t="shared" ref="DM13:DM76" si="26">DM12+66</f>
        <v>304</v>
      </c>
      <c r="DN13" s="673">
        <f t="shared" ref="DN13:DN76" si="27">DN12+66</f>
        <v>304</v>
      </c>
      <c r="DO13" s="673">
        <f t="shared" ref="DO13:DO76" si="28">DO12+66</f>
        <v>304</v>
      </c>
      <c r="DP13" s="673">
        <f t="shared" ref="DP13:DP76" si="29">DP12+66</f>
        <v>304</v>
      </c>
      <c r="DQ13" s="673">
        <f t="shared" ref="DQ13:DQ76" si="30">DQ12+66</f>
        <v>304</v>
      </c>
      <c r="DR13" s="673">
        <f t="shared" ref="DR13:DR76" si="31">DR12+66</f>
        <v>304</v>
      </c>
      <c r="DS13" s="673">
        <f t="shared" ref="DS13:DS76" si="32">DS12+66</f>
        <v>295</v>
      </c>
      <c r="DT13" s="673">
        <f t="shared" ref="DT13:DT76" si="33">DT12+66</f>
        <v>305</v>
      </c>
      <c r="DU13" s="673">
        <f t="shared" ref="DU13:DU76" si="34">DU12+66</f>
        <v>305</v>
      </c>
      <c r="DV13" s="673">
        <f t="shared" ref="DV13:DV76" si="35">DV12+66</f>
        <v>305</v>
      </c>
      <c r="DW13" s="673">
        <f t="shared" ref="DW13:DW76" si="36">DW12+66</f>
        <v>305</v>
      </c>
      <c r="DX13" s="673">
        <f t="shared" ref="DX13:DX76" si="37">DX12+66</f>
        <v>305</v>
      </c>
      <c r="DY13" s="673">
        <f t="shared" ref="DY13:DY76" si="38">DY12+66</f>
        <v>305</v>
      </c>
      <c r="DZ13" s="673">
        <f t="shared" ref="DZ13:DZ76" si="39">DZ12+66</f>
        <v>305</v>
      </c>
      <c r="EA13" s="673">
        <f t="shared" ref="EA13:EA76" si="40">EA12+66</f>
        <v>296</v>
      </c>
      <c r="EB13" s="673">
        <f t="shared" ref="EB13:EB76" si="41">EB12+66</f>
        <v>306</v>
      </c>
      <c r="EC13" s="673">
        <f t="shared" ref="EC13:EC76" si="42">EC12+66</f>
        <v>306</v>
      </c>
      <c r="ED13" s="673">
        <f t="shared" ref="ED13:ED76" si="43">ED12+66</f>
        <v>306</v>
      </c>
      <c r="EE13" s="673">
        <f t="shared" ref="EE13:EE76" si="44">EE12+66</f>
        <v>306</v>
      </c>
      <c r="EF13" s="673">
        <f t="shared" ref="EF13:EF76" si="45">EF12+66</f>
        <v>306</v>
      </c>
      <c r="EG13" s="673">
        <f t="shared" ref="EG13:EG76" si="46">EG12+66</f>
        <v>306</v>
      </c>
      <c r="EH13" s="673">
        <f t="shared" ref="EH13:EH76" si="47">EH12+66</f>
        <v>306</v>
      </c>
      <c r="EI13" s="673">
        <f t="shared" ref="EI13:EI76" si="48">EI12+66</f>
        <v>297</v>
      </c>
      <c r="EJ13" s="673">
        <f t="shared" ref="EJ13:EJ76" si="49">EJ12+66</f>
        <v>307</v>
      </c>
      <c r="EK13" s="673">
        <f t="shared" ref="EK13:EK76" si="50">EK12+66</f>
        <v>307</v>
      </c>
      <c r="EL13" s="673">
        <f t="shared" ref="EL13:EL76" si="51">EL12+66</f>
        <v>307</v>
      </c>
      <c r="EM13" s="673">
        <f t="shared" ref="EM13:EM76" si="52">EM12+66</f>
        <v>307</v>
      </c>
      <c r="EN13" s="673">
        <f t="shared" ref="EN13:EN76" si="53">EN12+66</f>
        <v>307</v>
      </c>
      <c r="EO13" s="673">
        <f t="shared" ref="EO13:EO76" si="54">EO12+66</f>
        <v>307</v>
      </c>
      <c r="EP13" s="673">
        <f t="shared" ref="EP13:EP76" si="55">EP12+66</f>
        <v>307</v>
      </c>
      <c r="EQ13" s="673">
        <f t="shared" ref="EQ13:EQ76" si="56">EQ12+66</f>
        <v>298</v>
      </c>
      <c r="ER13" s="673">
        <f t="shared" ref="ER13:ER76" si="57">ER12+66</f>
        <v>308</v>
      </c>
      <c r="ES13" s="673">
        <f t="shared" ref="ES13:ES76" si="58">ES12+66</f>
        <v>308</v>
      </c>
      <c r="ET13" s="673">
        <f t="shared" ref="ET13:ET76" si="59">ET12+66</f>
        <v>308</v>
      </c>
      <c r="EU13" s="673">
        <f t="shared" ref="EU13:EU76" si="60">EU12+66</f>
        <v>308</v>
      </c>
      <c r="EV13" s="673">
        <f t="shared" ref="EV13:EV76" si="61">EV12+66</f>
        <v>308</v>
      </c>
      <c r="EW13" s="673">
        <f t="shared" ref="EW13:EW76" si="62">EW12+66</f>
        <v>308</v>
      </c>
      <c r="EX13" s="673">
        <f t="shared" ref="EX13:EX76" si="63">EX12+66</f>
        <v>308</v>
      </c>
      <c r="EY13" s="673">
        <f t="shared" ref="EY13:EY76" si="64">EY12+66</f>
        <v>314</v>
      </c>
    </row>
    <row r="14" spans="1:156" ht="12.75" customHeight="1" x14ac:dyDescent="0.2">
      <c r="B14" s="694" t="str">
        <f>IF(COUNTIF($CK$10:CK14,TRUE)&gt;0,"",INDEX('C_Opis postrojenja'!$E$226:$E$242,ROWS($A$11:A14)))</f>
        <v/>
      </c>
      <c r="C14" s="576" t="str">
        <f>IF($E14="","",INDEX('C_Opis postrojenja'!F:F,MATCH($B14,'C_Opis postrojenja'!$E:$E,0)))</f>
        <v/>
      </c>
      <c r="D14" s="576" t="str">
        <f>IF($E14="","",INDEX('C_Opis postrojenja'!I:I,MATCH($B14,'C_Opis postrojenja'!$E:$E,0)))</f>
        <v/>
      </c>
      <c r="E14" s="576" t="str">
        <f>IF($B14="","",INDEX('C_Opis postrojenja'!F:F,MATCH($CJ14,'C_Opis postrojenja'!$Q:$Q,0)))</f>
        <v/>
      </c>
      <c r="F14" s="700" t="str">
        <f>IF($E14="","",INDEX('C_Opis postrojenja'!L:L,MATCH($CJ14,'C_Opis postrojenja'!$Q:$Q,0)))</f>
        <v/>
      </c>
      <c r="G14" s="576" t="str">
        <f>IF($E14="","",INDEX('C_Opis postrojenja'!M:M,MATCH($CJ14,'C_Opis postrojenja'!$Q:$Q,0)))</f>
        <v/>
      </c>
      <c r="H14" s="576" t="str">
        <f>IF($E14="","",INDEX('C_Opis postrojenja'!N:N,MATCH($CJ14,'C_Opis postrojenja'!$Q:$Q,0)))</f>
        <v/>
      </c>
      <c r="I14" s="697" t="str">
        <f>IF($E14="","",IF(INDEX('E_Tokovi izvora'!$A:$N,CN14,I$7)="","",INDEX('E_Tokovi izvora'!$A:$N,CN14,I$7)))</f>
        <v/>
      </c>
      <c r="J14" s="697" t="str">
        <f>IF($E14="","",IF(INDEX('E_Tokovi izvora'!$A:$N,CO14,J$7)="","",INDEX('E_Tokovi izvora'!$A:$N,CO14,J$7)))</f>
        <v/>
      </c>
      <c r="K14" s="697" t="str">
        <f>IF($E14="","",IF(INDEX('E_Tokovi izvora'!$A:$N,CP14,K$7)="","",INDEX('E_Tokovi izvora'!$A:$N,CP14,K$7)))</f>
        <v/>
      </c>
      <c r="L14" s="697" t="str">
        <f>IF($E14="","",IF(INDEX('E_Tokovi izvora'!$A:$N,CQ14,L$7)="","",INDEX('E_Tokovi izvora'!$A:$N,CQ14,L$7)))</f>
        <v/>
      </c>
      <c r="M14" s="697" t="str">
        <f>IF($E14="","",IF(INDEX('E_Tokovi izvora'!$A:$N,CR14,M$7)="","",INDEX('E_Tokovi izvora'!$A:$N,CR14,M$7)))</f>
        <v/>
      </c>
      <c r="N14" s="697" t="str">
        <f>IF($E14="","",IF(INDEX('E_Tokovi izvora'!$A:$N,CS14,N$7)="","",INDEX('E_Tokovi izvora'!$A:$N,CS14,N$7)))</f>
        <v/>
      </c>
      <c r="O14" s="697" t="str">
        <f>IF($E14="","",IF(INDEX('E_Tokovi izvora'!$A:$N,CT14,O$7)="","",INDEX('E_Tokovi izvora'!$A:$N,CT14,O$7)))</f>
        <v/>
      </c>
      <c r="P14" s="697" t="str">
        <f>IF($E14="","",IF(INDEX('E_Tokovi izvora'!$A:$N,CU14,P$7)="","",INDEX('E_Tokovi izvora'!$A:$N,CU14,P$7)))</f>
        <v/>
      </c>
      <c r="Q14" s="697" t="str">
        <f>IF($E14="","",IF(INDEX('E_Tokovi izvora'!$A:$N,CV14,Q$7)="","",INDEX('E_Tokovi izvora'!$A:$N,CV14,Q$7)))</f>
        <v/>
      </c>
      <c r="R14" s="697" t="str">
        <f>IF($E14="","",IF(INDEX('E_Tokovi izvora'!$A:$N,CW14,R$7)="","",INDEX('E_Tokovi izvora'!$A:$N,CW14,R$7)))</f>
        <v/>
      </c>
      <c r="S14" s="697" t="str">
        <f>IF($E14="","",IF(INDEX('E_Tokovi izvora'!$A:$N,CX14,S$7)="","",INDEX('E_Tokovi izvora'!$A:$N,CX14,S$7)))</f>
        <v/>
      </c>
      <c r="T14" s="697" t="str">
        <f>IF($E14="","",IF(INDEX('E_Tokovi izvora'!$A:$N,CY14,T$7)="","",INDEX('E_Tokovi izvora'!$A:$N,CY14,T$7)))</f>
        <v/>
      </c>
      <c r="U14" s="697" t="str">
        <f>IF($E14="","",IF(INDEX('E_Tokovi izvora'!$A:$N,CZ14,U$7)="","",INDEX('E_Tokovi izvora'!$A:$N,CZ14,U$7)))</f>
        <v/>
      </c>
      <c r="V14" s="697" t="str">
        <f>IF($E14="","",IF(INDEX('E_Tokovi izvora'!$A:$N,DA14,V$7)="","",INDEX('E_Tokovi izvora'!$A:$N,DA14,V$7)))</f>
        <v/>
      </c>
      <c r="W14" s="698" t="str">
        <f>IF($E14="","",IF(INDEX('E_Tokovi izvora'!$A:$N,DB14,W$7)="","",INDEX('E_Tokovi izvora'!$A:$N,DB14,W$7)))</f>
        <v/>
      </c>
      <c r="X14" s="697" t="str">
        <f>IF($E14="","",IF(INDEX('E_Tokovi izvora'!$A:$N,DC14,X$7)="","",INDEX('E_Tokovi izvora'!$A:$N,DC14,X$7)))</f>
        <v/>
      </c>
      <c r="Y14" s="697" t="str">
        <f>IF($E14="","",IF(INDEX('E_Tokovi izvora'!$A:$N,DD14,Y$7)="","",INDEX('E_Tokovi izvora'!$A:$N,DD14,Y$7)))</f>
        <v/>
      </c>
      <c r="Z14" s="697" t="str">
        <f>IF($E14="","",IF(INDEX('E_Tokovi izvora'!$A:$N,DE14,Z$7)="","",INDEX('E_Tokovi izvora'!$A:$N,DE14,Z$7)))</f>
        <v/>
      </c>
      <c r="AA14" s="697" t="str">
        <f>IF($E14="","",IF(INDEX('E_Tokovi izvora'!$A:$N,DF14,AA$7)="","",INDEX('E_Tokovi izvora'!$A:$N,DF14,AA$7)))</f>
        <v/>
      </c>
      <c r="AB14" s="697" t="str">
        <f>IF($E14="","",IF(INDEX('E_Tokovi izvora'!$A:$N,DG14,AB$7)="","",INDEX('E_Tokovi izvora'!$A:$N,DG14,AB$7)))</f>
        <v/>
      </c>
      <c r="AC14" s="697" t="str">
        <f>IF($E14="","",IF(INDEX('E_Tokovi izvora'!$A:$N,DH14,AC$7)="","",INDEX('E_Tokovi izvora'!$A:$N,DH14,AC$7)))</f>
        <v/>
      </c>
      <c r="AD14" s="697" t="str">
        <f>IF($E14="","",IF(INDEX('E_Tokovi izvora'!$A:$N,DI14,AD$7)="","",INDEX('E_Tokovi izvora'!$A:$N,DI14,AD$7)))</f>
        <v/>
      </c>
      <c r="AE14" s="697" t="str">
        <f>IF($E14="","",IF(INDEX('E_Tokovi izvora'!$A:$N,DJ14,AE$7)="","",INDEX('E_Tokovi izvora'!$A:$N,DJ14,AE$7)))</f>
        <v/>
      </c>
      <c r="AF14" s="697" t="str">
        <f>IF($E14="","",IF(INDEX('E_Tokovi izvora'!$A:$N,DK14,AF$7)="","",INDEX('E_Tokovi izvora'!$A:$N,DK14,AF$7)))</f>
        <v/>
      </c>
      <c r="AG14" s="697" t="str">
        <f>IF($E14="","",IF(INDEX('E_Tokovi izvora'!$A:$N,DL14,AG$7)="","",INDEX('E_Tokovi izvora'!$A:$N,DL14,AG$7)))</f>
        <v/>
      </c>
      <c r="AH14" s="697" t="str">
        <f>IF($E14="","",IF(INDEX('E_Tokovi izvora'!$A:$N,DM14,AH$7)="","",INDEX('E_Tokovi izvora'!$A:$N,DM14,AH$7)))</f>
        <v/>
      </c>
      <c r="AI14" s="697" t="str">
        <f>IF($E14="","",IF(INDEX('E_Tokovi izvora'!$A:$N,DN14,AI$7)="","",INDEX('E_Tokovi izvora'!$A:$N,DN14,AI$7)))</f>
        <v/>
      </c>
      <c r="AJ14" s="697" t="str">
        <f>IF($E14="","",IF(INDEX('E_Tokovi izvora'!$A:$N,DO14,AJ$7)="","",INDEX('E_Tokovi izvora'!$A:$N,DO14,AJ$7)))</f>
        <v/>
      </c>
      <c r="AK14" s="697" t="str">
        <f>IF($E14="","",IF(INDEX('E_Tokovi izvora'!$A:$N,DP14,AK$7)="","",INDEX('E_Tokovi izvora'!$A:$N,DP14,AK$7)))</f>
        <v/>
      </c>
      <c r="AL14" s="697" t="str">
        <f>IF($E14="","",IF(INDEX('E_Tokovi izvora'!$A:$N,DQ14,AL$7)="","",INDEX('E_Tokovi izvora'!$A:$N,DQ14,AL$7)))</f>
        <v/>
      </c>
      <c r="AM14" s="697" t="str">
        <f>IF($E14="","",IF(INDEX('E_Tokovi izvora'!$A:$N,DR14,AM$7)="","",INDEX('E_Tokovi izvora'!$A:$N,DR14,AM$7)))</f>
        <v/>
      </c>
      <c r="AN14" s="697" t="str">
        <f>IF($E14="","",IF(INDEX('E_Tokovi izvora'!$A:$N,DS14,AN$7)="","",INDEX('E_Tokovi izvora'!$A:$N,DS14,AN$7)))</f>
        <v/>
      </c>
      <c r="AO14" s="697" t="str">
        <f>IF($E14="","",IF(INDEX('E_Tokovi izvora'!$A:$N,DT14,AO$7)="","",INDEX('E_Tokovi izvora'!$A:$N,DT14,AO$7)))</f>
        <v/>
      </c>
      <c r="AP14" s="697" t="str">
        <f>IF($E14="","",IF(INDEX('E_Tokovi izvora'!$A:$N,DU14,AP$7)="","",INDEX('E_Tokovi izvora'!$A:$N,DU14,AP$7)))</f>
        <v/>
      </c>
      <c r="AQ14" s="697" t="str">
        <f>IF($E14="","",IF(INDEX('E_Tokovi izvora'!$A:$N,DV14,AQ$7)="","",INDEX('E_Tokovi izvora'!$A:$N,DV14,AQ$7)))</f>
        <v/>
      </c>
      <c r="AR14" s="697" t="str">
        <f>IF($E14="","",IF(INDEX('E_Tokovi izvora'!$A:$N,DW14,AR$7)="","",INDEX('E_Tokovi izvora'!$A:$N,DW14,AR$7)))</f>
        <v/>
      </c>
      <c r="AS14" s="697" t="str">
        <f>IF($E14="","",IF(INDEX('E_Tokovi izvora'!$A:$N,DX14,AS$7)="","",INDEX('E_Tokovi izvora'!$A:$N,DX14,AS$7)))</f>
        <v/>
      </c>
      <c r="AT14" s="697" t="str">
        <f>IF($E14="","",IF(INDEX('E_Tokovi izvora'!$A:$N,DY14,AT$7)="","",INDEX('E_Tokovi izvora'!$A:$N,DY14,AT$7)))</f>
        <v/>
      </c>
      <c r="AU14" s="697" t="str">
        <f>IF($E14="","",IF(INDEX('E_Tokovi izvora'!$A:$N,DZ14,AU$7)="","",INDEX('E_Tokovi izvora'!$A:$N,DZ14,AU$7)))</f>
        <v/>
      </c>
      <c r="AV14" s="697" t="str">
        <f>IF($E14="","",IF(INDEX('E_Tokovi izvora'!$A:$N,EA14,AV$7)="","",INDEX('E_Tokovi izvora'!$A:$N,EA14,AV$7)))</f>
        <v/>
      </c>
      <c r="AW14" s="697" t="str">
        <f>IF($E14="","",IF(INDEX('E_Tokovi izvora'!$A:$N,EB14,AW$7)="","",INDEX('E_Tokovi izvora'!$A:$N,EB14,AW$7)))</f>
        <v/>
      </c>
      <c r="AX14" s="697" t="str">
        <f>IF($E14="","",IF(INDEX('E_Tokovi izvora'!$A:$N,EC14,AX$7)="","",INDEX('E_Tokovi izvora'!$A:$N,EC14,AX$7)))</f>
        <v/>
      </c>
      <c r="AY14" s="697" t="str">
        <f>IF($E14="","",IF(INDEX('E_Tokovi izvora'!$A:$N,ED14,AY$7)="","",INDEX('E_Tokovi izvora'!$A:$N,ED14,AY$7)))</f>
        <v/>
      </c>
      <c r="AZ14" s="697" t="str">
        <f>IF($E14="","",IF(INDEX('E_Tokovi izvora'!$A:$N,EE14,AZ$7)="","",INDEX('E_Tokovi izvora'!$A:$N,EE14,AZ$7)))</f>
        <v/>
      </c>
      <c r="BA14" s="697" t="str">
        <f>IF($E14="","",IF(INDEX('E_Tokovi izvora'!$A:$N,EF14,BA$7)="","",INDEX('E_Tokovi izvora'!$A:$N,EF14,BA$7)))</f>
        <v/>
      </c>
      <c r="BB14" s="697" t="str">
        <f>IF($E14="","",IF(INDEX('E_Tokovi izvora'!$A:$N,EG14,BB$7)="","",INDEX('E_Tokovi izvora'!$A:$N,EG14,BB$7)))</f>
        <v/>
      </c>
      <c r="BC14" s="697" t="str">
        <f>IF($E14="","",IF(INDEX('E_Tokovi izvora'!$A:$N,EH14,BC$7)="","",INDEX('E_Tokovi izvora'!$A:$N,EH14,BC$7)))</f>
        <v/>
      </c>
      <c r="BD14" s="697" t="str">
        <f>IF($E14="","",IF(INDEX('E_Tokovi izvora'!$A:$N,EI14,BD$7)="","",INDEX('E_Tokovi izvora'!$A:$N,EI14,BD$7)))</f>
        <v/>
      </c>
      <c r="BE14" s="697" t="str">
        <f>IF($E14="","",IF(INDEX('E_Tokovi izvora'!$A:$N,EJ14,BE$7)="","",INDEX('E_Tokovi izvora'!$A:$N,EJ14,BE$7)))</f>
        <v/>
      </c>
      <c r="BF14" s="697" t="str">
        <f>IF($E14="","",IF(INDEX('E_Tokovi izvora'!$A:$N,EK14,BF$7)="","",INDEX('E_Tokovi izvora'!$A:$N,EK14,BF$7)))</f>
        <v/>
      </c>
      <c r="BG14" s="697" t="str">
        <f>IF($E14="","",IF(INDEX('E_Tokovi izvora'!$A:$N,EL14,BG$7)="","",INDEX('E_Tokovi izvora'!$A:$N,EL14,BG$7)))</f>
        <v/>
      </c>
      <c r="BH14" s="697" t="str">
        <f>IF($E14="","",IF(INDEX('E_Tokovi izvora'!$A:$N,EM14,BH$7)="","",INDEX('E_Tokovi izvora'!$A:$N,EM14,BH$7)))</f>
        <v/>
      </c>
      <c r="BI14" s="697" t="str">
        <f>IF($E14="","",IF(INDEX('E_Tokovi izvora'!$A:$N,EN14,BI$7)="","",INDEX('E_Tokovi izvora'!$A:$N,EN14,BI$7)))</f>
        <v/>
      </c>
      <c r="BJ14" s="697" t="str">
        <f>IF($E14="","",IF(INDEX('E_Tokovi izvora'!$A:$N,EO14,BJ$7)="","",INDEX('E_Tokovi izvora'!$A:$N,EO14,BJ$7)))</f>
        <v/>
      </c>
      <c r="BK14" s="697" t="str">
        <f>IF($E14="","",IF(INDEX('E_Tokovi izvora'!$A:$N,EP14,BK$7)="","",INDEX('E_Tokovi izvora'!$A:$N,EP14,BK$7)))</f>
        <v/>
      </c>
      <c r="BL14" s="697" t="str">
        <f>IF($E14="","",IF(INDEX('E_Tokovi izvora'!$A:$N,EQ14,BL$7)="","",INDEX('E_Tokovi izvora'!$A:$N,EQ14,BL$7)))</f>
        <v/>
      </c>
      <c r="BM14" s="697" t="str">
        <f>IF($E14="","",IF(INDEX('E_Tokovi izvora'!$A:$N,ER14,BM$7)="","",INDEX('E_Tokovi izvora'!$A:$N,ER14,BM$7)))</f>
        <v/>
      </c>
      <c r="BN14" s="697" t="str">
        <f>IF($E14="","",IF(INDEX('E_Tokovi izvora'!$A:$N,ES14,BN$7)="","",INDEX('E_Tokovi izvora'!$A:$N,ES14,BN$7)))</f>
        <v/>
      </c>
      <c r="BO14" s="697" t="str">
        <f>IF($E14="","",IF(INDEX('E_Tokovi izvora'!$A:$N,ET14,BO$7)="","",INDEX('E_Tokovi izvora'!$A:$N,ET14,BO$7)))</f>
        <v/>
      </c>
      <c r="BP14" s="697" t="str">
        <f>IF($E14="","",IF(INDEX('E_Tokovi izvora'!$A:$N,EU14,BP$7)="","",INDEX('E_Tokovi izvora'!$A:$N,EU14,BP$7)))</f>
        <v/>
      </c>
      <c r="BQ14" s="697" t="str">
        <f>IF($E14="","",IF(INDEX('E_Tokovi izvora'!$A:$N,EV14,BQ$7)="","",INDEX('E_Tokovi izvora'!$A:$N,EV14,BQ$7)))</f>
        <v/>
      </c>
      <c r="BR14" s="697" t="str">
        <f>IF($E14="","",IF(INDEX('E_Tokovi izvora'!$A:$N,EW14,BR$7)="","",INDEX('E_Tokovi izvora'!$A:$N,EW14,BR$7)))</f>
        <v/>
      </c>
      <c r="BS14" s="697" t="str">
        <f>IF($E14="","",IF(INDEX('E_Tokovi izvora'!$A:$N,EX14,BS$7)="","",INDEX('E_Tokovi izvora'!$A:$N,EX14,BS$7)))</f>
        <v/>
      </c>
      <c r="BT14" s="697" t="str">
        <f>IF($E14="","",IF(INDEX('E_Tokovi izvora'!$A:$N,EY14,BT$7)="","",INDEX('E_Tokovi izvora'!$A:$N,EY14,BT$7)))</f>
        <v/>
      </c>
      <c r="BU14" s="620"/>
      <c r="CJ14" s="673" t="str">
        <f t="shared" si="0"/>
        <v>SourceCategory_</v>
      </c>
      <c r="CK14" s="673" t="b">
        <f>INDEX('C_Opis postrojenja'!$A$226:$A$332,ROWS($CI$11:CI14))="ausblenden"</f>
        <v>0</v>
      </c>
      <c r="CL14" s="673" t="str">
        <f t="shared" si="1"/>
        <v>SourceStreamName_</v>
      </c>
      <c r="CN14" s="673">
        <f t="shared" ref="CN14:CN77" si="65">CN13+66</f>
        <v>331</v>
      </c>
      <c r="CO14" s="673">
        <f t="shared" si="2"/>
        <v>333</v>
      </c>
      <c r="CP14" s="673">
        <f t="shared" si="3"/>
        <v>335</v>
      </c>
      <c r="CQ14" s="673">
        <f t="shared" si="4"/>
        <v>337</v>
      </c>
      <c r="CR14" s="673">
        <f t="shared" si="5"/>
        <v>339</v>
      </c>
      <c r="CS14" s="673">
        <f t="shared" si="6"/>
        <v>341</v>
      </c>
      <c r="CT14" s="673">
        <f t="shared" si="7"/>
        <v>343</v>
      </c>
      <c r="CU14" s="673">
        <f t="shared" si="8"/>
        <v>343</v>
      </c>
      <c r="CV14" s="673">
        <f t="shared" si="9"/>
        <v>343</v>
      </c>
      <c r="CW14" s="673">
        <f t="shared" si="10"/>
        <v>343</v>
      </c>
      <c r="CX14" s="673">
        <f t="shared" si="11"/>
        <v>343</v>
      </c>
      <c r="CY14" s="673">
        <f t="shared" si="12"/>
        <v>346</v>
      </c>
      <c r="CZ14" s="673">
        <f t="shared" si="13"/>
        <v>350</v>
      </c>
      <c r="DA14" s="673">
        <f t="shared" si="14"/>
        <v>351</v>
      </c>
      <c r="DB14" s="673">
        <f t="shared" si="15"/>
        <v>352</v>
      </c>
      <c r="DC14" s="673">
        <f t="shared" si="16"/>
        <v>359</v>
      </c>
      <c r="DD14" s="673">
        <f t="shared" si="17"/>
        <v>369</v>
      </c>
      <c r="DE14" s="673">
        <f t="shared" si="18"/>
        <v>369</v>
      </c>
      <c r="DF14" s="673">
        <f t="shared" si="19"/>
        <v>369</v>
      </c>
      <c r="DG14" s="673">
        <f t="shared" si="20"/>
        <v>369</v>
      </c>
      <c r="DH14" s="673">
        <f t="shared" si="21"/>
        <v>369</v>
      </c>
      <c r="DI14" s="673">
        <f t="shared" si="22"/>
        <v>369</v>
      </c>
      <c r="DJ14" s="673">
        <f t="shared" si="23"/>
        <v>369</v>
      </c>
      <c r="DK14" s="673">
        <f t="shared" si="24"/>
        <v>360</v>
      </c>
      <c r="DL14" s="673">
        <f t="shared" si="25"/>
        <v>370</v>
      </c>
      <c r="DM14" s="673">
        <f t="shared" si="26"/>
        <v>370</v>
      </c>
      <c r="DN14" s="673">
        <f t="shared" si="27"/>
        <v>370</v>
      </c>
      <c r="DO14" s="673">
        <f t="shared" si="28"/>
        <v>370</v>
      </c>
      <c r="DP14" s="673">
        <f t="shared" si="29"/>
        <v>370</v>
      </c>
      <c r="DQ14" s="673">
        <f t="shared" si="30"/>
        <v>370</v>
      </c>
      <c r="DR14" s="673">
        <f t="shared" si="31"/>
        <v>370</v>
      </c>
      <c r="DS14" s="673">
        <f t="shared" si="32"/>
        <v>361</v>
      </c>
      <c r="DT14" s="673">
        <f t="shared" si="33"/>
        <v>371</v>
      </c>
      <c r="DU14" s="673">
        <f t="shared" si="34"/>
        <v>371</v>
      </c>
      <c r="DV14" s="673">
        <f t="shared" si="35"/>
        <v>371</v>
      </c>
      <c r="DW14" s="673">
        <f t="shared" si="36"/>
        <v>371</v>
      </c>
      <c r="DX14" s="673">
        <f t="shared" si="37"/>
        <v>371</v>
      </c>
      <c r="DY14" s="673">
        <f t="shared" si="38"/>
        <v>371</v>
      </c>
      <c r="DZ14" s="673">
        <f t="shared" si="39"/>
        <v>371</v>
      </c>
      <c r="EA14" s="673">
        <f t="shared" si="40"/>
        <v>362</v>
      </c>
      <c r="EB14" s="673">
        <f t="shared" si="41"/>
        <v>372</v>
      </c>
      <c r="EC14" s="673">
        <f t="shared" si="42"/>
        <v>372</v>
      </c>
      <c r="ED14" s="673">
        <f t="shared" si="43"/>
        <v>372</v>
      </c>
      <c r="EE14" s="673">
        <f t="shared" si="44"/>
        <v>372</v>
      </c>
      <c r="EF14" s="673">
        <f t="shared" si="45"/>
        <v>372</v>
      </c>
      <c r="EG14" s="673">
        <f t="shared" si="46"/>
        <v>372</v>
      </c>
      <c r="EH14" s="673">
        <f t="shared" si="47"/>
        <v>372</v>
      </c>
      <c r="EI14" s="673">
        <f t="shared" si="48"/>
        <v>363</v>
      </c>
      <c r="EJ14" s="673">
        <f t="shared" si="49"/>
        <v>373</v>
      </c>
      <c r="EK14" s="673">
        <f t="shared" si="50"/>
        <v>373</v>
      </c>
      <c r="EL14" s="673">
        <f t="shared" si="51"/>
        <v>373</v>
      </c>
      <c r="EM14" s="673">
        <f t="shared" si="52"/>
        <v>373</v>
      </c>
      <c r="EN14" s="673">
        <f t="shared" si="53"/>
        <v>373</v>
      </c>
      <c r="EO14" s="673">
        <f t="shared" si="54"/>
        <v>373</v>
      </c>
      <c r="EP14" s="673">
        <f t="shared" si="55"/>
        <v>373</v>
      </c>
      <c r="EQ14" s="673">
        <f t="shared" si="56"/>
        <v>364</v>
      </c>
      <c r="ER14" s="673">
        <f t="shared" si="57"/>
        <v>374</v>
      </c>
      <c r="ES14" s="673">
        <f t="shared" si="58"/>
        <v>374</v>
      </c>
      <c r="ET14" s="673">
        <f t="shared" si="59"/>
        <v>374</v>
      </c>
      <c r="EU14" s="673">
        <f t="shared" si="60"/>
        <v>374</v>
      </c>
      <c r="EV14" s="673">
        <f t="shared" si="61"/>
        <v>374</v>
      </c>
      <c r="EW14" s="673">
        <f t="shared" si="62"/>
        <v>374</v>
      </c>
      <c r="EX14" s="673">
        <f t="shared" si="63"/>
        <v>374</v>
      </c>
      <c r="EY14" s="673">
        <f t="shared" si="64"/>
        <v>380</v>
      </c>
    </row>
    <row r="15" spans="1:156" ht="12.75" customHeight="1" x14ac:dyDescent="0.2">
      <c r="B15" s="694" t="str">
        <f>IF(COUNTIF($CK$10:CK15,TRUE)&gt;0,"",INDEX('C_Opis postrojenja'!$E$226:$E$242,ROWS($A$11:A15)))</f>
        <v/>
      </c>
      <c r="C15" s="576" t="str">
        <f>IF($E15="","",INDEX('C_Opis postrojenja'!F:F,MATCH($B15,'C_Opis postrojenja'!$E:$E,0)))</f>
        <v/>
      </c>
      <c r="D15" s="576" t="str">
        <f>IF($E15="","",INDEX('C_Opis postrojenja'!I:I,MATCH($B15,'C_Opis postrojenja'!$E:$E,0)))</f>
        <v/>
      </c>
      <c r="E15" s="576" t="str">
        <f>IF($B15="","",INDEX('C_Opis postrojenja'!F:F,MATCH($CJ15,'C_Opis postrojenja'!$Q:$Q,0)))</f>
        <v/>
      </c>
      <c r="F15" s="700" t="str">
        <f>IF($E15="","",INDEX('C_Opis postrojenja'!L:L,MATCH($CJ15,'C_Opis postrojenja'!$Q:$Q,0)))</f>
        <v/>
      </c>
      <c r="G15" s="576" t="str">
        <f>IF($E15="","",INDEX('C_Opis postrojenja'!M:M,MATCH($CJ15,'C_Opis postrojenja'!$Q:$Q,0)))</f>
        <v/>
      </c>
      <c r="H15" s="576" t="str">
        <f>IF($E15="","",INDEX('C_Opis postrojenja'!N:N,MATCH($CJ15,'C_Opis postrojenja'!$Q:$Q,0)))</f>
        <v/>
      </c>
      <c r="I15" s="697" t="str">
        <f>IF($E15="","",IF(INDEX('E_Tokovi izvora'!$A:$N,CN15,I$7)="","",INDEX('E_Tokovi izvora'!$A:$N,CN15,I$7)))</f>
        <v/>
      </c>
      <c r="J15" s="697" t="str">
        <f>IF($E15="","",IF(INDEX('E_Tokovi izvora'!$A:$N,CO15,J$7)="","",INDEX('E_Tokovi izvora'!$A:$N,CO15,J$7)))</f>
        <v/>
      </c>
      <c r="K15" s="697" t="str">
        <f>IF($E15="","",IF(INDEX('E_Tokovi izvora'!$A:$N,CP15,K$7)="","",INDEX('E_Tokovi izvora'!$A:$N,CP15,K$7)))</f>
        <v/>
      </c>
      <c r="L15" s="697" t="str">
        <f>IF($E15="","",IF(INDEX('E_Tokovi izvora'!$A:$N,CQ15,L$7)="","",INDEX('E_Tokovi izvora'!$A:$N,CQ15,L$7)))</f>
        <v/>
      </c>
      <c r="M15" s="697" t="str">
        <f>IF($E15="","",IF(INDEX('E_Tokovi izvora'!$A:$N,CR15,M$7)="","",INDEX('E_Tokovi izvora'!$A:$N,CR15,M$7)))</f>
        <v/>
      </c>
      <c r="N15" s="697" t="str">
        <f>IF($E15="","",IF(INDEX('E_Tokovi izvora'!$A:$N,CS15,N$7)="","",INDEX('E_Tokovi izvora'!$A:$N,CS15,N$7)))</f>
        <v/>
      </c>
      <c r="O15" s="697" t="str">
        <f>IF($E15="","",IF(INDEX('E_Tokovi izvora'!$A:$N,CT15,O$7)="","",INDEX('E_Tokovi izvora'!$A:$N,CT15,O$7)))</f>
        <v/>
      </c>
      <c r="P15" s="697" t="str">
        <f>IF($E15="","",IF(INDEX('E_Tokovi izvora'!$A:$N,CU15,P$7)="","",INDEX('E_Tokovi izvora'!$A:$N,CU15,P$7)))</f>
        <v/>
      </c>
      <c r="Q15" s="697" t="str">
        <f>IF($E15="","",IF(INDEX('E_Tokovi izvora'!$A:$N,CV15,Q$7)="","",INDEX('E_Tokovi izvora'!$A:$N,CV15,Q$7)))</f>
        <v/>
      </c>
      <c r="R15" s="697" t="str">
        <f>IF($E15="","",IF(INDEX('E_Tokovi izvora'!$A:$N,CW15,R$7)="","",INDEX('E_Tokovi izvora'!$A:$N,CW15,R$7)))</f>
        <v/>
      </c>
      <c r="S15" s="697" t="str">
        <f>IF($E15="","",IF(INDEX('E_Tokovi izvora'!$A:$N,CX15,S$7)="","",INDEX('E_Tokovi izvora'!$A:$N,CX15,S$7)))</f>
        <v/>
      </c>
      <c r="T15" s="697" t="str">
        <f>IF($E15="","",IF(INDEX('E_Tokovi izvora'!$A:$N,CY15,T$7)="","",INDEX('E_Tokovi izvora'!$A:$N,CY15,T$7)))</f>
        <v/>
      </c>
      <c r="U15" s="697" t="str">
        <f>IF($E15="","",IF(INDEX('E_Tokovi izvora'!$A:$N,CZ15,U$7)="","",INDEX('E_Tokovi izvora'!$A:$N,CZ15,U$7)))</f>
        <v/>
      </c>
      <c r="V15" s="697" t="str">
        <f>IF($E15="","",IF(INDEX('E_Tokovi izvora'!$A:$N,DA15,V$7)="","",INDEX('E_Tokovi izvora'!$A:$N,DA15,V$7)))</f>
        <v/>
      </c>
      <c r="W15" s="698" t="str">
        <f>IF($E15="","",IF(INDEX('E_Tokovi izvora'!$A:$N,DB15,W$7)="","",INDEX('E_Tokovi izvora'!$A:$N,DB15,W$7)))</f>
        <v/>
      </c>
      <c r="X15" s="697" t="str">
        <f>IF($E15="","",IF(INDEX('E_Tokovi izvora'!$A:$N,DC15,X$7)="","",INDEX('E_Tokovi izvora'!$A:$N,DC15,X$7)))</f>
        <v/>
      </c>
      <c r="Y15" s="697" t="str">
        <f>IF($E15="","",IF(INDEX('E_Tokovi izvora'!$A:$N,DD15,Y$7)="","",INDEX('E_Tokovi izvora'!$A:$N,DD15,Y$7)))</f>
        <v/>
      </c>
      <c r="Z15" s="697" t="str">
        <f>IF($E15="","",IF(INDEX('E_Tokovi izvora'!$A:$N,DE15,Z$7)="","",INDEX('E_Tokovi izvora'!$A:$N,DE15,Z$7)))</f>
        <v/>
      </c>
      <c r="AA15" s="697" t="str">
        <f>IF($E15="","",IF(INDEX('E_Tokovi izvora'!$A:$N,DF15,AA$7)="","",INDEX('E_Tokovi izvora'!$A:$N,DF15,AA$7)))</f>
        <v/>
      </c>
      <c r="AB15" s="697" t="str">
        <f>IF($E15="","",IF(INDEX('E_Tokovi izvora'!$A:$N,DG15,AB$7)="","",INDEX('E_Tokovi izvora'!$A:$N,DG15,AB$7)))</f>
        <v/>
      </c>
      <c r="AC15" s="697" t="str">
        <f>IF($E15="","",IF(INDEX('E_Tokovi izvora'!$A:$N,DH15,AC$7)="","",INDEX('E_Tokovi izvora'!$A:$N,DH15,AC$7)))</f>
        <v/>
      </c>
      <c r="AD15" s="697" t="str">
        <f>IF($E15="","",IF(INDEX('E_Tokovi izvora'!$A:$N,DI15,AD$7)="","",INDEX('E_Tokovi izvora'!$A:$N,DI15,AD$7)))</f>
        <v/>
      </c>
      <c r="AE15" s="697" t="str">
        <f>IF($E15="","",IF(INDEX('E_Tokovi izvora'!$A:$N,DJ15,AE$7)="","",INDEX('E_Tokovi izvora'!$A:$N,DJ15,AE$7)))</f>
        <v/>
      </c>
      <c r="AF15" s="697" t="str">
        <f>IF($E15="","",IF(INDEX('E_Tokovi izvora'!$A:$N,DK15,AF$7)="","",INDEX('E_Tokovi izvora'!$A:$N,DK15,AF$7)))</f>
        <v/>
      </c>
      <c r="AG15" s="697" t="str">
        <f>IF($E15="","",IF(INDEX('E_Tokovi izvora'!$A:$N,DL15,AG$7)="","",INDEX('E_Tokovi izvora'!$A:$N,DL15,AG$7)))</f>
        <v/>
      </c>
      <c r="AH15" s="697" t="str">
        <f>IF($E15="","",IF(INDEX('E_Tokovi izvora'!$A:$N,DM15,AH$7)="","",INDEX('E_Tokovi izvora'!$A:$N,DM15,AH$7)))</f>
        <v/>
      </c>
      <c r="AI15" s="697" t="str">
        <f>IF($E15="","",IF(INDEX('E_Tokovi izvora'!$A:$N,DN15,AI$7)="","",INDEX('E_Tokovi izvora'!$A:$N,DN15,AI$7)))</f>
        <v/>
      </c>
      <c r="AJ15" s="697" t="str">
        <f>IF($E15="","",IF(INDEX('E_Tokovi izvora'!$A:$N,DO15,AJ$7)="","",INDEX('E_Tokovi izvora'!$A:$N,DO15,AJ$7)))</f>
        <v/>
      </c>
      <c r="AK15" s="697" t="str">
        <f>IF($E15="","",IF(INDEX('E_Tokovi izvora'!$A:$N,DP15,AK$7)="","",INDEX('E_Tokovi izvora'!$A:$N,DP15,AK$7)))</f>
        <v/>
      </c>
      <c r="AL15" s="697" t="str">
        <f>IF($E15="","",IF(INDEX('E_Tokovi izvora'!$A:$N,DQ15,AL$7)="","",INDEX('E_Tokovi izvora'!$A:$N,DQ15,AL$7)))</f>
        <v/>
      </c>
      <c r="AM15" s="697" t="str">
        <f>IF($E15="","",IF(INDEX('E_Tokovi izvora'!$A:$N,DR15,AM$7)="","",INDEX('E_Tokovi izvora'!$A:$N,DR15,AM$7)))</f>
        <v/>
      </c>
      <c r="AN15" s="697" t="str">
        <f>IF($E15="","",IF(INDEX('E_Tokovi izvora'!$A:$N,DS15,AN$7)="","",INDEX('E_Tokovi izvora'!$A:$N,DS15,AN$7)))</f>
        <v/>
      </c>
      <c r="AO15" s="697" t="str">
        <f>IF($E15="","",IF(INDEX('E_Tokovi izvora'!$A:$N,DT15,AO$7)="","",INDEX('E_Tokovi izvora'!$A:$N,DT15,AO$7)))</f>
        <v/>
      </c>
      <c r="AP15" s="697" t="str">
        <f>IF($E15="","",IF(INDEX('E_Tokovi izvora'!$A:$N,DU15,AP$7)="","",INDEX('E_Tokovi izvora'!$A:$N,DU15,AP$7)))</f>
        <v/>
      </c>
      <c r="AQ15" s="697" t="str">
        <f>IF($E15="","",IF(INDEX('E_Tokovi izvora'!$A:$N,DV15,AQ$7)="","",INDEX('E_Tokovi izvora'!$A:$N,DV15,AQ$7)))</f>
        <v/>
      </c>
      <c r="AR15" s="697" t="str">
        <f>IF($E15="","",IF(INDEX('E_Tokovi izvora'!$A:$N,DW15,AR$7)="","",INDEX('E_Tokovi izvora'!$A:$N,DW15,AR$7)))</f>
        <v/>
      </c>
      <c r="AS15" s="697" t="str">
        <f>IF($E15="","",IF(INDEX('E_Tokovi izvora'!$A:$N,DX15,AS$7)="","",INDEX('E_Tokovi izvora'!$A:$N,DX15,AS$7)))</f>
        <v/>
      </c>
      <c r="AT15" s="697" t="str">
        <f>IF($E15="","",IF(INDEX('E_Tokovi izvora'!$A:$N,DY15,AT$7)="","",INDEX('E_Tokovi izvora'!$A:$N,DY15,AT$7)))</f>
        <v/>
      </c>
      <c r="AU15" s="697" t="str">
        <f>IF($E15="","",IF(INDEX('E_Tokovi izvora'!$A:$N,DZ15,AU$7)="","",INDEX('E_Tokovi izvora'!$A:$N,DZ15,AU$7)))</f>
        <v/>
      </c>
      <c r="AV15" s="697" t="str">
        <f>IF($E15="","",IF(INDEX('E_Tokovi izvora'!$A:$N,EA15,AV$7)="","",INDEX('E_Tokovi izvora'!$A:$N,EA15,AV$7)))</f>
        <v/>
      </c>
      <c r="AW15" s="697" t="str">
        <f>IF($E15="","",IF(INDEX('E_Tokovi izvora'!$A:$N,EB15,AW$7)="","",INDEX('E_Tokovi izvora'!$A:$N,EB15,AW$7)))</f>
        <v/>
      </c>
      <c r="AX15" s="697" t="str">
        <f>IF($E15="","",IF(INDEX('E_Tokovi izvora'!$A:$N,EC15,AX$7)="","",INDEX('E_Tokovi izvora'!$A:$N,EC15,AX$7)))</f>
        <v/>
      </c>
      <c r="AY15" s="697" t="str">
        <f>IF($E15="","",IF(INDEX('E_Tokovi izvora'!$A:$N,ED15,AY$7)="","",INDEX('E_Tokovi izvora'!$A:$N,ED15,AY$7)))</f>
        <v/>
      </c>
      <c r="AZ15" s="697" t="str">
        <f>IF($E15="","",IF(INDEX('E_Tokovi izvora'!$A:$N,EE15,AZ$7)="","",INDEX('E_Tokovi izvora'!$A:$N,EE15,AZ$7)))</f>
        <v/>
      </c>
      <c r="BA15" s="697" t="str">
        <f>IF($E15="","",IF(INDEX('E_Tokovi izvora'!$A:$N,EF15,BA$7)="","",INDEX('E_Tokovi izvora'!$A:$N,EF15,BA$7)))</f>
        <v/>
      </c>
      <c r="BB15" s="697" t="str">
        <f>IF($E15="","",IF(INDEX('E_Tokovi izvora'!$A:$N,EG15,BB$7)="","",INDEX('E_Tokovi izvora'!$A:$N,EG15,BB$7)))</f>
        <v/>
      </c>
      <c r="BC15" s="697" t="str">
        <f>IF($E15="","",IF(INDEX('E_Tokovi izvora'!$A:$N,EH15,BC$7)="","",INDEX('E_Tokovi izvora'!$A:$N,EH15,BC$7)))</f>
        <v/>
      </c>
      <c r="BD15" s="697" t="str">
        <f>IF($E15="","",IF(INDEX('E_Tokovi izvora'!$A:$N,EI15,BD$7)="","",INDEX('E_Tokovi izvora'!$A:$N,EI15,BD$7)))</f>
        <v/>
      </c>
      <c r="BE15" s="697" t="str">
        <f>IF($E15="","",IF(INDEX('E_Tokovi izvora'!$A:$N,EJ15,BE$7)="","",INDEX('E_Tokovi izvora'!$A:$N,EJ15,BE$7)))</f>
        <v/>
      </c>
      <c r="BF15" s="697" t="str">
        <f>IF($E15="","",IF(INDEX('E_Tokovi izvora'!$A:$N,EK15,BF$7)="","",INDEX('E_Tokovi izvora'!$A:$N,EK15,BF$7)))</f>
        <v/>
      </c>
      <c r="BG15" s="697" t="str">
        <f>IF($E15="","",IF(INDEX('E_Tokovi izvora'!$A:$N,EL15,BG$7)="","",INDEX('E_Tokovi izvora'!$A:$N,EL15,BG$7)))</f>
        <v/>
      </c>
      <c r="BH15" s="697" t="str">
        <f>IF($E15="","",IF(INDEX('E_Tokovi izvora'!$A:$N,EM15,BH$7)="","",INDEX('E_Tokovi izvora'!$A:$N,EM15,BH$7)))</f>
        <v/>
      </c>
      <c r="BI15" s="697" t="str">
        <f>IF($E15="","",IF(INDEX('E_Tokovi izvora'!$A:$N,EN15,BI$7)="","",INDEX('E_Tokovi izvora'!$A:$N,EN15,BI$7)))</f>
        <v/>
      </c>
      <c r="BJ15" s="697" t="str">
        <f>IF($E15="","",IF(INDEX('E_Tokovi izvora'!$A:$N,EO15,BJ$7)="","",INDEX('E_Tokovi izvora'!$A:$N,EO15,BJ$7)))</f>
        <v/>
      </c>
      <c r="BK15" s="697" t="str">
        <f>IF($E15="","",IF(INDEX('E_Tokovi izvora'!$A:$N,EP15,BK$7)="","",INDEX('E_Tokovi izvora'!$A:$N,EP15,BK$7)))</f>
        <v/>
      </c>
      <c r="BL15" s="697" t="str">
        <f>IF($E15="","",IF(INDEX('E_Tokovi izvora'!$A:$N,EQ15,BL$7)="","",INDEX('E_Tokovi izvora'!$A:$N,EQ15,BL$7)))</f>
        <v/>
      </c>
      <c r="BM15" s="697" t="str">
        <f>IF($E15="","",IF(INDEX('E_Tokovi izvora'!$A:$N,ER15,BM$7)="","",INDEX('E_Tokovi izvora'!$A:$N,ER15,BM$7)))</f>
        <v/>
      </c>
      <c r="BN15" s="697" t="str">
        <f>IF($E15="","",IF(INDEX('E_Tokovi izvora'!$A:$N,ES15,BN$7)="","",INDEX('E_Tokovi izvora'!$A:$N,ES15,BN$7)))</f>
        <v/>
      </c>
      <c r="BO15" s="697" t="str">
        <f>IF($E15="","",IF(INDEX('E_Tokovi izvora'!$A:$N,ET15,BO$7)="","",INDEX('E_Tokovi izvora'!$A:$N,ET15,BO$7)))</f>
        <v/>
      </c>
      <c r="BP15" s="697" t="str">
        <f>IF($E15="","",IF(INDEX('E_Tokovi izvora'!$A:$N,EU15,BP$7)="","",INDEX('E_Tokovi izvora'!$A:$N,EU15,BP$7)))</f>
        <v/>
      </c>
      <c r="BQ15" s="697" t="str">
        <f>IF($E15="","",IF(INDEX('E_Tokovi izvora'!$A:$N,EV15,BQ$7)="","",INDEX('E_Tokovi izvora'!$A:$N,EV15,BQ$7)))</f>
        <v/>
      </c>
      <c r="BR15" s="697" t="str">
        <f>IF($E15="","",IF(INDEX('E_Tokovi izvora'!$A:$N,EW15,BR$7)="","",INDEX('E_Tokovi izvora'!$A:$N,EW15,BR$7)))</f>
        <v/>
      </c>
      <c r="BS15" s="697" t="str">
        <f>IF($E15="","",IF(INDEX('E_Tokovi izvora'!$A:$N,EX15,BS$7)="","",INDEX('E_Tokovi izvora'!$A:$N,EX15,BS$7)))</f>
        <v/>
      </c>
      <c r="BT15" s="697" t="str">
        <f>IF($E15="","",IF(INDEX('E_Tokovi izvora'!$A:$N,EY15,BT$7)="","",INDEX('E_Tokovi izvora'!$A:$N,EY15,BT$7)))</f>
        <v/>
      </c>
      <c r="BU15" s="620"/>
      <c r="CJ15" s="673" t="str">
        <f t="shared" si="0"/>
        <v>SourceCategory_</v>
      </c>
      <c r="CK15" s="673" t="b">
        <f>INDEX('C_Opis postrojenja'!$A$226:$A$332,ROWS($CI$11:CI15))="ausblenden"</f>
        <v>0</v>
      </c>
      <c r="CL15" s="673" t="str">
        <f t="shared" si="1"/>
        <v>SourceStreamName_</v>
      </c>
      <c r="CN15" s="673">
        <f t="shared" si="65"/>
        <v>397</v>
      </c>
      <c r="CO15" s="673">
        <f t="shared" si="2"/>
        <v>399</v>
      </c>
      <c r="CP15" s="673">
        <f t="shared" si="3"/>
        <v>401</v>
      </c>
      <c r="CQ15" s="673">
        <f t="shared" si="4"/>
        <v>403</v>
      </c>
      <c r="CR15" s="673">
        <f t="shared" si="5"/>
        <v>405</v>
      </c>
      <c r="CS15" s="673">
        <f t="shared" si="6"/>
        <v>407</v>
      </c>
      <c r="CT15" s="673">
        <f t="shared" si="7"/>
        <v>409</v>
      </c>
      <c r="CU15" s="673">
        <f t="shared" si="8"/>
        <v>409</v>
      </c>
      <c r="CV15" s="673">
        <f t="shared" si="9"/>
        <v>409</v>
      </c>
      <c r="CW15" s="673">
        <f t="shared" si="10"/>
        <v>409</v>
      </c>
      <c r="CX15" s="673">
        <f t="shared" si="11"/>
        <v>409</v>
      </c>
      <c r="CY15" s="673">
        <f t="shared" si="12"/>
        <v>412</v>
      </c>
      <c r="CZ15" s="673">
        <f t="shared" si="13"/>
        <v>416</v>
      </c>
      <c r="DA15" s="673">
        <f t="shared" si="14"/>
        <v>417</v>
      </c>
      <c r="DB15" s="673">
        <f t="shared" si="15"/>
        <v>418</v>
      </c>
      <c r="DC15" s="673">
        <f t="shared" si="16"/>
        <v>425</v>
      </c>
      <c r="DD15" s="673">
        <f t="shared" si="17"/>
        <v>435</v>
      </c>
      <c r="DE15" s="673">
        <f t="shared" si="18"/>
        <v>435</v>
      </c>
      <c r="DF15" s="673">
        <f t="shared" si="19"/>
        <v>435</v>
      </c>
      <c r="DG15" s="673">
        <f t="shared" si="20"/>
        <v>435</v>
      </c>
      <c r="DH15" s="673">
        <f t="shared" si="21"/>
        <v>435</v>
      </c>
      <c r="DI15" s="673">
        <f t="shared" si="22"/>
        <v>435</v>
      </c>
      <c r="DJ15" s="673">
        <f t="shared" si="23"/>
        <v>435</v>
      </c>
      <c r="DK15" s="673">
        <f t="shared" si="24"/>
        <v>426</v>
      </c>
      <c r="DL15" s="673">
        <f t="shared" si="25"/>
        <v>436</v>
      </c>
      <c r="DM15" s="673">
        <f t="shared" si="26"/>
        <v>436</v>
      </c>
      <c r="DN15" s="673">
        <f t="shared" si="27"/>
        <v>436</v>
      </c>
      <c r="DO15" s="673">
        <f t="shared" si="28"/>
        <v>436</v>
      </c>
      <c r="DP15" s="673">
        <f t="shared" si="29"/>
        <v>436</v>
      </c>
      <c r="DQ15" s="673">
        <f t="shared" si="30"/>
        <v>436</v>
      </c>
      <c r="DR15" s="673">
        <f t="shared" si="31"/>
        <v>436</v>
      </c>
      <c r="DS15" s="673">
        <f t="shared" si="32"/>
        <v>427</v>
      </c>
      <c r="DT15" s="673">
        <f t="shared" si="33"/>
        <v>437</v>
      </c>
      <c r="DU15" s="673">
        <f t="shared" si="34"/>
        <v>437</v>
      </c>
      <c r="DV15" s="673">
        <f t="shared" si="35"/>
        <v>437</v>
      </c>
      <c r="DW15" s="673">
        <f t="shared" si="36"/>
        <v>437</v>
      </c>
      <c r="DX15" s="673">
        <f t="shared" si="37"/>
        <v>437</v>
      </c>
      <c r="DY15" s="673">
        <f t="shared" si="38"/>
        <v>437</v>
      </c>
      <c r="DZ15" s="673">
        <f t="shared" si="39"/>
        <v>437</v>
      </c>
      <c r="EA15" s="673">
        <f t="shared" si="40"/>
        <v>428</v>
      </c>
      <c r="EB15" s="673">
        <f t="shared" si="41"/>
        <v>438</v>
      </c>
      <c r="EC15" s="673">
        <f t="shared" si="42"/>
        <v>438</v>
      </c>
      <c r="ED15" s="673">
        <f t="shared" si="43"/>
        <v>438</v>
      </c>
      <c r="EE15" s="673">
        <f t="shared" si="44"/>
        <v>438</v>
      </c>
      <c r="EF15" s="673">
        <f t="shared" si="45"/>
        <v>438</v>
      </c>
      <c r="EG15" s="673">
        <f t="shared" si="46"/>
        <v>438</v>
      </c>
      <c r="EH15" s="673">
        <f t="shared" si="47"/>
        <v>438</v>
      </c>
      <c r="EI15" s="673">
        <f t="shared" si="48"/>
        <v>429</v>
      </c>
      <c r="EJ15" s="673">
        <f t="shared" si="49"/>
        <v>439</v>
      </c>
      <c r="EK15" s="673">
        <f t="shared" si="50"/>
        <v>439</v>
      </c>
      <c r="EL15" s="673">
        <f t="shared" si="51"/>
        <v>439</v>
      </c>
      <c r="EM15" s="673">
        <f t="shared" si="52"/>
        <v>439</v>
      </c>
      <c r="EN15" s="673">
        <f t="shared" si="53"/>
        <v>439</v>
      </c>
      <c r="EO15" s="673">
        <f t="shared" si="54"/>
        <v>439</v>
      </c>
      <c r="EP15" s="673">
        <f t="shared" si="55"/>
        <v>439</v>
      </c>
      <c r="EQ15" s="673">
        <f t="shared" si="56"/>
        <v>430</v>
      </c>
      <c r="ER15" s="673">
        <f t="shared" si="57"/>
        <v>440</v>
      </c>
      <c r="ES15" s="673">
        <f t="shared" si="58"/>
        <v>440</v>
      </c>
      <c r="ET15" s="673">
        <f t="shared" si="59"/>
        <v>440</v>
      </c>
      <c r="EU15" s="673">
        <f t="shared" si="60"/>
        <v>440</v>
      </c>
      <c r="EV15" s="673">
        <f t="shared" si="61"/>
        <v>440</v>
      </c>
      <c r="EW15" s="673">
        <f t="shared" si="62"/>
        <v>440</v>
      </c>
      <c r="EX15" s="673">
        <f t="shared" si="63"/>
        <v>440</v>
      </c>
      <c r="EY15" s="673">
        <f t="shared" si="64"/>
        <v>446</v>
      </c>
    </row>
    <row r="16" spans="1:156" ht="12.75" customHeight="1" x14ac:dyDescent="0.2">
      <c r="B16" s="694" t="str">
        <f>IF(COUNTIF($CK$10:CK16,TRUE)&gt;0,"",INDEX('C_Opis postrojenja'!$E$226:$E$242,ROWS($A$11:A16)))</f>
        <v/>
      </c>
      <c r="C16" s="576" t="str">
        <f>IF($E16="","",INDEX('C_Opis postrojenja'!F:F,MATCH($B16,'C_Opis postrojenja'!$E:$E,0)))</f>
        <v/>
      </c>
      <c r="D16" s="576" t="str">
        <f>IF($E16="","",INDEX('C_Opis postrojenja'!I:I,MATCH($B16,'C_Opis postrojenja'!$E:$E,0)))</f>
        <v/>
      </c>
      <c r="E16" s="576" t="str">
        <f>IF($B16="","",INDEX('C_Opis postrojenja'!F:F,MATCH($CJ16,'C_Opis postrojenja'!$Q:$Q,0)))</f>
        <v/>
      </c>
      <c r="F16" s="700" t="str">
        <f>IF($E16="","",INDEX('C_Opis postrojenja'!L:L,MATCH($CJ16,'C_Opis postrojenja'!$Q:$Q,0)))</f>
        <v/>
      </c>
      <c r="G16" s="576" t="str">
        <f>IF($E16="","",INDEX('C_Opis postrojenja'!M:M,MATCH($CJ16,'C_Opis postrojenja'!$Q:$Q,0)))</f>
        <v/>
      </c>
      <c r="H16" s="576" t="str">
        <f>IF($E16="","",INDEX('C_Opis postrojenja'!N:N,MATCH($CJ16,'C_Opis postrojenja'!$Q:$Q,0)))</f>
        <v/>
      </c>
      <c r="I16" s="697" t="str">
        <f>IF($E16="","",IF(INDEX('E_Tokovi izvora'!$A:$N,CN16,I$7)="","",INDEX('E_Tokovi izvora'!$A:$N,CN16,I$7)))</f>
        <v/>
      </c>
      <c r="J16" s="697" t="str">
        <f>IF($E16="","",IF(INDEX('E_Tokovi izvora'!$A:$N,CO16,J$7)="","",INDEX('E_Tokovi izvora'!$A:$N,CO16,J$7)))</f>
        <v/>
      </c>
      <c r="K16" s="697" t="str">
        <f>IF($E16="","",IF(INDEX('E_Tokovi izvora'!$A:$N,CP16,K$7)="","",INDEX('E_Tokovi izvora'!$A:$N,CP16,K$7)))</f>
        <v/>
      </c>
      <c r="L16" s="697" t="str">
        <f>IF($E16="","",IF(INDEX('E_Tokovi izvora'!$A:$N,CQ16,L$7)="","",INDEX('E_Tokovi izvora'!$A:$N,CQ16,L$7)))</f>
        <v/>
      </c>
      <c r="M16" s="697" t="str">
        <f>IF($E16="","",IF(INDEX('E_Tokovi izvora'!$A:$N,CR16,M$7)="","",INDEX('E_Tokovi izvora'!$A:$N,CR16,M$7)))</f>
        <v/>
      </c>
      <c r="N16" s="697" t="str">
        <f>IF($E16="","",IF(INDEX('E_Tokovi izvora'!$A:$N,CS16,N$7)="","",INDEX('E_Tokovi izvora'!$A:$N,CS16,N$7)))</f>
        <v/>
      </c>
      <c r="O16" s="697" t="str">
        <f>IF($E16="","",IF(INDEX('E_Tokovi izvora'!$A:$N,CT16,O$7)="","",INDEX('E_Tokovi izvora'!$A:$N,CT16,O$7)))</f>
        <v/>
      </c>
      <c r="P16" s="697" t="str">
        <f>IF($E16="","",IF(INDEX('E_Tokovi izvora'!$A:$N,CU16,P$7)="","",INDEX('E_Tokovi izvora'!$A:$N,CU16,P$7)))</f>
        <v/>
      </c>
      <c r="Q16" s="697" t="str">
        <f>IF($E16="","",IF(INDEX('E_Tokovi izvora'!$A:$N,CV16,Q$7)="","",INDEX('E_Tokovi izvora'!$A:$N,CV16,Q$7)))</f>
        <v/>
      </c>
      <c r="R16" s="697" t="str">
        <f>IF($E16="","",IF(INDEX('E_Tokovi izvora'!$A:$N,CW16,R$7)="","",INDEX('E_Tokovi izvora'!$A:$N,CW16,R$7)))</f>
        <v/>
      </c>
      <c r="S16" s="697" t="str">
        <f>IF($E16="","",IF(INDEX('E_Tokovi izvora'!$A:$N,CX16,S$7)="","",INDEX('E_Tokovi izvora'!$A:$N,CX16,S$7)))</f>
        <v/>
      </c>
      <c r="T16" s="697" t="str">
        <f>IF($E16="","",IF(INDEX('E_Tokovi izvora'!$A:$N,CY16,T$7)="","",INDEX('E_Tokovi izvora'!$A:$N,CY16,T$7)))</f>
        <v/>
      </c>
      <c r="U16" s="697" t="str">
        <f>IF($E16="","",IF(INDEX('E_Tokovi izvora'!$A:$N,CZ16,U$7)="","",INDEX('E_Tokovi izvora'!$A:$N,CZ16,U$7)))</f>
        <v/>
      </c>
      <c r="V16" s="697" t="str">
        <f>IF($E16="","",IF(INDEX('E_Tokovi izvora'!$A:$N,DA16,V$7)="","",INDEX('E_Tokovi izvora'!$A:$N,DA16,V$7)))</f>
        <v/>
      </c>
      <c r="W16" s="698" t="str">
        <f>IF($E16="","",IF(INDEX('E_Tokovi izvora'!$A:$N,DB16,W$7)="","",INDEX('E_Tokovi izvora'!$A:$N,DB16,W$7)))</f>
        <v/>
      </c>
      <c r="X16" s="697" t="str">
        <f>IF($E16="","",IF(INDEX('E_Tokovi izvora'!$A:$N,DC16,X$7)="","",INDEX('E_Tokovi izvora'!$A:$N,DC16,X$7)))</f>
        <v/>
      </c>
      <c r="Y16" s="697" t="str">
        <f>IF($E16="","",IF(INDEX('E_Tokovi izvora'!$A:$N,DD16,Y$7)="","",INDEX('E_Tokovi izvora'!$A:$N,DD16,Y$7)))</f>
        <v/>
      </c>
      <c r="Z16" s="697" t="str">
        <f>IF($E16="","",IF(INDEX('E_Tokovi izvora'!$A:$N,DE16,Z$7)="","",INDEX('E_Tokovi izvora'!$A:$N,DE16,Z$7)))</f>
        <v/>
      </c>
      <c r="AA16" s="697" t="str">
        <f>IF($E16="","",IF(INDEX('E_Tokovi izvora'!$A:$N,DF16,AA$7)="","",INDEX('E_Tokovi izvora'!$A:$N,DF16,AA$7)))</f>
        <v/>
      </c>
      <c r="AB16" s="697" t="str">
        <f>IF($E16="","",IF(INDEX('E_Tokovi izvora'!$A:$N,DG16,AB$7)="","",INDEX('E_Tokovi izvora'!$A:$N,DG16,AB$7)))</f>
        <v/>
      </c>
      <c r="AC16" s="697" t="str">
        <f>IF($E16="","",IF(INDEX('E_Tokovi izvora'!$A:$N,DH16,AC$7)="","",INDEX('E_Tokovi izvora'!$A:$N,DH16,AC$7)))</f>
        <v/>
      </c>
      <c r="AD16" s="697" t="str">
        <f>IF($E16="","",IF(INDEX('E_Tokovi izvora'!$A:$N,DI16,AD$7)="","",INDEX('E_Tokovi izvora'!$A:$N,DI16,AD$7)))</f>
        <v/>
      </c>
      <c r="AE16" s="697" t="str">
        <f>IF($E16="","",IF(INDEX('E_Tokovi izvora'!$A:$N,DJ16,AE$7)="","",INDEX('E_Tokovi izvora'!$A:$N,DJ16,AE$7)))</f>
        <v/>
      </c>
      <c r="AF16" s="697" t="str">
        <f>IF($E16="","",IF(INDEX('E_Tokovi izvora'!$A:$N,DK16,AF$7)="","",INDEX('E_Tokovi izvora'!$A:$N,DK16,AF$7)))</f>
        <v/>
      </c>
      <c r="AG16" s="697" t="str">
        <f>IF($E16="","",IF(INDEX('E_Tokovi izvora'!$A:$N,DL16,AG$7)="","",INDEX('E_Tokovi izvora'!$A:$N,DL16,AG$7)))</f>
        <v/>
      </c>
      <c r="AH16" s="697" t="str">
        <f>IF($E16="","",IF(INDEX('E_Tokovi izvora'!$A:$N,DM16,AH$7)="","",INDEX('E_Tokovi izvora'!$A:$N,DM16,AH$7)))</f>
        <v/>
      </c>
      <c r="AI16" s="697" t="str">
        <f>IF($E16="","",IF(INDEX('E_Tokovi izvora'!$A:$N,DN16,AI$7)="","",INDEX('E_Tokovi izvora'!$A:$N,DN16,AI$7)))</f>
        <v/>
      </c>
      <c r="AJ16" s="697" t="str">
        <f>IF($E16="","",IF(INDEX('E_Tokovi izvora'!$A:$N,DO16,AJ$7)="","",INDEX('E_Tokovi izvora'!$A:$N,DO16,AJ$7)))</f>
        <v/>
      </c>
      <c r="AK16" s="697" t="str">
        <f>IF($E16="","",IF(INDEX('E_Tokovi izvora'!$A:$N,DP16,AK$7)="","",INDEX('E_Tokovi izvora'!$A:$N,DP16,AK$7)))</f>
        <v/>
      </c>
      <c r="AL16" s="697" t="str">
        <f>IF($E16="","",IF(INDEX('E_Tokovi izvora'!$A:$N,DQ16,AL$7)="","",INDEX('E_Tokovi izvora'!$A:$N,DQ16,AL$7)))</f>
        <v/>
      </c>
      <c r="AM16" s="697" t="str">
        <f>IF($E16="","",IF(INDEX('E_Tokovi izvora'!$A:$N,DR16,AM$7)="","",INDEX('E_Tokovi izvora'!$A:$N,DR16,AM$7)))</f>
        <v/>
      </c>
      <c r="AN16" s="697" t="str">
        <f>IF($E16="","",IF(INDEX('E_Tokovi izvora'!$A:$N,DS16,AN$7)="","",INDEX('E_Tokovi izvora'!$A:$N,DS16,AN$7)))</f>
        <v/>
      </c>
      <c r="AO16" s="697" t="str">
        <f>IF($E16="","",IF(INDEX('E_Tokovi izvora'!$A:$N,DT16,AO$7)="","",INDEX('E_Tokovi izvora'!$A:$N,DT16,AO$7)))</f>
        <v/>
      </c>
      <c r="AP16" s="697" t="str">
        <f>IF($E16="","",IF(INDEX('E_Tokovi izvora'!$A:$N,DU16,AP$7)="","",INDEX('E_Tokovi izvora'!$A:$N,DU16,AP$7)))</f>
        <v/>
      </c>
      <c r="AQ16" s="697" t="str">
        <f>IF($E16="","",IF(INDEX('E_Tokovi izvora'!$A:$N,DV16,AQ$7)="","",INDEX('E_Tokovi izvora'!$A:$N,DV16,AQ$7)))</f>
        <v/>
      </c>
      <c r="AR16" s="697" t="str">
        <f>IF($E16="","",IF(INDEX('E_Tokovi izvora'!$A:$N,DW16,AR$7)="","",INDEX('E_Tokovi izvora'!$A:$N,DW16,AR$7)))</f>
        <v/>
      </c>
      <c r="AS16" s="697" t="str">
        <f>IF($E16="","",IF(INDEX('E_Tokovi izvora'!$A:$N,DX16,AS$7)="","",INDEX('E_Tokovi izvora'!$A:$N,DX16,AS$7)))</f>
        <v/>
      </c>
      <c r="AT16" s="697" t="str">
        <f>IF($E16="","",IF(INDEX('E_Tokovi izvora'!$A:$N,DY16,AT$7)="","",INDEX('E_Tokovi izvora'!$A:$N,DY16,AT$7)))</f>
        <v/>
      </c>
      <c r="AU16" s="697" t="str">
        <f>IF($E16="","",IF(INDEX('E_Tokovi izvora'!$A:$N,DZ16,AU$7)="","",INDEX('E_Tokovi izvora'!$A:$N,DZ16,AU$7)))</f>
        <v/>
      </c>
      <c r="AV16" s="697" t="str">
        <f>IF($E16="","",IF(INDEX('E_Tokovi izvora'!$A:$N,EA16,AV$7)="","",INDEX('E_Tokovi izvora'!$A:$N,EA16,AV$7)))</f>
        <v/>
      </c>
      <c r="AW16" s="697" t="str">
        <f>IF($E16="","",IF(INDEX('E_Tokovi izvora'!$A:$N,EB16,AW$7)="","",INDEX('E_Tokovi izvora'!$A:$N,EB16,AW$7)))</f>
        <v/>
      </c>
      <c r="AX16" s="697" t="str">
        <f>IF($E16="","",IF(INDEX('E_Tokovi izvora'!$A:$N,EC16,AX$7)="","",INDEX('E_Tokovi izvora'!$A:$N,EC16,AX$7)))</f>
        <v/>
      </c>
      <c r="AY16" s="697" t="str">
        <f>IF($E16="","",IF(INDEX('E_Tokovi izvora'!$A:$N,ED16,AY$7)="","",INDEX('E_Tokovi izvora'!$A:$N,ED16,AY$7)))</f>
        <v/>
      </c>
      <c r="AZ16" s="697" t="str">
        <f>IF($E16="","",IF(INDEX('E_Tokovi izvora'!$A:$N,EE16,AZ$7)="","",INDEX('E_Tokovi izvora'!$A:$N,EE16,AZ$7)))</f>
        <v/>
      </c>
      <c r="BA16" s="697" t="str">
        <f>IF($E16="","",IF(INDEX('E_Tokovi izvora'!$A:$N,EF16,BA$7)="","",INDEX('E_Tokovi izvora'!$A:$N,EF16,BA$7)))</f>
        <v/>
      </c>
      <c r="BB16" s="697" t="str">
        <f>IF($E16="","",IF(INDEX('E_Tokovi izvora'!$A:$N,EG16,BB$7)="","",INDEX('E_Tokovi izvora'!$A:$N,EG16,BB$7)))</f>
        <v/>
      </c>
      <c r="BC16" s="697" t="str">
        <f>IF($E16="","",IF(INDEX('E_Tokovi izvora'!$A:$N,EH16,BC$7)="","",INDEX('E_Tokovi izvora'!$A:$N,EH16,BC$7)))</f>
        <v/>
      </c>
      <c r="BD16" s="697" t="str">
        <f>IF($E16="","",IF(INDEX('E_Tokovi izvora'!$A:$N,EI16,BD$7)="","",INDEX('E_Tokovi izvora'!$A:$N,EI16,BD$7)))</f>
        <v/>
      </c>
      <c r="BE16" s="697" t="str">
        <f>IF($E16="","",IF(INDEX('E_Tokovi izvora'!$A:$N,EJ16,BE$7)="","",INDEX('E_Tokovi izvora'!$A:$N,EJ16,BE$7)))</f>
        <v/>
      </c>
      <c r="BF16" s="697" t="str">
        <f>IF($E16="","",IF(INDEX('E_Tokovi izvora'!$A:$N,EK16,BF$7)="","",INDEX('E_Tokovi izvora'!$A:$N,EK16,BF$7)))</f>
        <v/>
      </c>
      <c r="BG16" s="697" t="str">
        <f>IF($E16="","",IF(INDEX('E_Tokovi izvora'!$A:$N,EL16,BG$7)="","",INDEX('E_Tokovi izvora'!$A:$N,EL16,BG$7)))</f>
        <v/>
      </c>
      <c r="BH16" s="697" t="str">
        <f>IF($E16="","",IF(INDEX('E_Tokovi izvora'!$A:$N,EM16,BH$7)="","",INDEX('E_Tokovi izvora'!$A:$N,EM16,BH$7)))</f>
        <v/>
      </c>
      <c r="BI16" s="697" t="str">
        <f>IF($E16="","",IF(INDEX('E_Tokovi izvora'!$A:$N,EN16,BI$7)="","",INDEX('E_Tokovi izvora'!$A:$N,EN16,BI$7)))</f>
        <v/>
      </c>
      <c r="BJ16" s="697" t="str">
        <f>IF($E16="","",IF(INDEX('E_Tokovi izvora'!$A:$N,EO16,BJ$7)="","",INDEX('E_Tokovi izvora'!$A:$N,EO16,BJ$7)))</f>
        <v/>
      </c>
      <c r="BK16" s="697" t="str">
        <f>IF($E16="","",IF(INDEX('E_Tokovi izvora'!$A:$N,EP16,BK$7)="","",INDEX('E_Tokovi izvora'!$A:$N,EP16,BK$7)))</f>
        <v/>
      </c>
      <c r="BL16" s="697" t="str">
        <f>IF($E16="","",IF(INDEX('E_Tokovi izvora'!$A:$N,EQ16,BL$7)="","",INDEX('E_Tokovi izvora'!$A:$N,EQ16,BL$7)))</f>
        <v/>
      </c>
      <c r="BM16" s="697" t="str">
        <f>IF($E16="","",IF(INDEX('E_Tokovi izvora'!$A:$N,ER16,BM$7)="","",INDEX('E_Tokovi izvora'!$A:$N,ER16,BM$7)))</f>
        <v/>
      </c>
      <c r="BN16" s="697" t="str">
        <f>IF($E16="","",IF(INDEX('E_Tokovi izvora'!$A:$N,ES16,BN$7)="","",INDEX('E_Tokovi izvora'!$A:$N,ES16,BN$7)))</f>
        <v/>
      </c>
      <c r="BO16" s="697" t="str">
        <f>IF($E16="","",IF(INDEX('E_Tokovi izvora'!$A:$N,ET16,BO$7)="","",INDEX('E_Tokovi izvora'!$A:$N,ET16,BO$7)))</f>
        <v/>
      </c>
      <c r="BP16" s="697" t="str">
        <f>IF($E16="","",IF(INDEX('E_Tokovi izvora'!$A:$N,EU16,BP$7)="","",INDEX('E_Tokovi izvora'!$A:$N,EU16,BP$7)))</f>
        <v/>
      </c>
      <c r="BQ16" s="697" t="str">
        <f>IF($E16="","",IF(INDEX('E_Tokovi izvora'!$A:$N,EV16,BQ$7)="","",INDEX('E_Tokovi izvora'!$A:$N,EV16,BQ$7)))</f>
        <v/>
      </c>
      <c r="BR16" s="697" t="str">
        <f>IF($E16="","",IF(INDEX('E_Tokovi izvora'!$A:$N,EW16,BR$7)="","",INDEX('E_Tokovi izvora'!$A:$N,EW16,BR$7)))</f>
        <v/>
      </c>
      <c r="BS16" s="697" t="str">
        <f>IF($E16="","",IF(INDEX('E_Tokovi izvora'!$A:$N,EX16,BS$7)="","",INDEX('E_Tokovi izvora'!$A:$N,EX16,BS$7)))</f>
        <v/>
      </c>
      <c r="BT16" s="697" t="str">
        <f>IF($E16="","",IF(INDEX('E_Tokovi izvora'!$A:$N,EY16,BT$7)="","",INDEX('E_Tokovi izvora'!$A:$N,EY16,BT$7)))</f>
        <v/>
      </c>
      <c r="BU16" s="620"/>
      <c r="CJ16" s="673" t="str">
        <f t="shared" si="0"/>
        <v>SourceCategory_</v>
      </c>
      <c r="CK16" s="673" t="b">
        <f>INDEX('C_Opis postrojenja'!$A$226:$A$332,ROWS($CI$11:CI16))="ausblenden"</f>
        <v>0</v>
      </c>
      <c r="CL16" s="673" t="str">
        <f t="shared" si="1"/>
        <v>SourceStreamName_</v>
      </c>
      <c r="CN16" s="673">
        <f t="shared" si="65"/>
        <v>463</v>
      </c>
      <c r="CO16" s="673">
        <f t="shared" si="2"/>
        <v>465</v>
      </c>
      <c r="CP16" s="673">
        <f t="shared" si="3"/>
        <v>467</v>
      </c>
      <c r="CQ16" s="673">
        <f t="shared" si="4"/>
        <v>469</v>
      </c>
      <c r="CR16" s="673">
        <f t="shared" si="5"/>
        <v>471</v>
      </c>
      <c r="CS16" s="673">
        <f t="shared" si="6"/>
        <v>473</v>
      </c>
      <c r="CT16" s="673">
        <f t="shared" si="7"/>
        <v>475</v>
      </c>
      <c r="CU16" s="673">
        <f t="shared" si="8"/>
        <v>475</v>
      </c>
      <c r="CV16" s="673">
        <f t="shared" si="9"/>
        <v>475</v>
      </c>
      <c r="CW16" s="673">
        <f t="shared" si="10"/>
        <v>475</v>
      </c>
      <c r="CX16" s="673">
        <f t="shared" si="11"/>
        <v>475</v>
      </c>
      <c r="CY16" s="673">
        <f t="shared" si="12"/>
        <v>478</v>
      </c>
      <c r="CZ16" s="673">
        <f t="shared" si="13"/>
        <v>482</v>
      </c>
      <c r="DA16" s="673">
        <f t="shared" si="14"/>
        <v>483</v>
      </c>
      <c r="DB16" s="673">
        <f t="shared" si="15"/>
        <v>484</v>
      </c>
      <c r="DC16" s="673">
        <f t="shared" si="16"/>
        <v>491</v>
      </c>
      <c r="DD16" s="673">
        <f t="shared" si="17"/>
        <v>501</v>
      </c>
      <c r="DE16" s="673">
        <f t="shared" si="18"/>
        <v>501</v>
      </c>
      <c r="DF16" s="673">
        <f t="shared" si="19"/>
        <v>501</v>
      </c>
      <c r="DG16" s="673">
        <f t="shared" si="20"/>
        <v>501</v>
      </c>
      <c r="DH16" s="673">
        <f t="shared" si="21"/>
        <v>501</v>
      </c>
      <c r="DI16" s="673">
        <f t="shared" si="22"/>
        <v>501</v>
      </c>
      <c r="DJ16" s="673">
        <f t="shared" si="23"/>
        <v>501</v>
      </c>
      <c r="DK16" s="673">
        <f t="shared" si="24"/>
        <v>492</v>
      </c>
      <c r="DL16" s="673">
        <f t="shared" si="25"/>
        <v>502</v>
      </c>
      <c r="DM16" s="673">
        <f t="shared" si="26"/>
        <v>502</v>
      </c>
      <c r="DN16" s="673">
        <f t="shared" si="27"/>
        <v>502</v>
      </c>
      <c r="DO16" s="673">
        <f t="shared" si="28"/>
        <v>502</v>
      </c>
      <c r="DP16" s="673">
        <f t="shared" si="29"/>
        <v>502</v>
      </c>
      <c r="DQ16" s="673">
        <f t="shared" si="30"/>
        <v>502</v>
      </c>
      <c r="DR16" s="673">
        <f t="shared" si="31"/>
        <v>502</v>
      </c>
      <c r="DS16" s="673">
        <f t="shared" si="32"/>
        <v>493</v>
      </c>
      <c r="DT16" s="673">
        <f t="shared" si="33"/>
        <v>503</v>
      </c>
      <c r="DU16" s="673">
        <f t="shared" si="34"/>
        <v>503</v>
      </c>
      <c r="DV16" s="673">
        <f t="shared" si="35"/>
        <v>503</v>
      </c>
      <c r="DW16" s="673">
        <f t="shared" si="36"/>
        <v>503</v>
      </c>
      <c r="DX16" s="673">
        <f t="shared" si="37"/>
        <v>503</v>
      </c>
      <c r="DY16" s="673">
        <f t="shared" si="38"/>
        <v>503</v>
      </c>
      <c r="DZ16" s="673">
        <f t="shared" si="39"/>
        <v>503</v>
      </c>
      <c r="EA16" s="673">
        <f t="shared" si="40"/>
        <v>494</v>
      </c>
      <c r="EB16" s="673">
        <f t="shared" si="41"/>
        <v>504</v>
      </c>
      <c r="EC16" s="673">
        <f t="shared" si="42"/>
        <v>504</v>
      </c>
      <c r="ED16" s="673">
        <f t="shared" si="43"/>
        <v>504</v>
      </c>
      <c r="EE16" s="673">
        <f t="shared" si="44"/>
        <v>504</v>
      </c>
      <c r="EF16" s="673">
        <f t="shared" si="45"/>
        <v>504</v>
      </c>
      <c r="EG16" s="673">
        <f t="shared" si="46"/>
        <v>504</v>
      </c>
      <c r="EH16" s="673">
        <f t="shared" si="47"/>
        <v>504</v>
      </c>
      <c r="EI16" s="673">
        <f t="shared" si="48"/>
        <v>495</v>
      </c>
      <c r="EJ16" s="673">
        <f t="shared" si="49"/>
        <v>505</v>
      </c>
      <c r="EK16" s="673">
        <f t="shared" si="50"/>
        <v>505</v>
      </c>
      <c r="EL16" s="673">
        <f t="shared" si="51"/>
        <v>505</v>
      </c>
      <c r="EM16" s="673">
        <f t="shared" si="52"/>
        <v>505</v>
      </c>
      <c r="EN16" s="673">
        <f t="shared" si="53"/>
        <v>505</v>
      </c>
      <c r="EO16" s="673">
        <f t="shared" si="54"/>
        <v>505</v>
      </c>
      <c r="EP16" s="673">
        <f t="shared" si="55"/>
        <v>505</v>
      </c>
      <c r="EQ16" s="673">
        <f t="shared" si="56"/>
        <v>496</v>
      </c>
      <c r="ER16" s="673">
        <f t="shared" si="57"/>
        <v>506</v>
      </c>
      <c r="ES16" s="673">
        <f t="shared" si="58"/>
        <v>506</v>
      </c>
      <c r="ET16" s="673">
        <f t="shared" si="59"/>
        <v>506</v>
      </c>
      <c r="EU16" s="673">
        <f t="shared" si="60"/>
        <v>506</v>
      </c>
      <c r="EV16" s="673">
        <f t="shared" si="61"/>
        <v>506</v>
      </c>
      <c r="EW16" s="673">
        <f t="shared" si="62"/>
        <v>506</v>
      </c>
      <c r="EX16" s="673">
        <f t="shared" si="63"/>
        <v>506</v>
      </c>
      <c r="EY16" s="673">
        <f t="shared" si="64"/>
        <v>512</v>
      </c>
    </row>
    <row r="17" spans="2:155" ht="12.75" customHeight="1" x14ac:dyDescent="0.2">
      <c r="B17" s="694" t="str">
        <f>IF(COUNTIF($CK$10:CK17,TRUE)&gt;0,"",INDEX('C_Opis postrojenja'!$E$226:$E$242,ROWS($A$11:A17)))</f>
        <v/>
      </c>
      <c r="C17" s="576" t="str">
        <f>IF($E17="","",INDEX('C_Opis postrojenja'!F:F,MATCH($B17,'C_Opis postrojenja'!$E:$E,0)))</f>
        <v/>
      </c>
      <c r="D17" s="576" t="str">
        <f>IF($E17="","",INDEX('C_Opis postrojenja'!I:I,MATCH($B17,'C_Opis postrojenja'!$E:$E,0)))</f>
        <v/>
      </c>
      <c r="E17" s="576" t="str">
        <f>IF($B17="","",INDEX('C_Opis postrojenja'!F:F,MATCH($CJ17,'C_Opis postrojenja'!$Q:$Q,0)))</f>
        <v/>
      </c>
      <c r="F17" s="700" t="str">
        <f>IF($E17="","",INDEX('C_Opis postrojenja'!L:L,MATCH($CJ17,'C_Opis postrojenja'!$Q:$Q,0)))</f>
        <v/>
      </c>
      <c r="G17" s="576" t="str">
        <f>IF($E17="","",INDEX('C_Opis postrojenja'!M:M,MATCH($CJ17,'C_Opis postrojenja'!$Q:$Q,0)))</f>
        <v/>
      </c>
      <c r="H17" s="576" t="str">
        <f>IF($E17="","",INDEX('C_Opis postrojenja'!N:N,MATCH($CJ17,'C_Opis postrojenja'!$Q:$Q,0)))</f>
        <v/>
      </c>
      <c r="I17" s="697" t="str">
        <f>IF($E17="","",IF(INDEX('E_Tokovi izvora'!$A:$N,CN17,I$7)="","",INDEX('E_Tokovi izvora'!$A:$N,CN17,I$7)))</f>
        <v/>
      </c>
      <c r="J17" s="697" t="str">
        <f>IF($E17="","",IF(INDEX('E_Tokovi izvora'!$A:$N,CO17,J$7)="","",INDEX('E_Tokovi izvora'!$A:$N,CO17,J$7)))</f>
        <v/>
      </c>
      <c r="K17" s="697" t="str">
        <f>IF($E17="","",IF(INDEX('E_Tokovi izvora'!$A:$N,CP17,K$7)="","",INDEX('E_Tokovi izvora'!$A:$N,CP17,K$7)))</f>
        <v/>
      </c>
      <c r="L17" s="697" t="str">
        <f>IF($E17="","",IF(INDEX('E_Tokovi izvora'!$A:$N,CQ17,L$7)="","",INDEX('E_Tokovi izvora'!$A:$N,CQ17,L$7)))</f>
        <v/>
      </c>
      <c r="M17" s="697" t="str">
        <f>IF($E17="","",IF(INDEX('E_Tokovi izvora'!$A:$N,CR17,M$7)="","",INDEX('E_Tokovi izvora'!$A:$N,CR17,M$7)))</f>
        <v/>
      </c>
      <c r="N17" s="697" t="str">
        <f>IF($E17="","",IF(INDEX('E_Tokovi izvora'!$A:$N,CS17,N$7)="","",INDEX('E_Tokovi izvora'!$A:$N,CS17,N$7)))</f>
        <v/>
      </c>
      <c r="O17" s="697" t="str">
        <f>IF($E17="","",IF(INDEX('E_Tokovi izvora'!$A:$N,CT17,O$7)="","",INDEX('E_Tokovi izvora'!$A:$N,CT17,O$7)))</f>
        <v/>
      </c>
      <c r="P17" s="697" t="str">
        <f>IF($E17="","",IF(INDEX('E_Tokovi izvora'!$A:$N,CU17,P$7)="","",INDEX('E_Tokovi izvora'!$A:$N,CU17,P$7)))</f>
        <v/>
      </c>
      <c r="Q17" s="697" t="str">
        <f>IF($E17="","",IF(INDEX('E_Tokovi izvora'!$A:$N,CV17,Q$7)="","",INDEX('E_Tokovi izvora'!$A:$N,CV17,Q$7)))</f>
        <v/>
      </c>
      <c r="R17" s="697" t="str">
        <f>IF($E17="","",IF(INDEX('E_Tokovi izvora'!$A:$N,CW17,R$7)="","",INDEX('E_Tokovi izvora'!$A:$N,CW17,R$7)))</f>
        <v/>
      </c>
      <c r="S17" s="697" t="str">
        <f>IF($E17="","",IF(INDEX('E_Tokovi izvora'!$A:$N,CX17,S$7)="","",INDEX('E_Tokovi izvora'!$A:$N,CX17,S$7)))</f>
        <v/>
      </c>
      <c r="T17" s="697" t="str">
        <f>IF($E17="","",IF(INDEX('E_Tokovi izvora'!$A:$N,CY17,T$7)="","",INDEX('E_Tokovi izvora'!$A:$N,CY17,T$7)))</f>
        <v/>
      </c>
      <c r="U17" s="697" t="str">
        <f>IF($E17="","",IF(INDEX('E_Tokovi izvora'!$A:$N,CZ17,U$7)="","",INDEX('E_Tokovi izvora'!$A:$N,CZ17,U$7)))</f>
        <v/>
      </c>
      <c r="V17" s="697" t="str">
        <f>IF($E17="","",IF(INDEX('E_Tokovi izvora'!$A:$N,DA17,V$7)="","",INDEX('E_Tokovi izvora'!$A:$N,DA17,V$7)))</f>
        <v/>
      </c>
      <c r="W17" s="698" t="str">
        <f>IF($E17="","",IF(INDEX('E_Tokovi izvora'!$A:$N,DB17,W$7)="","",INDEX('E_Tokovi izvora'!$A:$N,DB17,W$7)))</f>
        <v/>
      </c>
      <c r="X17" s="697" t="str">
        <f>IF($E17="","",IF(INDEX('E_Tokovi izvora'!$A:$N,DC17,X$7)="","",INDEX('E_Tokovi izvora'!$A:$N,DC17,X$7)))</f>
        <v/>
      </c>
      <c r="Y17" s="697" t="str">
        <f>IF($E17="","",IF(INDEX('E_Tokovi izvora'!$A:$N,DD17,Y$7)="","",INDEX('E_Tokovi izvora'!$A:$N,DD17,Y$7)))</f>
        <v/>
      </c>
      <c r="Z17" s="697" t="str">
        <f>IF($E17="","",IF(INDEX('E_Tokovi izvora'!$A:$N,DE17,Z$7)="","",INDEX('E_Tokovi izvora'!$A:$N,DE17,Z$7)))</f>
        <v/>
      </c>
      <c r="AA17" s="697" t="str">
        <f>IF($E17="","",IF(INDEX('E_Tokovi izvora'!$A:$N,DF17,AA$7)="","",INDEX('E_Tokovi izvora'!$A:$N,DF17,AA$7)))</f>
        <v/>
      </c>
      <c r="AB17" s="697" t="str">
        <f>IF($E17="","",IF(INDEX('E_Tokovi izvora'!$A:$N,DG17,AB$7)="","",INDEX('E_Tokovi izvora'!$A:$N,DG17,AB$7)))</f>
        <v/>
      </c>
      <c r="AC17" s="697" t="str">
        <f>IF($E17="","",IF(INDEX('E_Tokovi izvora'!$A:$N,DH17,AC$7)="","",INDEX('E_Tokovi izvora'!$A:$N,DH17,AC$7)))</f>
        <v/>
      </c>
      <c r="AD17" s="697" t="str">
        <f>IF($E17="","",IF(INDEX('E_Tokovi izvora'!$A:$N,DI17,AD$7)="","",INDEX('E_Tokovi izvora'!$A:$N,DI17,AD$7)))</f>
        <v/>
      </c>
      <c r="AE17" s="697" t="str">
        <f>IF($E17="","",IF(INDEX('E_Tokovi izvora'!$A:$N,DJ17,AE$7)="","",INDEX('E_Tokovi izvora'!$A:$N,DJ17,AE$7)))</f>
        <v/>
      </c>
      <c r="AF17" s="697" t="str">
        <f>IF($E17="","",IF(INDEX('E_Tokovi izvora'!$A:$N,DK17,AF$7)="","",INDEX('E_Tokovi izvora'!$A:$N,DK17,AF$7)))</f>
        <v/>
      </c>
      <c r="AG17" s="697" t="str">
        <f>IF($E17="","",IF(INDEX('E_Tokovi izvora'!$A:$N,DL17,AG$7)="","",INDEX('E_Tokovi izvora'!$A:$N,DL17,AG$7)))</f>
        <v/>
      </c>
      <c r="AH17" s="697" t="str">
        <f>IF($E17="","",IF(INDEX('E_Tokovi izvora'!$A:$N,DM17,AH$7)="","",INDEX('E_Tokovi izvora'!$A:$N,DM17,AH$7)))</f>
        <v/>
      </c>
      <c r="AI17" s="697" t="str">
        <f>IF($E17="","",IF(INDEX('E_Tokovi izvora'!$A:$N,DN17,AI$7)="","",INDEX('E_Tokovi izvora'!$A:$N,DN17,AI$7)))</f>
        <v/>
      </c>
      <c r="AJ17" s="697" t="str">
        <f>IF($E17="","",IF(INDEX('E_Tokovi izvora'!$A:$N,DO17,AJ$7)="","",INDEX('E_Tokovi izvora'!$A:$N,DO17,AJ$7)))</f>
        <v/>
      </c>
      <c r="AK17" s="697" t="str">
        <f>IF($E17="","",IF(INDEX('E_Tokovi izvora'!$A:$N,DP17,AK$7)="","",INDEX('E_Tokovi izvora'!$A:$N,DP17,AK$7)))</f>
        <v/>
      </c>
      <c r="AL17" s="697" t="str">
        <f>IF($E17="","",IF(INDEX('E_Tokovi izvora'!$A:$N,DQ17,AL$7)="","",INDEX('E_Tokovi izvora'!$A:$N,DQ17,AL$7)))</f>
        <v/>
      </c>
      <c r="AM17" s="697" t="str">
        <f>IF($E17="","",IF(INDEX('E_Tokovi izvora'!$A:$N,DR17,AM$7)="","",INDEX('E_Tokovi izvora'!$A:$N,DR17,AM$7)))</f>
        <v/>
      </c>
      <c r="AN17" s="697" t="str">
        <f>IF($E17="","",IF(INDEX('E_Tokovi izvora'!$A:$N,DS17,AN$7)="","",INDEX('E_Tokovi izvora'!$A:$N,DS17,AN$7)))</f>
        <v/>
      </c>
      <c r="AO17" s="697" t="str">
        <f>IF($E17="","",IF(INDEX('E_Tokovi izvora'!$A:$N,DT17,AO$7)="","",INDEX('E_Tokovi izvora'!$A:$N,DT17,AO$7)))</f>
        <v/>
      </c>
      <c r="AP17" s="697" t="str">
        <f>IF($E17="","",IF(INDEX('E_Tokovi izvora'!$A:$N,DU17,AP$7)="","",INDEX('E_Tokovi izvora'!$A:$N,DU17,AP$7)))</f>
        <v/>
      </c>
      <c r="AQ17" s="697" t="str">
        <f>IF($E17="","",IF(INDEX('E_Tokovi izvora'!$A:$N,DV17,AQ$7)="","",INDEX('E_Tokovi izvora'!$A:$N,DV17,AQ$7)))</f>
        <v/>
      </c>
      <c r="AR17" s="697" t="str">
        <f>IF($E17="","",IF(INDEX('E_Tokovi izvora'!$A:$N,DW17,AR$7)="","",INDEX('E_Tokovi izvora'!$A:$N,DW17,AR$7)))</f>
        <v/>
      </c>
      <c r="AS17" s="697" t="str">
        <f>IF($E17="","",IF(INDEX('E_Tokovi izvora'!$A:$N,DX17,AS$7)="","",INDEX('E_Tokovi izvora'!$A:$N,DX17,AS$7)))</f>
        <v/>
      </c>
      <c r="AT17" s="697" t="str">
        <f>IF($E17="","",IF(INDEX('E_Tokovi izvora'!$A:$N,DY17,AT$7)="","",INDEX('E_Tokovi izvora'!$A:$N,DY17,AT$7)))</f>
        <v/>
      </c>
      <c r="AU17" s="697" t="str">
        <f>IF($E17="","",IF(INDEX('E_Tokovi izvora'!$A:$N,DZ17,AU$7)="","",INDEX('E_Tokovi izvora'!$A:$N,DZ17,AU$7)))</f>
        <v/>
      </c>
      <c r="AV17" s="697" t="str">
        <f>IF($E17="","",IF(INDEX('E_Tokovi izvora'!$A:$N,EA17,AV$7)="","",INDEX('E_Tokovi izvora'!$A:$N,EA17,AV$7)))</f>
        <v/>
      </c>
      <c r="AW17" s="697" t="str">
        <f>IF($E17="","",IF(INDEX('E_Tokovi izvora'!$A:$N,EB17,AW$7)="","",INDEX('E_Tokovi izvora'!$A:$N,EB17,AW$7)))</f>
        <v/>
      </c>
      <c r="AX17" s="697" t="str">
        <f>IF($E17="","",IF(INDEX('E_Tokovi izvora'!$A:$N,EC17,AX$7)="","",INDEX('E_Tokovi izvora'!$A:$N,EC17,AX$7)))</f>
        <v/>
      </c>
      <c r="AY17" s="697" t="str">
        <f>IF($E17="","",IF(INDEX('E_Tokovi izvora'!$A:$N,ED17,AY$7)="","",INDEX('E_Tokovi izvora'!$A:$N,ED17,AY$7)))</f>
        <v/>
      </c>
      <c r="AZ17" s="697" t="str">
        <f>IF($E17="","",IF(INDEX('E_Tokovi izvora'!$A:$N,EE17,AZ$7)="","",INDEX('E_Tokovi izvora'!$A:$N,EE17,AZ$7)))</f>
        <v/>
      </c>
      <c r="BA17" s="697" t="str">
        <f>IF($E17="","",IF(INDEX('E_Tokovi izvora'!$A:$N,EF17,BA$7)="","",INDEX('E_Tokovi izvora'!$A:$N,EF17,BA$7)))</f>
        <v/>
      </c>
      <c r="BB17" s="697" t="str">
        <f>IF($E17="","",IF(INDEX('E_Tokovi izvora'!$A:$N,EG17,BB$7)="","",INDEX('E_Tokovi izvora'!$A:$N,EG17,BB$7)))</f>
        <v/>
      </c>
      <c r="BC17" s="697" t="str">
        <f>IF($E17="","",IF(INDEX('E_Tokovi izvora'!$A:$N,EH17,BC$7)="","",INDEX('E_Tokovi izvora'!$A:$N,EH17,BC$7)))</f>
        <v/>
      </c>
      <c r="BD17" s="697" t="str">
        <f>IF($E17="","",IF(INDEX('E_Tokovi izvora'!$A:$N,EI17,BD$7)="","",INDEX('E_Tokovi izvora'!$A:$N,EI17,BD$7)))</f>
        <v/>
      </c>
      <c r="BE17" s="697" t="str">
        <f>IF($E17="","",IF(INDEX('E_Tokovi izvora'!$A:$N,EJ17,BE$7)="","",INDEX('E_Tokovi izvora'!$A:$N,EJ17,BE$7)))</f>
        <v/>
      </c>
      <c r="BF17" s="697" t="str">
        <f>IF($E17="","",IF(INDEX('E_Tokovi izvora'!$A:$N,EK17,BF$7)="","",INDEX('E_Tokovi izvora'!$A:$N,EK17,BF$7)))</f>
        <v/>
      </c>
      <c r="BG17" s="697" t="str">
        <f>IF($E17="","",IF(INDEX('E_Tokovi izvora'!$A:$N,EL17,BG$7)="","",INDEX('E_Tokovi izvora'!$A:$N,EL17,BG$7)))</f>
        <v/>
      </c>
      <c r="BH17" s="697" t="str">
        <f>IF($E17="","",IF(INDEX('E_Tokovi izvora'!$A:$N,EM17,BH$7)="","",INDEX('E_Tokovi izvora'!$A:$N,EM17,BH$7)))</f>
        <v/>
      </c>
      <c r="BI17" s="697" t="str">
        <f>IF($E17="","",IF(INDEX('E_Tokovi izvora'!$A:$N,EN17,BI$7)="","",INDEX('E_Tokovi izvora'!$A:$N,EN17,BI$7)))</f>
        <v/>
      </c>
      <c r="BJ17" s="697" t="str">
        <f>IF($E17="","",IF(INDEX('E_Tokovi izvora'!$A:$N,EO17,BJ$7)="","",INDEX('E_Tokovi izvora'!$A:$N,EO17,BJ$7)))</f>
        <v/>
      </c>
      <c r="BK17" s="697" t="str">
        <f>IF($E17="","",IF(INDEX('E_Tokovi izvora'!$A:$N,EP17,BK$7)="","",INDEX('E_Tokovi izvora'!$A:$N,EP17,BK$7)))</f>
        <v/>
      </c>
      <c r="BL17" s="697" t="str">
        <f>IF($E17="","",IF(INDEX('E_Tokovi izvora'!$A:$N,EQ17,BL$7)="","",INDEX('E_Tokovi izvora'!$A:$N,EQ17,BL$7)))</f>
        <v/>
      </c>
      <c r="BM17" s="697" t="str">
        <f>IF($E17="","",IF(INDEX('E_Tokovi izvora'!$A:$N,ER17,BM$7)="","",INDEX('E_Tokovi izvora'!$A:$N,ER17,BM$7)))</f>
        <v/>
      </c>
      <c r="BN17" s="697" t="str">
        <f>IF($E17="","",IF(INDEX('E_Tokovi izvora'!$A:$N,ES17,BN$7)="","",INDEX('E_Tokovi izvora'!$A:$N,ES17,BN$7)))</f>
        <v/>
      </c>
      <c r="BO17" s="697" t="str">
        <f>IF($E17="","",IF(INDEX('E_Tokovi izvora'!$A:$N,ET17,BO$7)="","",INDEX('E_Tokovi izvora'!$A:$N,ET17,BO$7)))</f>
        <v/>
      </c>
      <c r="BP17" s="697" t="str">
        <f>IF($E17="","",IF(INDEX('E_Tokovi izvora'!$A:$N,EU17,BP$7)="","",INDEX('E_Tokovi izvora'!$A:$N,EU17,BP$7)))</f>
        <v/>
      </c>
      <c r="BQ17" s="697" t="str">
        <f>IF($E17="","",IF(INDEX('E_Tokovi izvora'!$A:$N,EV17,BQ$7)="","",INDEX('E_Tokovi izvora'!$A:$N,EV17,BQ$7)))</f>
        <v/>
      </c>
      <c r="BR17" s="697" t="str">
        <f>IF($E17="","",IF(INDEX('E_Tokovi izvora'!$A:$N,EW17,BR$7)="","",INDEX('E_Tokovi izvora'!$A:$N,EW17,BR$7)))</f>
        <v/>
      </c>
      <c r="BS17" s="697" t="str">
        <f>IF($E17="","",IF(INDEX('E_Tokovi izvora'!$A:$N,EX17,BS$7)="","",INDEX('E_Tokovi izvora'!$A:$N,EX17,BS$7)))</f>
        <v/>
      </c>
      <c r="BT17" s="697" t="str">
        <f>IF($E17="","",IF(INDEX('E_Tokovi izvora'!$A:$N,EY17,BT$7)="","",INDEX('E_Tokovi izvora'!$A:$N,EY17,BT$7)))</f>
        <v/>
      </c>
      <c r="BU17" s="620"/>
      <c r="CJ17" s="673" t="str">
        <f t="shared" si="0"/>
        <v>SourceCategory_</v>
      </c>
      <c r="CK17" s="673" t="b">
        <f>INDEX('C_Opis postrojenja'!$A$226:$A$332,ROWS($CI$11:CI17))="ausblenden"</f>
        <v>0</v>
      </c>
      <c r="CL17" s="673" t="str">
        <f t="shared" si="1"/>
        <v>SourceStreamName_</v>
      </c>
      <c r="CN17" s="673">
        <f t="shared" si="65"/>
        <v>529</v>
      </c>
      <c r="CO17" s="673">
        <f t="shared" si="2"/>
        <v>531</v>
      </c>
      <c r="CP17" s="673">
        <f t="shared" si="3"/>
        <v>533</v>
      </c>
      <c r="CQ17" s="673">
        <f t="shared" si="4"/>
        <v>535</v>
      </c>
      <c r="CR17" s="673">
        <f t="shared" si="5"/>
        <v>537</v>
      </c>
      <c r="CS17" s="673">
        <f t="shared" si="6"/>
        <v>539</v>
      </c>
      <c r="CT17" s="673">
        <f t="shared" si="7"/>
        <v>541</v>
      </c>
      <c r="CU17" s="673">
        <f t="shared" si="8"/>
        <v>541</v>
      </c>
      <c r="CV17" s="673">
        <f t="shared" si="9"/>
        <v>541</v>
      </c>
      <c r="CW17" s="673">
        <f t="shared" si="10"/>
        <v>541</v>
      </c>
      <c r="CX17" s="673">
        <f t="shared" si="11"/>
        <v>541</v>
      </c>
      <c r="CY17" s="673">
        <f t="shared" si="12"/>
        <v>544</v>
      </c>
      <c r="CZ17" s="673">
        <f t="shared" si="13"/>
        <v>548</v>
      </c>
      <c r="DA17" s="673">
        <f t="shared" si="14"/>
        <v>549</v>
      </c>
      <c r="DB17" s="673">
        <f t="shared" si="15"/>
        <v>550</v>
      </c>
      <c r="DC17" s="673">
        <f t="shared" si="16"/>
        <v>557</v>
      </c>
      <c r="DD17" s="673">
        <f t="shared" si="17"/>
        <v>567</v>
      </c>
      <c r="DE17" s="673">
        <f t="shared" si="18"/>
        <v>567</v>
      </c>
      <c r="DF17" s="673">
        <f t="shared" si="19"/>
        <v>567</v>
      </c>
      <c r="DG17" s="673">
        <f t="shared" si="20"/>
        <v>567</v>
      </c>
      <c r="DH17" s="673">
        <f t="shared" si="21"/>
        <v>567</v>
      </c>
      <c r="DI17" s="673">
        <f t="shared" si="22"/>
        <v>567</v>
      </c>
      <c r="DJ17" s="673">
        <f t="shared" si="23"/>
        <v>567</v>
      </c>
      <c r="DK17" s="673">
        <f t="shared" si="24"/>
        <v>558</v>
      </c>
      <c r="DL17" s="673">
        <f t="shared" si="25"/>
        <v>568</v>
      </c>
      <c r="DM17" s="673">
        <f t="shared" si="26"/>
        <v>568</v>
      </c>
      <c r="DN17" s="673">
        <f t="shared" si="27"/>
        <v>568</v>
      </c>
      <c r="DO17" s="673">
        <f t="shared" si="28"/>
        <v>568</v>
      </c>
      <c r="DP17" s="673">
        <f t="shared" si="29"/>
        <v>568</v>
      </c>
      <c r="DQ17" s="673">
        <f t="shared" si="30"/>
        <v>568</v>
      </c>
      <c r="DR17" s="673">
        <f t="shared" si="31"/>
        <v>568</v>
      </c>
      <c r="DS17" s="673">
        <f t="shared" si="32"/>
        <v>559</v>
      </c>
      <c r="DT17" s="673">
        <f t="shared" si="33"/>
        <v>569</v>
      </c>
      <c r="DU17" s="673">
        <f t="shared" si="34"/>
        <v>569</v>
      </c>
      <c r="DV17" s="673">
        <f t="shared" si="35"/>
        <v>569</v>
      </c>
      <c r="DW17" s="673">
        <f t="shared" si="36"/>
        <v>569</v>
      </c>
      <c r="DX17" s="673">
        <f t="shared" si="37"/>
        <v>569</v>
      </c>
      <c r="DY17" s="673">
        <f t="shared" si="38"/>
        <v>569</v>
      </c>
      <c r="DZ17" s="673">
        <f t="shared" si="39"/>
        <v>569</v>
      </c>
      <c r="EA17" s="673">
        <f t="shared" si="40"/>
        <v>560</v>
      </c>
      <c r="EB17" s="673">
        <f t="shared" si="41"/>
        <v>570</v>
      </c>
      <c r="EC17" s="673">
        <f t="shared" si="42"/>
        <v>570</v>
      </c>
      <c r="ED17" s="673">
        <f t="shared" si="43"/>
        <v>570</v>
      </c>
      <c r="EE17" s="673">
        <f t="shared" si="44"/>
        <v>570</v>
      </c>
      <c r="EF17" s="673">
        <f t="shared" si="45"/>
        <v>570</v>
      </c>
      <c r="EG17" s="673">
        <f t="shared" si="46"/>
        <v>570</v>
      </c>
      <c r="EH17" s="673">
        <f t="shared" si="47"/>
        <v>570</v>
      </c>
      <c r="EI17" s="673">
        <f t="shared" si="48"/>
        <v>561</v>
      </c>
      <c r="EJ17" s="673">
        <f t="shared" si="49"/>
        <v>571</v>
      </c>
      <c r="EK17" s="673">
        <f t="shared" si="50"/>
        <v>571</v>
      </c>
      <c r="EL17" s="673">
        <f t="shared" si="51"/>
        <v>571</v>
      </c>
      <c r="EM17" s="673">
        <f t="shared" si="52"/>
        <v>571</v>
      </c>
      <c r="EN17" s="673">
        <f t="shared" si="53"/>
        <v>571</v>
      </c>
      <c r="EO17" s="673">
        <f t="shared" si="54"/>
        <v>571</v>
      </c>
      <c r="EP17" s="673">
        <f t="shared" si="55"/>
        <v>571</v>
      </c>
      <c r="EQ17" s="673">
        <f t="shared" si="56"/>
        <v>562</v>
      </c>
      <c r="ER17" s="673">
        <f t="shared" si="57"/>
        <v>572</v>
      </c>
      <c r="ES17" s="673">
        <f t="shared" si="58"/>
        <v>572</v>
      </c>
      <c r="ET17" s="673">
        <f t="shared" si="59"/>
        <v>572</v>
      </c>
      <c r="EU17" s="673">
        <f t="shared" si="60"/>
        <v>572</v>
      </c>
      <c r="EV17" s="673">
        <f t="shared" si="61"/>
        <v>572</v>
      </c>
      <c r="EW17" s="673">
        <f t="shared" si="62"/>
        <v>572</v>
      </c>
      <c r="EX17" s="673">
        <f t="shared" si="63"/>
        <v>572</v>
      </c>
      <c r="EY17" s="673">
        <f t="shared" si="64"/>
        <v>578</v>
      </c>
    </row>
    <row r="18" spans="2:155" ht="12.75" customHeight="1" x14ac:dyDescent="0.2">
      <c r="B18" s="694" t="str">
        <f>IF(COUNTIF($CK$10:CK18,TRUE)&gt;0,"",INDEX('C_Opis postrojenja'!$E$226:$E$242,ROWS($A$11:A18)))</f>
        <v/>
      </c>
      <c r="C18" s="576" t="str">
        <f>IF($E18="","",INDEX('C_Opis postrojenja'!F:F,MATCH($B18,'C_Opis postrojenja'!$E:$E,0)))</f>
        <v/>
      </c>
      <c r="D18" s="576" t="str">
        <f>IF($E18="","",INDEX('C_Opis postrojenja'!I:I,MATCH($B18,'C_Opis postrojenja'!$E:$E,0)))</f>
        <v/>
      </c>
      <c r="E18" s="576" t="str">
        <f>IF($B18="","",INDEX('C_Opis postrojenja'!F:F,MATCH($CJ18,'C_Opis postrojenja'!$Q:$Q,0)))</f>
        <v/>
      </c>
      <c r="F18" s="700" t="str">
        <f>IF($E18="","",INDEX('C_Opis postrojenja'!L:L,MATCH($CJ18,'C_Opis postrojenja'!$Q:$Q,0)))</f>
        <v/>
      </c>
      <c r="G18" s="576" t="str">
        <f>IF($E18="","",INDEX('C_Opis postrojenja'!M:M,MATCH($CJ18,'C_Opis postrojenja'!$Q:$Q,0)))</f>
        <v/>
      </c>
      <c r="H18" s="576" t="str">
        <f>IF($E18="","",INDEX('C_Opis postrojenja'!N:N,MATCH($CJ18,'C_Opis postrojenja'!$Q:$Q,0)))</f>
        <v/>
      </c>
      <c r="I18" s="697" t="str">
        <f>IF($E18="","",IF(INDEX('E_Tokovi izvora'!$A:$N,CN18,I$7)="","",INDEX('E_Tokovi izvora'!$A:$N,CN18,I$7)))</f>
        <v/>
      </c>
      <c r="J18" s="697" t="str">
        <f>IF($E18="","",IF(INDEX('E_Tokovi izvora'!$A:$N,CO18,J$7)="","",INDEX('E_Tokovi izvora'!$A:$N,CO18,J$7)))</f>
        <v/>
      </c>
      <c r="K18" s="697" t="str">
        <f>IF($E18="","",IF(INDEX('E_Tokovi izvora'!$A:$N,CP18,K$7)="","",INDEX('E_Tokovi izvora'!$A:$N,CP18,K$7)))</f>
        <v/>
      </c>
      <c r="L18" s="697" t="str">
        <f>IF($E18="","",IF(INDEX('E_Tokovi izvora'!$A:$N,CQ18,L$7)="","",INDEX('E_Tokovi izvora'!$A:$N,CQ18,L$7)))</f>
        <v/>
      </c>
      <c r="M18" s="697" t="str">
        <f>IF($E18="","",IF(INDEX('E_Tokovi izvora'!$A:$N,CR18,M$7)="","",INDEX('E_Tokovi izvora'!$A:$N,CR18,M$7)))</f>
        <v/>
      </c>
      <c r="N18" s="697" t="str">
        <f>IF($E18="","",IF(INDEX('E_Tokovi izvora'!$A:$N,CS18,N$7)="","",INDEX('E_Tokovi izvora'!$A:$N,CS18,N$7)))</f>
        <v/>
      </c>
      <c r="O18" s="697" t="str">
        <f>IF($E18="","",IF(INDEX('E_Tokovi izvora'!$A:$N,CT18,O$7)="","",INDEX('E_Tokovi izvora'!$A:$N,CT18,O$7)))</f>
        <v/>
      </c>
      <c r="P18" s="697" t="str">
        <f>IF($E18="","",IF(INDEX('E_Tokovi izvora'!$A:$N,CU18,P$7)="","",INDEX('E_Tokovi izvora'!$A:$N,CU18,P$7)))</f>
        <v/>
      </c>
      <c r="Q18" s="697" t="str">
        <f>IF($E18="","",IF(INDEX('E_Tokovi izvora'!$A:$N,CV18,Q$7)="","",INDEX('E_Tokovi izvora'!$A:$N,CV18,Q$7)))</f>
        <v/>
      </c>
      <c r="R18" s="697" t="str">
        <f>IF($E18="","",IF(INDEX('E_Tokovi izvora'!$A:$N,CW18,R$7)="","",INDEX('E_Tokovi izvora'!$A:$N,CW18,R$7)))</f>
        <v/>
      </c>
      <c r="S18" s="697" t="str">
        <f>IF($E18="","",IF(INDEX('E_Tokovi izvora'!$A:$N,CX18,S$7)="","",INDEX('E_Tokovi izvora'!$A:$N,CX18,S$7)))</f>
        <v/>
      </c>
      <c r="T18" s="697" t="str">
        <f>IF($E18="","",IF(INDEX('E_Tokovi izvora'!$A:$N,CY18,T$7)="","",INDEX('E_Tokovi izvora'!$A:$N,CY18,T$7)))</f>
        <v/>
      </c>
      <c r="U18" s="697" t="str">
        <f>IF($E18="","",IF(INDEX('E_Tokovi izvora'!$A:$N,CZ18,U$7)="","",INDEX('E_Tokovi izvora'!$A:$N,CZ18,U$7)))</f>
        <v/>
      </c>
      <c r="V18" s="697" t="str">
        <f>IF($E18="","",IF(INDEX('E_Tokovi izvora'!$A:$N,DA18,V$7)="","",INDEX('E_Tokovi izvora'!$A:$N,DA18,V$7)))</f>
        <v/>
      </c>
      <c r="W18" s="698" t="str">
        <f>IF($E18="","",IF(INDEX('E_Tokovi izvora'!$A:$N,DB18,W$7)="","",INDEX('E_Tokovi izvora'!$A:$N,DB18,W$7)))</f>
        <v/>
      </c>
      <c r="X18" s="697" t="str">
        <f>IF($E18="","",IF(INDEX('E_Tokovi izvora'!$A:$N,DC18,X$7)="","",INDEX('E_Tokovi izvora'!$A:$N,DC18,X$7)))</f>
        <v/>
      </c>
      <c r="Y18" s="697" t="str">
        <f>IF($E18="","",IF(INDEX('E_Tokovi izvora'!$A:$N,DD18,Y$7)="","",INDEX('E_Tokovi izvora'!$A:$N,DD18,Y$7)))</f>
        <v/>
      </c>
      <c r="Z18" s="697" t="str">
        <f>IF($E18="","",IF(INDEX('E_Tokovi izvora'!$A:$N,DE18,Z$7)="","",INDEX('E_Tokovi izvora'!$A:$N,DE18,Z$7)))</f>
        <v/>
      </c>
      <c r="AA18" s="697" t="str">
        <f>IF($E18="","",IF(INDEX('E_Tokovi izvora'!$A:$N,DF18,AA$7)="","",INDEX('E_Tokovi izvora'!$A:$N,DF18,AA$7)))</f>
        <v/>
      </c>
      <c r="AB18" s="697" t="str">
        <f>IF($E18="","",IF(INDEX('E_Tokovi izvora'!$A:$N,DG18,AB$7)="","",INDEX('E_Tokovi izvora'!$A:$N,DG18,AB$7)))</f>
        <v/>
      </c>
      <c r="AC18" s="697" t="str">
        <f>IF($E18="","",IF(INDEX('E_Tokovi izvora'!$A:$N,DH18,AC$7)="","",INDEX('E_Tokovi izvora'!$A:$N,DH18,AC$7)))</f>
        <v/>
      </c>
      <c r="AD18" s="697" t="str">
        <f>IF($E18="","",IF(INDEX('E_Tokovi izvora'!$A:$N,DI18,AD$7)="","",INDEX('E_Tokovi izvora'!$A:$N,DI18,AD$7)))</f>
        <v/>
      </c>
      <c r="AE18" s="697" t="str">
        <f>IF($E18="","",IF(INDEX('E_Tokovi izvora'!$A:$N,DJ18,AE$7)="","",INDEX('E_Tokovi izvora'!$A:$N,DJ18,AE$7)))</f>
        <v/>
      </c>
      <c r="AF18" s="697" t="str">
        <f>IF($E18="","",IF(INDEX('E_Tokovi izvora'!$A:$N,DK18,AF$7)="","",INDEX('E_Tokovi izvora'!$A:$N,DK18,AF$7)))</f>
        <v/>
      </c>
      <c r="AG18" s="697" t="str">
        <f>IF($E18="","",IF(INDEX('E_Tokovi izvora'!$A:$N,DL18,AG$7)="","",INDEX('E_Tokovi izvora'!$A:$N,DL18,AG$7)))</f>
        <v/>
      </c>
      <c r="AH18" s="697" t="str">
        <f>IF($E18="","",IF(INDEX('E_Tokovi izvora'!$A:$N,DM18,AH$7)="","",INDEX('E_Tokovi izvora'!$A:$N,DM18,AH$7)))</f>
        <v/>
      </c>
      <c r="AI18" s="697" t="str">
        <f>IF($E18="","",IF(INDEX('E_Tokovi izvora'!$A:$N,DN18,AI$7)="","",INDEX('E_Tokovi izvora'!$A:$N,DN18,AI$7)))</f>
        <v/>
      </c>
      <c r="AJ18" s="697" t="str">
        <f>IF($E18="","",IF(INDEX('E_Tokovi izvora'!$A:$N,DO18,AJ$7)="","",INDEX('E_Tokovi izvora'!$A:$N,DO18,AJ$7)))</f>
        <v/>
      </c>
      <c r="AK18" s="697" t="str">
        <f>IF($E18="","",IF(INDEX('E_Tokovi izvora'!$A:$N,DP18,AK$7)="","",INDEX('E_Tokovi izvora'!$A:$N,DP18,AK$7)))</f>
        <v/>
      </c>
      <c r="AL18" s="697" t="str">
        <f>IF($E18="","",IF(INDEX('E_Tokovi izvora'!$A:$N,DQ18,AL$7)="","",INDEX('E_Tokovi izvora'!$A:$N,DQ18,AL$7)))</f>
        <v/>
      </c>
      <c r="AM18" s="697" t="str">
        <f>IF($E18="","",IF(INDEX('E_Tokovi izvora'!$A:$N,DR18,AM$7)="","",INDEX('E_Tokovi izvora'!$A:$N,DR18,AM$7)))</f>
        <v/>
      </c>
      <c r="AN18" s="697" t="str">
        <f>IF($E18="","",IF(INDEX('E_Tokovi izvora'!$A:$N,DS18,AN$7)="","",INDEX('E_Tokovi izvora'!$A:$N,DS18,AN$7)))</f>
        <v/>
      </c>
      <c r="AO18" s="697" t="str">
        <f>IF($E18="","",IF(INDEX('E_Tokovi izvora'!$A:$N,DT18,AO$7)="","",INDEX('E_Tokovi izvora'!$A:$N,DT18,AO$7)))</f>
        <v/>
      </c>
      <c r="AP18" s="697" t="str">
        <f>IF($E18="","",IF(INDEX('E_Tokovi izvora'!$A:$N,DU18,AP$7)="","",INDEX('E_Tokovi izvora'!$A:$N,DU18,AP$7)))</f>
        <v/>
      </c>
      <c r="AQ18" s="697" t="str">
        <f>IF($E18="","",IF(INDEX('E_Tokovi izvora'!$A:$N,DV18,AQ$7)="","",INDEX('E_Tokovi izvora'!$A:$N,DV18,AQ$7)))</f>
        <v/>
      </c>
      <c r="AR18" s="697" t="str">
        <f>IF($E18="","",IF(INDEX('E_Tokovi izvora'!$A:$N,DW18,AR$7)="","",INDEX('E_Tokovi izvora'!$A:$N,DW18,AR$7)))</f>
        <v/>
      </c>
      <c r="AS18" s="697" t="str">
        <f>IF($E18="","",IF(INDEX('E_Tokovi izvora'!$A:$N,DX18,AS$7)="","",INDEX('E_Tokovi izvora'!$A:$N,DX18,AS$7)))</f>
        <v/>
      </c>
      <c r="AT18" s="697" t="str">
        <f>IF($E18="","",IF(INDEX('E_Tokovi izvora'!$A:$N,DY18,AT$7)="","",INDEX('E_Tokovi izvora'!$A:$N,DY18,AT$7)))</f>
        <v/>
      </c>
      <c r="AU18" s="697" t="str">
        <f>IF($E18="","",IF(INDEX('E_Tokovi izvora'!$A:$N,DZ18,AU$7)="","",INDEX('E_Tokovi izvora'!$A:$N,DZ18,AU$7)))</f>
        <v/>
      </c>
      <c r="AV18" s="697" t="str">
        <f>IF($E18="","",IF(INDEX('E_Tokovi izvora'!$A:$N,EA18,AV$7)="","",INDEX('E_Tokovi izvora'!$A:$N,EA18,AV$7)))</f>
        <v/>
      </c>
      <c r="AW18" s="697" t="str">
        <f>IF($E18="","",IF(INDEX('E_Tokovi izvora'!$A:$N,EB18,AW$7)="","",INDEX('E_Tokovi izvora'!$A:$N,EB18,AW$7)))</f>
        <v/>
      </c>
      <c r="AX18" s="697" t="str">
        <f>IF($E18="","",IF(INDEX('E_Tokovi izvora'!$A:$N,EC18,AX$7)="","",INDEX('E_Tokovi izvora'!$A:$N,EC18,AX$7)))</f>
        <v/>
      </c>
      <c r="AY18" s="697" t="str">
        <f>IF($E18="","",IF(INDEX('E_Tokovi izvora'!$A:$N,ED18,AY$7)="","",INDEX('E_Tokovi izvora'!$A:$N,ED18,AY$7)))</f>
        <v/>
      </c>
      <c r="AZ18" s="697" t="str">
        <f>IF($E18="","",IF(INDEX('E_Tokovi izvora'!$A:$N,EE18,AZ$7)="","",INDEX('E_Tokovi izvora'!$A:$N,EE18,AZ$7)))</f>
        <v/>
      </c>
      <c r="BA18" s="697" t="str">
        <f>IF($E18="","",IF(INDEX('E_Tokovi izvora'!$A:$N,EF18,BA$7)="","",INDEX('E_Tokovi izvora'!$A:$N,EF18,BA$7)))</f>
        <v/>
      </c>
      <c r="BB18" s="697" t="str">
        <f>IF($E18="","",IF(INDEX('E_Tokovi izvora'!$A:$N,EG18,BB$7)="","",INDEX('E_Tokovi izvora'!$A:$N,EG18,BB$7)))</f>
        <v/>
      </c>
      <c r="BC18" s="697" t="str">
        <f>IF($E18="","",IF(INDEX('E_Tokovi izvora'!$A:$N,EH18,BC$7)="","",INDEX('E_Tokovi izvora'!$A:$N,EH18,BC$7)))</f>
        <v/>
      </c>
      <c r="BD18" s="697" t="str">
        <f>IF($E18="","",IF(INDEX('E_Tokovi izvora'!$A:$N,EI18,BD$7)="","",INDEX('E_Tokovi izvora'!$A:$N,EI18,BD$7)))</f>
        <v/>
      </c>
      <c r="BE18" s="697" t="str">
        <f>IF($E18="","",IF(INDEX('E_Tokovi izvora'!$A:$N,EJ18,BE$7)="","",INDEX('E_Tokovi izvora'!$A:$N,EJ18,BE$7)))</f>
        <v/>
      </c>
      <c r="BF18" s="697" t="str">
        <f>IF($E18="","",IF(INDEX('E_Tokovi izvora'!$A:$N,EK18,BF$7)="","",INDEX('E_Tokovi izvora'!$A:$N,EK18,BF$7)))</f>
        <v/>
      </c>
      <c r="BG18" s="697" t="str">
        <f>IF($E18="","",IF(INDEX('E_Tokovi izvora'!$A:$N,EL18,BG$7)="","",INDEX('E_Tokovi izvora'!$A:$N,EL18,BG$7)))</f>
        <v/>
      </c>
      <c r="BH18" s="697" t="str">
        <f>IF($E18="","",IF(INDEX('E_Tokovi izvora'!$A:$N,EM18,BH$7)="","",INDEX('E_Tokovi izvora'!$A:$N,EM18,BH$7)))</f>
        <v/>
      </c>
      <c r="BI18" s="697" t="str">
        <f>IF($E18="","",IF(INDEX('E_Tokovi izvora'!$A:$N,EN18,BI$7)="","",INDEX('E_Tokovi izvora'!$A:$N,EN18,BI$7)))</f>
        <v/>
      </c>
      <c r="BJ18" s="697" t="str">
        <f>IF($E18="","",IF(INDEX('E_Tokovi izvora'!$A:$N,EO18,BJ$7)="","",INDEX('E_Tokovi izvora'!$A:$N,EO18,BJ$7)))</f>
        <v/>
      </c>
      <c r="BK18" s="697" t="str">
        <f>IF($E18="","",IF(INDEX('E_Tokovi izvora'!$A:$N,EP18,BK$7)="","",INDEX('E_Tokovi izvora'!$A:$N,EP18,BK$7)))</f>
        <v/>
      </c>
      <c r="BL18" s="697" t="str">
        <f>IF($E18="","",IF(INDEX('E_Tokovi izvora'!$A:$N,EQ18,BL$7)="","",INDEX('E_Tokovi izvora'!$A:$N,EQ18,BL$7)))</f>
        <v/>
      </c>
      <c r="BM18" s="697" t="str">
        <f>IF($E18="","",IF(INDEX('E_Tokovi izvora'!$A:$N,ER18,BM$7)="","",INDEX('E_Tokovi izvora'!$A:$N,ER18,BM$7)))</f>
        <v/>
      </c>
      <c r="BN18" s="697" t="str">
        <f>IF($E18="","",IF(INDEX('E_Tokovi izvora'!$A:$N,ES18,BN$7)="","",INDEX('E_Tokovi izvora'!$A:$N,ES18,BN$7)))</f>
        <v/>
      </c>
      <c r="BO18" s="697" t="str">
        <f>IF($E18="","",IF(INDEX('E_Tokovi izvora'!$A:$N,ET18,BO$7)="","",INDEX('E_Tokovi izvora'!$A:$N,ET18,BO$7)))</f>
        <v/>
      </c>
      <c r="BP18" s="697" t="str">
        <f>IF($E18="","",IF(INDEX('E_Tokovi izvora'!$A:$N,EU18,BP$7)="","",INDEX('E_Tokovi izvora'!$A:$N,EU18,BP$7)))</f>
        <v/>
      </c>
      <c r="BQ18" s="697" t="str">
        <f>IF($E18="","",IF(INDEX('E_Tokovi izvora'!$A:$N,EV18,BQ$7)="","",INDEX('E_Tokovi izvora'!$A:$N,EV18,BQ$7)))</f>
        <v/>
      </c>
      <c r="BR18" s="697" t="str">
        <f>IF($E18="","",IF(INDEX('E_Tokovi izvora'!$A:$N,EW18,BR$7)="","",INDEX('E_Tokovi izvora'!$A:$N,EW18,BR$7)))</f>
        <v/>
      </c>
      <c r="BS18" s="697" t="str">
        <f>IF($E18="","",IF(INDEX('E_Tokovi izvora'!$A:$N,EX18,BS$7)="","",INDEX('E_Tokovi izvora'!$A:$N,EX18,BS$7)))</f>
        <v/>
      </c>
      <c r="BT18" s="697" t="str">
        <f>IF($E18="","",IF(INDEX('E_Tokovi izvora'!$A:$N,EY18,BT$7)="","",INDEX('E_Tokovi izvora'!$A:$N,EY18,BT$7)))</f>
        <v/>
      </c>
      <c r="BU18" s="620"/>
      <c r="CJ18" s="673" t="str">
        <f t="shared" si="0"/>
        <v>SourceCategory_</v>
      </c>
      <c r="CK18" s="673" t="b">
        <f>INDEX('C_Opis postrojenja'!$A$226:$A$332,ROWS($CI$11:CI18))="ausblenden"</f>
        <v>0</v>
      </c>
      <c r="CL18" s="673" t="str">
        <f t="shared" si="1"/>
        <v>SourceStreamName_</v>
      </c>
      <c r="CN18" s="673">
        <f t="shared" si="65"/>
        <v>595</v>
      </c>
      <c r="CO18" s="673">
        <f t="shared" si="2"/>
        <v>597</v>
      </c>
      <c r="CP18" s="673">
        <f t="shared" si="3"/>
        <v>599</v>
      </c>
      <c r="CQ18" s="673">
        <f t="shared" si="4"/>
        <v>601</v>
      </c>
      <c r="CR18" s="673">
        <f t="shared" si="5"/>
        <v>603</v>
      </c>
      <c r="CS18" s="673">
        <f t="shared" si="6"/>
        <v>605</v>
      </c>
      <c r="CT18" s="673">
        <f t="shared" si="7"/>
        <v>607</v>
      </c>
      <c r="CU18" s="673">
        <f t="shared" si="8"/>
        <v>607</v>
      </c>
      <c r="CV18" s="673">
        <f t="shared" si="9"/>
        <v>607</v>
      </c>
      <c r="CW18" s="673">
        <f t="shared" si="10"/>
        <v>607</v>
      </c>
      <c r="CX18" s="673">
        <f t="shared" si="11"/>
        <v>607</v>
      </c>
      <c r="CY18" s="673">
        <f t="shared" si="12"/>
        <v>610</v>
      </c>
      <c r="CZ18" s="673">
        <f t="shared" si="13"/>
        <v>614</v>
      </c>
      <c r="DA18" s="673">
        <f t="shared" si="14"/>
        <v>615</v>
      </c>
      <c r="DB18" s="673">
        <f t="shared" si="15"/>
        <v>616</v>
      </c>
      <c r="DC18" s="673">
        <f t="shared" si="16"/>
        <v>623</v>
      </c>
      <c r="DD18" s="673">
        <f t="shared" si="17"/>
        <v>633</v>
      </c>
      <c r="DE18" s="673">
        <f t="shared" si="18"/>
        <v>633</v>
      </c>
      <c r="DF18" s="673">
        <f t="shared" si="19"/>
        <v>633</v>
      </c>
      <c r="DG18" s="673">
        <f t="shared" si="20"/>
        <v>633</v>
      </c>
      <c r="DH18" s="673">
        <f t="shared" si="21"/>
        <v>633</v>
      </c>
      <c r="DI18" s="673">
        <f t="shared" si="22"/>
        <v>633</v>
      </c>
      <c r="DJ18" s="673">
        <f t="shared" si="23"/>
        <v>633</v>
      </c>
      <c r="DK18" s="673">
        <f t="shared" si="24"/>
        <v>624</v>
      </c>
      <c r="DL18" s="673">
        <f t="shared" si="25"/>
        <v>634</v>
      </c>
      <c r="DM18" s="673">
        <f t="shared" si="26"/>
        <v>634</v>
      </c>
      <c r="DN18" s="673">
        <f t="shared" si="27"/>
        <v>634</v>
      </c>
      <c r="DO18" s="673">
        <f t="shared" si="28"/>
        <v>634</v>
      </c>
      <c r="DP18" s="673">
        <f t="shared" si="29"/>
        <v>634</v>
      </c>
      <c r="DQ18" s="673">
        <f t="shared" si="30"/>
        <v>634</v>
      </c>
      <c r="DR18" s="673">
        <f t="shared" si="31"/>
        <v>634</v>
      </c>
      <c r="DS18" s="673">
        <f t="shared" si="32"/>
        <v>625</v>
      </c>
      <c r="DT18" s="673">
        <f t="shared" si="33"/>
        <v>635</v>
      </c>
      <c r="DU18" s="673">
        <f t="shared" si="34"/>
        <v>635</v>
      </c>
      <c r="DV18" s="673">
        <f t="shared" si="35"/>
        <v>635</v>
      </c>
      <c r="DW18" s="673">
        <f t="shared" si="36"/>
        <v>635</v>
      </c>
      <c r="DX18" s="673">
        <f t="shared" si="37"/>
        <v>635</v>
      </c>
      <c r="DY18" s="673">
        <f t="shared" si="38"/>
        <v>635</v>
      </c>
      <c r="DZ18" s="673">
        <f t="shared" si="39"/>
        <v>635</v>
      </c>
      <c r="EA18" s="673">
        <f t="shared" si="40"/>
        <v>626</v>
      </c>
      <c r="EB18" s="673">
        <f t="shared" si="41"/>
        <v>636</v>
      </c>
      <c r="EC18" s="673">
        <f t="shared" si="42"/>
        <v>636</v>
      </c>
      <c r="ED18" s="673">
        <f t="shared" si="43"/>
        <v>636</v>
      </c>
      <c r="EE18" s="673">
        <f t="shared" si="44"/>
        <v>636</v>
      </c>
      <c r="EF18" s="673">
        <f t="shared" si="45"/>
        <v>636</v>
      </c>
      <c r="EG18" s="673">
        <f t="shared" si="46"/>
        <v>636</v>
      </c>
      <c r="EH18" s="673">
        <f t="shared" si="47"/>
        <v>636</v>
      </c>
      <c r="EI18" s="673">
        <f t="shared" si="48"/>
        <v>627</v>
      </c>
      <c r="EJ18" s="673">
        <f t="shared" si="49"/>
        <v>637</v>
      </c>
      <c r="EK18" s="673">
        <f t="shared" si="50"/>
        <v>637</v>
      </c>
      <c r="EL18" s="673">
        <f t="shared" si="51"/>
        <v>637</v>
      </c>
      <c r="EM18" s="673">
        <f t="shared" si="52"/>
        <v>637</v>
      </c>
      <c r="EN18" s="673">
        <f t="shared" si="53"/>
        <v>637</v>
      </c>
      <c r="EO18" s="673">
        <f t="shared" si="54"/>
        <v>637</v>
      </c>
      <c r="EP18" s="673">
        <f t="shared" si="55"/>
        <v>637</v>
      </c>
      <c r="EQ18" s="673">
        <f t="shared" si="56"/>
        <v>628</v>
      </c>
      <c r="ER18" s="673">
        <f t="shared" si="57"/>
        <v>638</v>
      </c>
      <c r="ES18" s="673">
        <f t="shared" si="58"/>
        <v>638</v>
      </c>
      <c r="ET18" s="673">
        <f t="shared" si="59"/>
        <v>638</v>
      </c>
      <c r="EU18" s="673">
        <f t="shared" si="60"/>
        <v>638</v>
      </c>
      <c r="EV18" s="673">
        <f t="shared" si="61"/>
        <v>638</v>
      </c>
      <c r="EW18" s="673">
        <f t="shared" si="62"/>
        <v>638</v>
      </c>
      <c r="EX18" s="673">
        <f t="shared" si="63"/>
        <v>638</v>
      </c>
      <c r="EY18" s="673">
        <f t="shared" si="64"/>
        <v>644</v>
      </c>
    </row>
    <row r="19" spans="2:155" ht="12.75" customHeight="1" x14ac:dyDescent="0.2">
      <c r="B19" s="694" t="str">
        <f>IF(COUNTIF($CK$10:CK19,TRUE)&gt;0,"",INDEX('C_Opis postrojenja'!$E$226:$E$242,ROWS($A$11:A19)))</f>
        <v/>
      </c>
      <c r="C19" s="576" t="str">
        <f>IF($E19="","",INDEX('C_Opis postrojenja'!F:F,MATCH($B19,'C_Opis postrojenja'!$E:$E,0)))</f>
        <v/>
      </c>
      <c r="D19" s="576" t="str">
        <f>IF($E19="","",INDEX('C_Opis postrojenja'!I:I,MATCH($B19,'C_Opis postrojenja'!$E:$E,0)))</f>
        <v/>
      </c>
      <c r="E19" s="576" t="str">
        <f>IF($B19="","",INDEX('C_Opis postrojenja'!F:F,MATCH($CJ19,'C_Opis postrojenja'!$Q:$Q,0)))</f>
        <v/>
      </c>
      <c r="F19" s="700" t="str">
        <f>IF($E19="","",INDEX('C_Opis postrojenja'!L:L,MATCH($CJ19,'C_Opis postrojenja'!$Q:$Q,0)))</f>
        <v/>
      </c>
      <c r="G19" s="576" t="str">
        <f>IF($E19="","",INDEX('C_Opis postrojenja'!M:M,MATCH($CJ19,'C_Opis postrojenja'!$Q:$Q,0)))</f>
        <v/>
      </c>
      <c r="H19" s="576" t="str">
        <f>IF($E19="","",INDEX('C_Opis postrojenja'!N:N,MATCH($CJ19,'C_Opis postrojenja'!$Q:$Q,0)))</f>
        <v/>
      </c>
      <c r="I19" s="697" t="str">
        <f>IF($E19="","",IF(INDEX('E_Tokovi izvora'!$A:$N,CN19,I$7)="","",INDEX('E_Tokovi izvora'!$A:$N,CN19,I$7)))</f>
        <v/>
      </c>
      <c r="J19" s="697" t="str">
        <f>IF($E19="","",IF(INDEX('E_Tokovi izvora'!$A:$N,CO19,J$7)="","",INDEX('E_Tokovi izvora'!$A:$N,CO19,J$7)))</f>
        <v/>
      </c>
      <c r="K19" s="697" t="str">
        <f>IF($E19="","",IF(INDEX('E_Tokovi izvora'!$A:$N,CP19,K$7)="","",INDEX('E_Tokovi izvora'!$A:$N,CP19,K$7)))</f>
        <v/>
      </c>
      <c r="L19" s="697" t="str">
        <f>IF($E19="","",IF(INDEX('E_Tokovi izvora'!$A:$N,CQ19,L$7)="","",INDEX('E_Tokovi izvora'!$A:$N,CQ19,L$7)))</f>
        <v/>
      </c>
      <c r="M19" s="697" t="str">
        <f>IF($E19="","",IF(INDEX('E_Tokovi izvora'!$A:$N,CR19,M$7)="","",INDEX('E_Tokovi izvora'!$A:$N,CR19,M$7)))</f>
        <v/>
      </c>
      <c r="N19" s="697" t="str">
        <f>IF($E19="","",IF(INDEX('E_Tokovi izvora'!$A:$N,CS19,N$7)="","",INDEX('E_Tokovi izvora'!$A:$N,CS19,N$7)))</f>
        <v/>
      </c>
      <c r="O19" s="697" t="str">
        <f>IF($E19="","",IF(INDEX('E_Tokovi izvora'!$A:$N,CT19,O$7)="","",INDEX('E_Tokovi izvora'!$A:$N,CT19,O$7)))</f>
        <v/>
      </c>
      <c r="P19" s="697" t="str">
        <f>IF($E19="","",IF(INDEX('E_Tokovi izvora'!$A:$N,CU19,P$7)="","",INDEX('E_Tokovi izvora'!$A:$N,CU19,P$7)))</f>
        <v/>
      </c>
      <c r="Q19" s="697" t="str">
        <f>IF($E19="","",IF(INDEX('E_Tokovi izvora'!$A:$N,CV19,Q$7)="","",INDEX('E_Tokovi izvora'!$A:$N,CV19,Q$7)))</f>
        <v/>
      </c>
      <c r="R19" s="697" t="str">
        <f>IF($E19="","",IF(INDEX('E_Tokovi izvora'!$A:$N,CW19,R$7)="","",INDEX('E_Tokovi izvora'!$A:$N,CW19,R$7)))</f>
        <v/>
      </c>
      <c r="S19" s="697" t="str">
        <f>IF($E19="","",IF(INDEX('E_Tokovi izvora'!$A:$N,CX19,S$7)="","",INDEX('E_Tokovi izvora'!$A:$N,CX19,S$7)))</f>
        <v/>
      </c>
      <c r="T19" s="697" t="str">
        <f>IF($E19="","",IF(INDEX('E_Tokovi izvora'!$A:$N,CY19,T$7)="","",INDEX('E_Tokovi izvora'!$A:$N,CY19,T$7)))</f>
        <v/>
      </c>
      <c r="U19" s="697" t="str">
        <f>IF($E19="","",IF(INDEX('E_Tokovi izvora'!$A:$N,CZ19,U$7)="","",INDEX('E_Tokovi izvora'!$A:$N,CZ19,U$7)))</f>
        <v/>
      </c>
      <c r="V19" s="697" t="str">
        <f>IF($E19="","",IF(INDEX('E_Tokovi izvora'!$A:$N,DA19,V$7)="","",INDEX('E_Tokovi izvora'!$A:$N,DA19,V$7)))</f>
        <v/>
      </c>
      <c r="W19" s="698" t="str">
        <f>IF($E19="","",IF(INDEX('E_Tokovi izvora'!$A:$N,DB19,W$7)="","",INDEX('E_Tokovi izvora'!$A:$N,DB19,W$7)))</f>
        <v/>
      </c>
      <c r="X19" s="697" t="str">
        <f>IF($E19="","",IF(INDEX('E_Tokovi izvora'!$A:$N,DC19,X$7)="","",INDEX('E_Tokovi izvora'!$A:$N,DC19,X$7)))</f>
        <v/>
      </c>
      <c r="Y19" s="697" t="str">
        <f>IF($E19="","",IF(INDEX('E_Tokovi izvora'!$A:$N,DD19,Y$7)="","",INDEX('E_Tokovi izvora'!$A:$N,DD19,Y$7)))</f>
        <v/>
      </c>
      <c r="Z19" s="697" t="str">
        <f>IF($E19="","",IF(INDEX('E_Tokovi izvora'!$A:$N,DE19,Z$7)="","",INDEX('E_Tokovi izvora'!$A:$N,DE19,Z$7)))</f>
        <v/>
      </c>
      <c r="AA19" s="697" t="str">
        <f>IF($E19="","",IF(INDEX('E_Tokovi izvora'!$A:$N,DF19,AA$7)="","",INDEX('E_Tokovi izvora'!$A:$N,DF19,AA$7)))</f>
        <v/>
      </c>
      <c r="AB19" s="697" t="str">
        <f>IF($E19="","",IF(INDEX('E_Tokovi izvora'!$A:$N,DG19,AB$7)="","",INDEX('E_Tokovi izvora'!$A:$N,DG19,AB$7)))</f>
        <v/>
      </c>
      <c r="AC19" s="697" t="str">
        <f>IF($E19="","",IF(INDEX('E_Tokovi izvora'!$A:$N,DH19,AC$7)="","",INDEX('E_Tokovi izvora'!$A:$N,DH19,AC$7)))</f>
        <v/>
      </c>
      <c r="AD19" s="697" t="str">
        <f>IF($E19="","",IF(INDEX('E_Tokovi izvora'!$A:$N,DI19,AD$7)="","",INDEX('E_Tokovi izvora'!$A:$N,DI19,AD$7)))</f>
        <v/>
      </c>
      <c r="AE19" s="697" t="str">
        <f>IF($E19="","",IF(INDEX('E_Tokovi izvora'!$A:$N,DJ19,AE$7)="","",INDEX('E_Tokovi izvora'!$A:$N,DJ19,AE$7)))</f>
        <v/>
      </c>
      <c r="AF19" s="697" t="str">
        <f>IF($E19="","",IF(INDEX('E_Tokovi izvora'!$A:$N,DK19,AF$7)="","",INDEX('E_Tokovi izvora'!$A:$N,DK19,AF$7)))</f>
        <v/>
      </c>
      <c r="AG19" s="697" t="str">
        <f>IF($E19="","",IF(INDEX('E_Tokovi izvora'!$A:$N,DL19,AG$7)="","",INDEX('E_Tokovi izvora'!$A:$N,DL19,AG$7)))</f>
        <v/>
      </c>
      <c r="AH19" s="697" t="str">
        <f>IF($E19="","",IF(INDEX('E_Tokovi izvora'!$A:$N,DM19,AH$7)="","",INDEX('E_Tokovi izvora'!$A:$N,DM19,AH$7)))</f>
        <v/>
      </c>
      <c r="AI19" s="697" t="str">
        <f>IF($E19="","",IF(INDEX('E_Tokovi izvora'!$A:$N,DN19,AI$7)="","",INDEX('E_Tokovi izvora'!$A:$N,DN19,AI$7)))</f>
        <v/>
      </c>
      <c r="AJ19" s="697" t="str">
        <f>IF($E19="","",IF(INDEX('E_Tokovi izvora'!$A:$N,DO19,AJ$7)="","",INDEX('E_Tokovi izvora'!$A:$N,DO19,AJ$7)))</f>
        <v/>
      </c>
      <c r="AK19" s="697" t="str">
        <f>IF($E19="","",IF(INDEX('E_Tokovi izvora'!$A:$N,DP19,AK$7)="","",INDEX('E_Tokovi izvora'!$A:$N,DP19,AK$7)))</f>
        <v/>
      </c>
      <c r="AL19" s="697" t="str">
        <f>IF($E19="","",IF(INDEX('E_Tokovi izvora'!$A:$N,DQ19,AL$7)="","",INDEX('E_Tokovi izvora'!$A:$N,DQ19,AL$7)))</f>
        <v/>
      </c>
      <c r="AM19" s="697" t="str">
        <f>IF($E19="","",IF(INDEX('E_Tokovi izvora'!$A:$N,DR19,AM$7)="","",INDEX('E_Tokovi izvora'!$A:$N,DR19,AM$7)))</f>
        <v/>
      </c>
      <c r="AN19" s="697" t="str">
        <f>IF($E19="","",IF(INDEX('E_Tokovi izvora'!$A:$N,DS19,AN$7)="","",INDEX('E_Tokovi izvora'!$A:$N,DS19,AN$7)))</f>
        <v/>
      </c>
      <c r="AO19" s="697" t="str">
        <f>IF($E19="","",IF(INDEX('E_Tokovi izvora'!$A:$N,DT19,AO$7)="","",INDEX('E_Tokovi izvora'!$A:$N,DT19,AO$7)))</f>
        <v/>
      </c>
      <c r="AP19" s="697" t="str">
        <f>IF($E19="","",IF(INDEX('E_Tokovi izvora'!$A:$N,DU19,AP$7)="","",INDEX('E_Tokovi izvora'!$A:$N,DU19,AP$7)))</f>
        <v/>
      </c>
      <c r="AQ19" s="697" t="str">
        <f>IF($E19="","",IF(INDEX('E_Tokovi izvora'!$A:$N,DV19,AQ$7)="","",INDEX('E_Tokovi izvora'!$A:$N,DV19,AQ$7)))</f>
        <v/>
      </c>
      <c r="AR19" s="697" t="str">
        <f>IF($E19="","",IF(INDEX('E_Tokovi izvora'!$A:$N,DW19,AR$7)="","",INDEX('E_Tokovi izvora'!$A:$N,DW19,AR$7)))</f>
        <v/>
      </c>
      <c r="AS19" s="697" t="str">
        <f>IF($E19="","",IF(INDEX('E_Tokovi izvora'!$A:$N,DX19,AS$7)="","",INDEX('E_Tokovi izvora'!$A:$N,DX19,AS$7)))</f>
        <v/>
      </c>
      <c r="AT19" s="697" t="str">
        <f>IF($E19="","",IF(INDEX('E_Tokovi izvora'!$A:$N,DY19,AT$7)="","",INDEX('E_Tokovi izvora'!$A:$N,DY19,AT$7)))</f>
        <v/>
      </c>
      <c r="AU19" s="697" t="str">
        <f>IF($E19="","",IF(INDEX('E_Tokovi izvora'!$A:$N,DZ19,AU$7)="","",INDEX('E_Tokovi izvora'!$A:$N,DZ19,AU$7)))</f>
        <v/>
      </c>
      <c r="AV19" s="697" t="str">
        <f>IF($E19="","",IF(INDEX('E_Tokovi izvora'!$A:$N,EA19,AV$7)="","",INDEX('E_Tokovi izvora'!$A:$N,EA19,AV$7)))</f>
        <v/>
      </c>
      <c r="AW19" s="697" t="str">
        <f>IF($E19="","",IF(INDEX('E_Tokovi izvora'!$A:$N,EB19,AW$7)="","",INDEX('E_Tokovi izvora'!$A:$N,EB19,AW$7)))</f>
        <v/>
      </c>
      <c r="AX19" s="697" t="str">
        <f>IF($E19="","",IF(INDEX('E_Tokovi izvora'!$A:$N,EC19,AX$7)="","",INDEX('E_Tokovi izvora'!$A:$N,EC19,AX$7)))</f>
        <v/>
      </c>
      <c r="AY19" s="697" t="str">
        <f>IF($E19="","",IF(INDEX('E_Tokovi izvora'!$A:$N,ED19,AY$7)="","",INDEX('E_Tokovi izvora'!$A:$N,ED19,AY$7)))</f>
        <v/>
      </c>
      <c r="AZ19" s="697" t="str">
        <f>IF($E19="","",IF(INDEX('E_Tokovi izvora'!$A:$N,EE19,AZ$7)="","",INDEX('E_Tokovi izvora'!$A:$N,EE19,AZ$7)))</f>
        <v/>
      </c>
      <c r="BA19" s="697" t="str">
        <f>IF($E19="","",IF(INDEX('E_Tokovi izvora'!$A:$N,EF19,BA$7)="","",INDEX('E_Tokovi izvora'!$A:$N,EF19,BA$7)))</f>
        <v/>
      </c>
      <c r="BB19" s="697" t="str">
        <f>IF($E19="","",IF(INDEX('E_Tokovi izvora'!$A:$N,EG19,BB$7)="","",INDEX('E_Tokovi izvora'!$A:$N,EG19,BB$7)))</f>
        <v/>
      </c>
      <c r="BC19" s="697" t="str">
        <f>IF($E19="","",IF(INDEX('E_Tokovi izvora'!$A:$N,EH19,BC$7)="","",INDEX('E_Tokovi izvora'!$A:$N,EH19,BC$7)))</f>
        <v/>
      </c>
      <c r="BD19" s="697" t="str">
        <f>IF($E19="","",IF(INDEX('E_Tokovi izvora'!$A:$N,EI19,BD$7)="","",INDEX('E_Tokovi izvora'!$A:$N,EI19,BD$7)))</f>
        <v/>
      </c>
      <c r="BE19" s="697" t="str">
        <f>IF($E19="","",IF(INDEX('E_Tokovi izvora'!$A:$N,EJ19,BE$7)="","",INDEX('E_Tokovi izvora'!$A:$N,EJ19,BE$7)))</f>
        <v/>
      </c>
      <c r="BF19" s="697" t="str">
        <f>IF($E19="","",IF(INDEX('E_Tokovi izvora'!$A:$N,EK19,BF$7)="","",INDEX('E_Tokovi izvora'!$A:$N,EK19,BF$7)))</f>
        <v/>
      </c>
      <c r="BG19" s="697" t="str">
        <f>IF($E19="","",IF(INDEX('E_Tokovi izvora'!$A:$N,EL19,BG$7)="","",INDEX('E_Tokovi izvora'!$A:$N,EL19,BG$7)))</f>
        <v/>
      </c>
      <c r="BH19" s="697" t="str">
        <f>IF($E19="","",IF(INDEX('E_Tokovi izvora'!$A:$N,EM19,BH$7)="","",INDEX('E_Tokovi izvora'!$A:$N,EM19,BH$7)))</f>
        <v/>
      </c>
      <c r="BI19" s="697" t="str">
        <f>IF($E19="","",IF(INDEX('E_Tokovi izvora'!$A:$N,EN19,BI$7)="","",INDEX('E_Tokovi izvora'!$A:$N,EN19,BI$7)))</f>
        <v/>
      </c>
      <c r="BJ19" s="697" t="str">
        <f>IF($E19="","",IF(INDEX('E_Tokovi izvora'!$A:$N,EO19,BJ$7)="","",INDEX('E_Tokovi izvora'!$A:$N,EO19,BJ$7)))</f>
        <v/>
      </c>
      <c r="BK19" s="697" t="str">
        <f>IF($E19="","",IF(INDEX('E_Tokovi izvora'!$A:$N,EP19,BK$7)="","",INDEX('E_Tokovi izvora'!$A:$N,EP19,BK$7)))</f>
        <v/>
      </c>
      <c r="BL19" s="697" t="str">
        <f>IF($E19="","",IF(INDEX('E_Tokovi izvora'!$A:$N,EQ19,BL$7)="","",INDEX('E_Tokovi izvora'!$A:$N,EQ19,BL$7)))</f>
        <v/>
      </c>
      <c r="BM19" s="697" t="str">
        <f>IF($E19="","",IF(INDEX('E_Tokovi izvora'!$A:$N,ER19,BM$7)="","",INDEX('E_Tokovi izvora'!$A:$N,ER19,BM$7)))</f>
        <v/>
      </c>
      <c r="BN19" s="697" t="str">
        <f>IF($E19="","",IF(INDEX('E_Tokovi izvora'!$A:$N,ES19,BN$7)="","",INDEX('E_Tokovi izvora'!$A:$N,ES19,BN$7)))</f>
        <v/>
      </c>
      <c r="BO19" s="697" t="str">
        <f>IF($E19="","",IF(INDEX('E_Tokovi izvora'!$A:$N,ET19,BO$7)="","",INDEX('E_Tokovi izvora'!$A:$N,ET19,BO$7)))</f>
        <v/>
      </c>
      <c r="BP19" s="697" t="str">
        <f>IF($E19="","",IF(INDEX('E_Tokovi izvora'!$A:$N,EU19,BP$7)="","",INDEX('E_Tokovi izvora'!$A:$N,EU19,BP$7)))</f>
        <v/>
      </c>
      <c r="BQ19" s="697" t="str">
        <f>IF($E19="","",IF(INDEX('E_Tokovi izvora'!$A:$N,EV19,BQ$7)="","",INDEX('E_Tokovi izvora'!$A:$N,EV19,BQ$7)))</f>
        <v/>
      </c>
      <c r="BR19" s="697" t="str">
        <f>IF($E19="","",IF(INDEX('E_Tokovi izvora'!$A:$N,EW19,BR$7)="","",INDEX('E_Tokovi izvora'!$A:$N,EW19,BR$7)))</f>
        <v/>
      </c>
      <c r="BS19" s="697" t="str">
        <f>IF($E19="","",IF(INDEX('E_Tokovi izvora'!$A:$N,EX19,BS$7)="","",INDEX('E_Tokovi izvora'!$A:$N,EX19,BS$7)))</f>
        <v/>
      </c>
      <c r="BT19" s="697" t="str">
        <f>IF($E19="","",IF(INDEX('E_Tokovi izvora'!$A:$N,EY19,BT$7)="","",INDEX('E_Tokovi izvora'!$A:$N,EY19,BT$7)))</f>
        <v/>
      </c>
      <c r="BU19" s="620"/>
      <c r="CJ19" s="673" t="str">
        <f t="shared" si="0"/>
        <v>SourceCategory_</v>
      </c>
      <c r="CK19" s="673" t="b">
        <f>INDEX('C_Opis postrojenja'!$A$226:$A$332,ROWS($CI$11:CI19))="ausblenden"</f>
        <v>0</v>
      </c>
      <c r="CL19" s="673" t="str">
        <f t="shared" si="1"/>
        <v>SourceStreamName_</v>
      </c>
      <c r="CN19" s="673">
        <f t="shared" si="65"/>
        <v>661</v>
      </c>
      <c r="CO19" s="673">
        <f t="shared" si="2"/>
        <v>663</v>
      </c>
      <c r="CP19" s="673">
        <f t="shared" si="3"/>
        <v>665</v>
      </c>
      <c r="CQ19" s="673">
        <f t="shared" si="4"/>
        <v>667</v>
      </c>
      <c r="CR19" s="673">
        <f t="shared" si="5"/>
        <v>669</v>
      </c>
      <c r="CS19" s="673">
        <f t="shared" si="6"/>
        <v>671</v>
      </c>
      <c r="CT19" s="673">
        <f t="shared" si="7"/>
        <v>673</v>
      </c>
      <c r="CU19" s="673">
        <f t="shared" si="8"/>
        <v>673</v>
      </c>
      <c r="CV19" s="673">
        <f t="shared" si="9"/>
        <v>673</v>
      </c>
      <c r="CW19" s="673">
        <f t="shared" si="10"/>
        <v>673</v>
      </c>
      <c r="CX19" s="673">
        <f t="shared" si="11"/>
        <v>673</v>
      </c>
      <c r="CY19" s="673">
        <f t="shared" si="12"/>
        <v>676</v>
      </c>
      <c r="CZ19" s="673">
        <f t="shared" si="13"/>
        <v>680</v>
      </c>
      <c r="DA19" s="673">
        <f t="shared" si="14"/>
        <v>681</v>
      </c>
      <c r="DB19" s="673">
        <f t="shared" si="15"/>
        <v>682</v>
      </c>
      <c r="DC19" s="673">
        <f t="shared" si="16"/>
        <v>689</v>
      </c>
      <c r="DD19" s="673">
        <f t="shared" si="17"/>
        <v>699</v>
      </c>
      <c r="DE19" s="673">
        <f t="shared" si="18"/>
        <v>699</v>
      </c>
      <c r="DF19" s="673">
        <f t="shared" si="19"/>
        <v>699</v>
      </c>
      <c r="DG19" s="673">
        <f t="shared" si="20"/>
        <v>699</v>
      </c>
      <c r="DH19" s="673">
        <f t="shared" si="21"/>
        <v>699</v>
      </c>
      <c r="DI19" s="673">
        <f t="shared" si="22"/>
        <v>699</v>
      </c>
      <c r="DJ19" s="673">
        <f t="shared" si="23"/>
        <v>699</v>
      </c>
      <c r="DK19" s="673">
        <f t="shared" si="24"/>
        <v>690</v>
      </c>
      <c r="DL19" s="673">
        <f t="shared" si="25"/>
        <v>700</v>
      </c>
      <c r="DM19" s="673">
        <f t="shared" si="26"/>
        <v>700</v>
      </c>
      <c r="DN19" s="673">
        <f t="shared" si="27"/>
        <v>700</v>
      </c>
      <c r="DO19" s="673">
        <f t="shared" si="28"/>
        <v>700</v>
      </c>
      <c r="DP19" s="673">
        <f t="shared" si="29"/>
        <v>700</v>
      </c>
      <c r="DQ19" s="673">
        <f t="shared" si="30"/>
        <v>700</v>
      </c>
      <c r="DR19" s="673">
        <f t="shared" si="31"/>
        <v>700</v>
      </c>
      <c r="DS19" s="673">
        <f t="shared" si="32"/>
        <v>691</v>
      </c>
      <c r="DT19" s="673">
        <f t="shared" si="33"/>
        <v>701</v>
      </c>
      <c r="DU19" s="673">
        <f t="shared" si="34"/>
        <v>701</v>
      </c>
      <c r="DV19" s="673">
        <f t="shared" si="35"/>
        <v>701</v>
      </c>
      <c r="DW19" s="673">
        <f t="shared" si="36"/>
        <v>701</v>
      </c>
      <c r="DX19" s="673">
        <f t="shared" si="37"/>
        <v>701</v>
      </c>
      <c r="DY19" s="673">
        <f t="shared" si="38"/>
        <v>701</v>
      </c>
      <c r="DZ19" s="673">
        <f t="shared" si="39"/>
        <v>701</v>
      </c>
      <c r="EA19" s="673">
        <f t="shared" si="40"/>
        <v>692</v>
      </c>
      <c r="EB19" s="673">
        <f t="shared" si="41"/>
        <v>702</v>
      </c>
      <c r="EC19" s="673">
        <f t="shared" si="42"/>
        <v>702</v>
      </c>
      <c r="ED19" s="673">
        <f t="shared" si="43"/>
        <v>702</v>
      </c>
      <c r="EE19" s="673">
        <f t="shared" si="44"/>
        <v>702</v>
      </c>
      <c r="EF19" s="673">
        <f t="shared" si="45"/>
        <v>702</v>
      </c>
      <c r="EG19" s="673">
        <f t="shared" si="46"/>
        <v>702</v>
      </c>
      <c r="EH19" s="673">
        <f t="shared" si="47"/>
        <v>702</v>
      </c>
      <c r="EI19" s="673">
        <f t="shared" si="48"/>
        <v>693</v>
      </c>
      <c r="EJ19" s="673">
        <f t="shared" si="49"/>
        <v>703</v>
      </c>
      <c r="EK19" s="673">
        <f t="shared" si="50"/>
        <v>703</v>
      </c>
      <c r="EL19" s="673">
        <f t="shared" si="51"/>
        <v>703</v>
      </c>
      <c r="EM19" s="673">
        <f t="shared" si="52"/>
        <v>703</v>
      </c>
      <c r="EN19" s="673">
        <f t="shared" si="53"/>
        <v>703</v>
      </c>
      <c r="EO19" s="673">
        <f t="shared" si="54"/>
        <v>703</v>
      </c>
      <c r="EP19" s="673">
        <f t="shared" si="55"/>
        <v>703</v>
      </c>
      <c r="EQ19" s="673">
        <f t="shared" si="56"/>
        <v>694</v>
      </c>
      <c r="ER19" s="673">
        <f t="shared" si="57"/>
        <v>704</v>
      </c>
      <c r="ES19" s="673">
        <f t="shared" si="58"/>
        <v>704</v>
      </c>
      <c r="ET19" s="673">
        <f t="shared" si="59"/>
        <v>704</v>
      </c>
      <c r="EU19" s="673">
        <f t="shared" si="60"/>
        <v>704</v>
      </c>
      <c r="EV19" s="673">
        <f t="shared" si="61"/>
        <v>704</v>
      </c>
      <c r="EW19" s="673">
        <f t="shared" si="62"/>
        <v>704</v>
      </c>
      <c r="EX19" s="673">
        <f t="shared" si="63"/>
        <v>704</v>
      </c>
      <c r="EY19" s="673">
        <f t="shared" si="64"/>
        <v>710</v>
      </c>
    </row>
    <row r="20" spans="2:155" ht="12.75" customHeight="1" x14ac:dyDescent="0.2">
      <c r="B20" s="694" t="str">
        <f>IF(COUNTIF($CK$10:CK20,TRUE)&gt;0,"",INDEX('C_Opis postrojenja'!$E$226:$E$242,ROWS($A$11:A20)))</f>
        <v/>
      </c>
      <c r="C20" s="576" t="str">
        <f>IF($E20="","",INDEX('C_Opis postrojenja'!F:F,MATCH($B20,'C_Opis postrojenja'!$E:$E,0)))</f>
        <v/>
      </c>
      <c r="D20" s="576" t="str">
        <f>IF($E20="","",INDEX('C_Opis postrojenja'!I:I,MATCH($B20,'C_Opis postrojenja'!$E:$E,0)))</f>
        <v/>
      </c>
      <c r="E20" s="576" t="str">
        <f>IF($B20="","",INDEX('C_Opis postrojenja'!F:F,MATCH($CJ20,'C_Opis postrojenja'!$Q:$Q,0)))</f>
        <v/>
      </c>
      <c r="F20" s="700" t="str">
        <f>IF($E20="","",INDEX('C_Opis postrojenja'!L:L,MATCH($CJ20,'C_Opis postrojenja'!$Q:$Q,0)))</f>
        <v/>
      </c>
      <c r="G20" s="576" t="str">
        <f>IF($E20="","",INDEX('C_Opis postrojenja'!M:M,MATCH($CJ20,'C_Opis postrojenja'!$Q:$Q,0)))</f>
        <v/>
      </c>
      <c r="H20" s="576" t="str">
        <f>IF($E20="","",INDEX('C_Opis postrojenja'!N:N,MATCH($CJ20,'C_Opis postrojenja'!$Q:$Q,0)))</f>
        <v/>
      </c>
      <c r="I20" s="697" t="str">
        <f>IF($E20="","",IF(INDEX('E_Tokovi izvora'!$A:$N,CN20,I$7)="","",INDEX('E_Tokovi izvora'!$A:$N,CN20,I$7)))</f>
        <v/>
      </c>
      <c r="J20" s="697" t="str">
        <f>IF($E20="","",IF(INDEX('E_Tokovi izvora'!$A:$N,CO20,J$7)="","",INDEX('E_Tokovi izvora'!$A:$N,CO20,J$7)))</f>
        <v/>
      </c>
      <c r="K20" s="697" t="str">
        <f>IF($E20="","",IF(INDEX('E_Tokovi izvora'!$A:$N,CP20,K$7)="","",INDEX('E_Tokovi izvora'!$A:$N,CP20,K$7)))</f>
        <v/>
      </c>
      <c r="L20" s="697" t="str">
        <f>IF($E20="","",IF(INDEX('E_Tokovi izvora'!$A:$N,CQ20,L$7)="","",INDEX('E_Tokovi izvora'!$A:$N,CQ20,L$7)))</f>
        <v/>
      </c>
      <c r="M20" s="697" t="str">
        <f>IF($E20="","",IF(INDEX('E_Tokovi izvora'!$A:$N,CR20,M$7)="","",INDEX('E_Tokovi izvora'!$A:$N,CR20,M$7)))</f>
        <v/>
      </c>
      <c r="N20" s="697" t="str">
        <f>IF($E20="","",IF(INDEX('E_Tokovi izvora'!$A:$N,CS20,N$7)="","",INDEX('E_Tokovi izvora'!$A:$N,CS20,N$7)))</f>
        <v/>
      </c>
      <c r="O20" s="697" t="str">
        <f>IF($E20="","",IF(INDEX('E_Tokovi izvora'!$A:$N,CT20,O$7)="","",INDEX('E_Tokovi izvora'!$A:$N,CT20,O$7)))</f>
        <v/>
      </c>
      <c r="P20" s="697" t="str">
        <f>IF($E20="","",IF(INDEX('E_Tokovi izvora'!$A:$N,CU20,P$7)="","",INDEX('E_Tokovi izvora'!$A:$N,CU20,P$7)))</f>
        <v/>
      </c>
      <c r="Q20" s="697" t="str">
        <f>IF($E20="","",IF(INDEX('E_Tokovi izvora'!$A:$N,CV20,Q$7)="","",INDEX('E_Tokovi izvora'!$A:$N,CV20,Q$7)))</f>
        <v/>
      </c>
      <c r="R20" s="697" t="str">
        <f>IF($E20="","",IF(INDEX('E_Tokovi izvora'!$A:$N,CW20,R$7)="","",INDEX('E_Tokovi izvora'!$A:$N,CW20,R$7)))</f>
        <v/>
      </c>
      <c r="S20" s="697" t="str">
        <f>IF($E20="","",IF(INDEX('E_Tokovi izvora'!$A:$N,CX20,S$7)="","",INDEX('E_Tokovi izvora'!$A:$N,CX20,S$7)))</f>
        <v/>
      </c>
      <c r="T20" s="697" t="str">
        <f>IF($E20="","",IF(INDEX('E_Tokovi izvora'!$A:$N,CY20,T$7)="","",INDEX('E_Tokovi izvora'!$A:$N,CY20,T$7)))</f>
        <v/>
      </c>
      <c r="U20" s="697" t="str">
        <f>IF($E20="","",IF(INDEX('E_Tokovi izvora'!$A:$N,CZ20,U$7)="","",INDEX('E_Tokovi izvora'!$A:$N,CZ20,U$7)))</f>
        <v/>
      </c>
      <c r="V20" s="697" t="str">
        <f>IF($E20="","",IF(INDEX('E_Tokovi izvora'!$A:$N,DA20,V$7)="","",INDEX('E_Tokovi izvora'!$A:$N,DA20,V$7)))</f>
        <v/>
      </c>
      <c r="W20" s="698" t="str">
        <f>IF($E20="","",IF(INDEX('E_Tokovi izvora'!$A:$N,DB20,W$7)="","",INDEX('E_Tokovi izvora'!$A:$N,DB20,W$7)))</f>
        <v/>
      </c>
      <c r="X20" s="697" t="str">
        <f>IF($E20="","",IF(INDEX('E_Tokovi izvora'!$A:$N,DC20,X$7)="","",INDEX('E_Tokovi izvora'!$A:$N,DC20,X$7)))</f>
        <v/>
      </c>
      <c r="Y20" s="697" t="str">
        <f>IF($E20="","",IF(INDEX('E_Tokovi izvora'!$A:$N,DD20,Y$7)="","",INDEX('E_Tokovi izvora'!$A:$N,DD20,Y$7)))</f>
        <v/>
      </c>
      <c r="Z20" s="697" t="str">
        <f>IF($E20="","",IF(INDEX('E_Tokovi izvora'!$A:$N,DE20,Z$7)="","",INDEX('E_Tokovi izvora'!$A:$N,DE20,Z$7)))</f>
        <v/>
      </c>
      <c r="AA20" s="697" t="str">
        <f>IF($E20="","",IF(INDEX('E_Tokovi izvora'!$A:$N,DF20,AA$7)="","",INDEX('E_Tokovi izvora'!$A:$N,DF20,AA$7)))</f>
        <v/>
      </c>
      <c r="AB20" s="697" t="str">
        <f>IF($E20="","",IF(INDEX('E_Tokovi izvora'!$A:$N,DG20,AB$7)="","",INDEX('E_Tokovi izvora'!$A:$N,DG20,AB$7)))</f>
        <v/>
      </c>
      <c r="AC20" s="697" t="str">
        <f>IF($E20="","",IF(INDEX('E_Tokovi izvora'!$A:$N,DH20,AC$7)="","",INDEX('E_Tokovi izvora'!$A:$N,DH20,AC$7)))</f>
        <v/>
      </c>
      <c r="AD20" s="697" t="str">
        <f>IF($E20="","",IF(INDEX('E_Tokovi izvora'!$A:$N,DI20,AD$7)="","",INDEX('E_Tokovi izvora'!$A:$N,DI20,AD$7)))</f>
        <v/>
      </c>
      <c r="AE20" s="697" t="str">
        <f>IF($E20="","",IF(INDEX('E_Tokovi izvora'!$A:$N,DJ20,AE$7)="","",INDEX('E_Tokovi izvora'!$A:$N,DJ20,AE$7)))</f>
        <v/>
      </c>
      <c r="AF20" s="697" t="str">
        <f>IF($E20="","",IF(INDEX('E_Tokovi izvora'!$A:$N,DK20,AF$7)="","",INDEX('E_Tokovi izvora'!$A:$N,DK20,AF$7)))</f>
        <v/>
      </c>
      <c r="AG20" s="697" t="str">
        <f>IF($E20="","",IF(INDEX('E_Tokovi izvora'!$A:$N,DL20,AG$7)="","",INDEX('E_Tokovi izvora'!$A:$N,DL20,AG$7)))</f>
        <v/>
      </c>
      <c r="AH20" s="697" t="str">
        <f>IF($E20="","",IF(INDEX('E_Tokovi izvora'!$A:$N,DM20,AH$7)="","",INDEX('E_Tokovi izvora'!$A:$N,DM20,AH$7)))</f>
        <v/>
      </c>
      <c r="AI20" s="697" t="str">
        <f>IF($E20="","",IF(INDEX('E_Tokovi izvora'!$A:$N,DN20,AI$7)="","",INDEX('E_Tokovi izvora'!$A:$N,DN20,AI$7)))</f>
        <v/>
      </c>
      <c r="AJ20" s="697" t="str">
        <f>IF($E20="","",IF(INDEX('E_Tokovi izvora'!$A:$N,DO20,AJ$7)="","",INDEX('E_Tokovi izvora'!$A:$N,DO20,AJ$7)))</f>
        <v/>
      </c>
      <c r="AK20" s="697" t="str">
        <f>IF($E20="","",IF(INDEX('E_Tokovi izvora'!$A:$N,DP20,AK$7)="","",INDEX('E_Tokovi izvora'!$A:$N,DP20,AK$7)))</f>
        <v/>
      </c>
      <c r="AL20" s="697" t="str">
        <f>IF($E20="","",IF(INDEX('E_Tokovi izvora'!$A:$N,DQ20,AL$7)="","",INDEX('E_Tokovi izvora'!$A:$N,DQ20,AL$7)))</f>
        <v/>
      </c>
      <c r="AM20" s="697" t="str">
        <f>IF($E20="","",IF(INDEX('E_Tokovi izvora'!$A:$N,DR20,AM$7)="","",INDEX('E_Tokovi izvora'!$A:$N,DR20,AM$7)))</f>
        <v/>
      </c>
      <c r="AN20" s="697" t="str">
        <f>IF($E20="","",IF(INDEX('E_Tokovi izvora'!$A:$N,DS20,AN$7)="","",INDEX('E_Tokovi izvora'!$A:$N,DS20,AN$7)))</f>
        <v/>
      </c>
      <c r="AO20" s="697" t="str">
        <f>IF($E20="","",IF(INDEX('E_Tokovi izvora'!$A:$N,DT20,AO$7)="","",INDEX('E_Tokovi izvora'!$A:$N,DT20,AO$7)))</f>
        <v/>
      </c>
      <c r="AP20" s="697" t="str">
        <f>IF($E20="","",IF(INDEX('E_Tokovi izvora'!$A:$N,DU20,AP$7)="","",INDEX('E_Tokovi izvora'!$A:$N,DU20,AP$7)))</f>
        <v/>
      </c>
      <c r="AQ20" s="697" t="str">
        <f>IF($E20="","",IF(INDEX('E_Tokovi izvora'!$A:$N,DV20,AQ$7)="","",INDEX('E_Tokovi izvora'!$A:$N,DV20,AQ$7)))</f>
        <v/>
      </c>
      <c r="AR20" s="697" t="str">
        <f>IF($E20="","",IF(INDEX('E_Tokovi izvora'!$A:$N,DW20,AR$7)="","",INDEX('E_Tokovi izvora'!$A:$N,DW20,AR$7)))</f>
        <v/>
      </c>
      <c r="AS20" s="697" t="str">
        <f>IF($E20="","",IF(INDEX('E_Tokovi izvora'!$A:$N,DX20,AS$7)="","",INDEX('E_Tokovi izvora'!$A:$N,DX20,AS$7)))</f>
        <v/>
      </c>
      <c r="AT20" s="697" t="str">
        <f>IF($E20="","",IF(INDEX('E_Tokovi izvora'!$A:$N,DY20,AT$7)="","",INDEX('E_Tokovi izvora'!$A:$N,DY20,AT$7)))</f>
        <v/>
      </c>
      <c r="AU20" s="697" t="str">
        <f>IF($E20="","",IF(INDEX('E_Tokovi izvora'!$A:$N,DZ20,AU$7)="","",INDEX('E_Tokovi izvora'!$A:$N,DZ20,AU$7)))</f>
        <v/>
      </c>
      <c r="AV20" s="697" t="str">
        <f>IF($E20="","",IF(INDEX('E_Tokovi izvora'!$A:$N,EA20,AV$7)="","",INDEX('E_Tokovi izvora'!$A:$N,EA20,AV$7)))</f>
        <v/>
      </c>
      <c r="AW20" s="697" t="str">
        <f>IF($E20="","",IF(INDEX('E_Tokovi izvora'!$A:$N,EB20,AW$7)="","",INDEX('E_Tokovi izvora'!$A:$N,EB20,AW$7)))</f>
        <v/>
      </c>
      <c r="AX20" s="697" t="str">
        <f>IF($E20="","",IF(INDEX('E_Tokovi izvora'!$A:$N,EC20,AX$7)="","",INDEX('E_Tokovi izvora'!$A:$N,EC20,AX$7)))</f>
        <v/>
      </c>
      <c r="AY20" s="697" t="str">
        <f>IF($E20="","",IF(INDEX('E_Tokovi izvora'!$A:$N,ED20,AY$7)="","",INDEX('E_Tokovi izvora'!$A:$N,ED20,AY$7)))</f>
        <v/>
      </c>
      <c r="AZ20" s="697" t="str">
        <f>IF($E20="","",IF(INDEX('E_Tokovi izvora'!$A:$N,EE20,AZ$7)="","",INDEX('E_Tokovi izvora'!$A:$N,EE20,AZ$7)))</f>
        <v/>
      </c>
      <c r="BA20" s="697" t="str">
        <f>IF($E20="","",IF(INDEX('E_Tokovi izvora'!$A:$N,EF20,BA$7)="","",INDEX('E_Tokovi izvora'!$A:$N,EF20,BA$7)))</f>
        <v/>
      </c>
      <c r="BB20" s="697" t="str">
        <f>IF($E20="","",IF(INDEX('E_Tokovi izvora'!$A:$N,EG20,BB$7)="","",INDEX('E_Tokovi izvora'!$A:$N,EG20,BB$7)))</f>
        <v/>
      </c>
      <c r="BC20" s="697" t="str">
        <f>IF($E20="","",IF(INDEX('E_Tokovi izvora'!$A:$N,EH20,BC$7)="","",INDEX('E_Tokovi izvora'!$A:$N,EH20,BC$7)))</f>
        <v/>
      </c>
      <c r="BD20" s="697" t="str">
        <f>IF($E20="","",IF(INDEX('E_Tokovi izvora'!$A:$N,EI20,BD$7)="","",INDEX('E_Tokovi izvora'!$A:$N,EI20,BD$7)))</f>
        <v/>
      </c>
      <c r="BE20" s="697" t="str">
        <f>IF($E20="","",IF(INDEX('E_Tokovi izvora'!$A:$N,EJ20,BE$7)="","",INDEX('E_Tokovi izvora'!$A:$N,EJ20,BE$7)))</f>
        <v/>
      </c>
      <c r="BF20" s="697" t="str">
        <f>IF($E20="","",IF(INDEX('E_Tokovi izvora'!$A:$N,EK20,BF$7)="","",INDEX('E_Tokovi izvora'!$A:$N,EK20,BF$7)))</f>
        <v/>
      </c>
      <c r="BG20" s="697" t="str">
        <f>IF($E20="","",IF(INDEX('E_Tokovi izvora'!$A:$N,EL20,BG$7)="","",INDEX('E_Tokovi izvora'!$A:$N,EL20,BG$7)))</f>
        <v/>
      </c>
      <c r="BH20" s="697" t="str">
        <f>IF($E20="","",IF(INDEX('E_Tokovi izvora'!$A:$N,EM20,BH$7)="","",INDEX('E_Tokovi izvora'!$A:$N,EM20,BH$7)))</f>
        <v/>
      </c>
      <c r="BI20" s="697" t="str">
        <f>IF($E20="","",IF(INDEX('E_Tokovi izvora'!$A:$N,EN20,BI$7)="","",INDEX('E_Tokovi izvora'!$A:$N,EN20,BI$7)))</f>
        <v/>
      </c>
      <c r="BJ20" s="697" t="str">
        <f>IF($E20="","",IF(INDEX('E_Tokovi izvora'!$A:$N,EO20,BJ$7)="","",INDEX('E_Tokovi izvora'!$A:$N,EO20,BJ$7)))</f>
        <v/>
      </c>
      <c r="BK20" s="697" t="str">
        <f>IF($E20="","",IF(INDEX('E_Tokovi izvora'!$A:$N,EP20,BK$7)="","",INDEX('E_Tokovi izvora'!$A:$N,EP20,BK$7)))</f>
        <v/>
      </c>
      <c r="BL20" s="697" t="str">
        <f>IF($E20="","",IF(INDEX('E_Tokovi izvora'!$A:$N,EQ20,BL$7)="","",INDEX('E_Tokovi izvora'!$A:$N,EQ20,BL$7)))</f>
        <v/>
      </c>
      <c r="BM20" s="697" t="str">
        <f>IF($E20="","",IF(INDEX('E_Tokovi izvora'!$A:$N,ER20,BM$7)="","",INDEX('E_Tokovi izvora'!$A:$N,ER20,BM$7)))</f>
        <v/>
      </c>
      <c r="BN20" s="697" t="str">
        <f>IF($E20="","",IF(INDEX('E_Tokovi izvora'!$A:$N,ES20,BN$7)="","",INDEX('E_Tokovi izvora'!$A:$N,ES20,BN$7)))</f>
        <v/>
      </c>
      <c r="BO20" s="697" t="str">
        <f>IF($E20="","",IF(INDEX('E_Tokovi izvora'!$A:$N,ET20,BO$7)="","",INDEX('E_Tokovi izvora'!$A:$N,ET20,BO$7)))</f>
        <v/>
      </c>
      <c r="BP20" s="697" t="str">
        <f>IF($E20="","",IF(INDEX('E_Tokovi izvora'!$A:$N,EU20,BP$7)="","",INDEX('E_Tokovi izvora'!$A:$N,EU20,BP$7)))</f>
        <v/>
      </c>
      <c r="BQ20" s="697" t="str">
        <f>IF($E20="","",IF(INDEX('E_Tokovi izvora'!$A:$N,EV20,BQ$7)="","",INDEX('E_Tokovi izvora'!$A:$N,EV20,BQ$7)))</f>
        <v/>
      </c>
      <c r="BR20" s="697" t="str">
        <f>IF($E20="","",IF(INDEX('E_Tokovi izvora'!$A:$N,EW20,BR$7)="","",INDEX('E_Tokovi izvora'!$A:$N,EW20,BR$7)))</f>
        <v/>
      </c>
      <c r="BS20" s="697" t="str">
        <f>IF($E20="","",IF(INDEX('E_Tokovi izvora'!$A:$N,EX20,BS$7)="","",INDEX('E_Tokovi izvora'!$A:$N,EX20,BS$7)))</f>
        <v/>
      </c>
      <c r="BT20" s="697" t="str">
        <f>IF($E20="","",IF(INDEX('E_Tokovi izvora'!$A:$N,EY20,BT$7)="","",INDEX('E_Tokovi izvora'!$A:$N,EY20,BT$7)))</f>
        <v/>
      </c>
      <c r="BU20" s="620"/>
      <c r="CJ20" s="673" t="str">
        <f t="shared" si="0"/>
        <v>SourceCategory_</v>
      </c>
      <c r="CK20" s="673" t="b">
        <f>INDEX('C_Opis postrojenja'!$A$226:$A$332,ROWS($CI$11:CI20))="ausblenden"</f>
        <v>0</v>
      </c>
      <c r="CL20" s="673" t="str">
        <f t="shared" si="1"/>
        <v>SourceStreamName_</v>
      </c>
      <c r="CN20" s="673">
        <f t="shared" si="65"/>
        <v>727</v>
      </c>
      <c r="CO20" s="673">
        <f t="shared" si="2"/>
        <v>729</v>
      </c>
      <c r="CP20" s="673">
        <f t="shared" si="3"/>
        <v>731</v>
      </c>
      <c r="CQ20" s="673">
        <f t="shared" si="4"/>
        <v>733</v>
      </c>
      <c r="CR20" s="673">
        <f t="shared" si="5"/>
        <v>735</v>
      </c>
      <c r="CS20" s="673">
        <f t="shared" si="6"/>
        <v>737</v>
      </c>
      <c r="CT20" s="673">
        <f t="shared" si="7"/>
        <v>739</v>
      </c>
      <c r="CU20" s="673">
        <f t="shared" si="8"/>
        <v>739</v>
      </c>
      <c r="CV20" s="673">
        <f t="shared" si="9"/>
        <v>739</v>
      </c>
      <c r="CW20" s="673">
        <f t="shared" si="10"/>
        <v>739</v>
      </c>
      <c r="CX20" s="673">
        <f t="shared" si="11"/>
        <v>739</v>
      </c>
      <c r="CY20" s="673">
        <f t="shared" si="12"/>
        <v>742</v>
      </c>
      <c r="CZ20" s="673">
        <f t="shared" si="13"/>
        <v>746</v>
      </c>
      <c r="DA20" s="673">
        <f t="shared" si="14"/>
        <v>747</v>
      </c>
      <c r="DB20" s="673">
        <f t="shared" si="15"/>
        <v>748</v>
      </c>
      <c r="DC20" s="673">
        <f t="shared" si="16"/>
        <v>755</v>
      </c>
      <c r="DD20" s="673">
        <f t="shared" si="17"/>
        <v>765</v>
      </c>
      <c r="DE20" s="673">
        <f t="shared" si="18"/>
        <v>765</v>
      </c>
      <c r="DF20" s="673">
        <f t="shared" si="19"/>
        <v>765</v>
      </c>
      <c r="DG20" s="673">
        <f t="shared" si="20"/>
        <v>765</v>
      </c>
      <c r="DH20" s="673">
        <f t="shared" si="21"/>
        <v>765</v>
      </c>
      <c r="DI20" s="673">
        <f t="shared" si="22"/>
        <v>765</v>
      </c>
      <c r="DJ20" s="673">
        <f t="shared" si="23"/>
        <v>765</v>
      </c>
      <c r="DK20" s="673">
        <f t="shared" si="24"/>
        <v>756</v>
      </c>
      <c r="DL20" s="673">
        <f t="shared" si="25"/>
        <v>766</v>
      </c>
      <c r="DM20" s="673">
        <f t="shared" si="26"/>
        <v>766</v>
      </c>
      <c r="DN20" s="673">
        <f t="shared" si="27"/>
        <v>766</v>
      </c>
      <c r="DO20" s="673">
        <f t="shared" si="28"/>
        <v>766</v>
      </c>
      <c r="DP20" s="673">
        <f t="shared" si="29"/>
        <v>766</v>
      </c>
      <c r="DQ20" s="673">
        <f t="shared" si="30"/>
        <v>766</v>
      </c>
      <c r="DR20" s="673">
        <f t="shared" si="31"/>
        <v>766</v>
      </c>
      <c r="DS20" s="673">
        <f t="shared" si="32"/>
        <v>757</v>
      </c>
      <c r="DT20" s="673">
        <f t="shared" si="33"/>
        <v>767</v>
      </c>
      <c r="DU20" s="673">
        <f t="shared" si="34"/>
        <v>767</v>
      </c>
      <c r="DV20" s="673">
        <f t="shared" si="35"/>
        <v>767</v>
      </c>
      <c r="DW20" s="673">
        <f t="shared" si="36"/>
        <v>767</v>
      </c>
      <c r="DX20" s="673">
        <f t="shared" si="37"/>
        <v>767</v>
      </c>
      <c r="DY20" s="673">
        <f t="shared" si="38"/>
        <v>767</v>
      </c>
      <c r="DZ20" s="673">
        <f t="shared" si="39"/>
        <v>767</v>
      </c>
      <c r="EA20" s="673">
        <f t="shared" si="40"/>
        <v>758</v>
      </c>
      <c r="EB20" s="673">
        <f t="shared" si="41"/>
        <v>768</v>
      </c>
      <c r="EC20" s="673">
        <f t="shared" si="42"/>
        <v>768</v>
      </c>
      <c r="ED20" s="673">
        <f t="shared" si="43"/>
        <v>768</v>
      </c>
      <c r="EE20" s="673">
        <f t="shared" si="44"/>
        <v>768</v>
      </c>
      <c r="EF20" s="673">
        <f t="shared" si="45"/>
        <v>768</v>
      </c>
      <c r="EG20" s="673">
        <f t="shared" si="46"/>
        <v>768</v>
      </c>
      <c r="EH20" s="673">
        <f t="shared" si="47"/>
        <v>768</v>
      </c>
      <c r="EI20" s="673">
        <f t="shared" si="48"/>
        <v>759</v>
      </c>
      <c r="EJ20" s="673">
        <f t="shared" si="49"/>
        <v>769</v>
      </c>
      <c r="EK20" s="673">
        <f t="shared" si="50"/>
        <v>769</v>
      </c>
      <c r="EL20" s="673">
        <f t="shared" si="51"/>
        <v>769</v>
      </c>
      <c r="EM20" s="673">
        <f t="shared" si="52"/>
        <v>769</v>
      </c>
      <c r="EN20" s="673">
        <f t="shared" si="53"/>
        <v>769</v>
      </c>
      <c r="EO20" s="673">
        <f t="shared" si="54"/>
        <v>769</v>
      </c>
      <c r="EP20" s="673">
        <f t="shared" si="55"/>
        <v>769</v>
      </c>
      <c r="EQ20" s="673">
        <f t="shared" si="56"/>
        <v>760</v>
      </c>
      <c r="ER20" s="673">
        <f t="shared" si="57"/>
        <v>770</v>
      </c>
      <c r="ES20" s="673">
        <f t="shared" si="58"/>
        <v>770</v>
      </c>
      <c r="ET20" s="673">
        <f t="shared" si="59"/>
        <v>770</v>
      </c>
      <c r="EU20" s="673">
        <f t="shared" si="60"/>
        <v>770</v>
      </c>
      <c r="EV20" s="673">
        <f t="shared" si="61"/>
        <v>770</v>
      </c>
      <c r="EW20" s="673">
        <f t="shared" si="62"/>
        <v>770</v>
      </c>
      <c r="EX20" s="673">
        <f t="shared" si="63"/>
        <v>770</v>
      </c>
      <c r="EY20" s="673">
        <f t="shared" si="64"/>
        <v>776</v>
      </c>
    </row>
    <row r="21" spans="2:155" ht="12.75" customHeight="1" x14ac:dyDescent="0.2">
      <c r="B21" s="694" t="str">
        <f>IF(COUNTIF($CK$10:CK21,TRUE)&gt;0,"",INDEX('C_Opis postrojenja'!$E$226:$E$242,ROWS($A$11:A21)))</f>
        <v/>
      </c>
      <c r="C21" s="576" t="str">
        <f>IF($E21="","",INDEX('C_Opis postrojenja'!F:F,MATCH($B21,'C_Opis postrojenja'!$E:$E,0)))</f>
        <v/>
      </c>
      <c r="D21" s="576" t="str">
        <f>IF($E21="","",INDEX('C_Opis postrojenja'!I:I,MATCH($B21,'C_Opis postrojenja'!$E:$E,0)))</f>
        <v/>
      </c>
      <c r="E21" s="576" t="str">
        <f>IF($B21="","",INDEX('C_Opis postrojenja'!F:F,MATCH($CJ21,'C_Opis postrojenja'!$Q:$Q,0)))</f>
        <v/>
      </c>
      <c r="F21" s="700" t="str">
        <f>IF($E21="","",INDEX('C_Opis postrojenja'!L:L,MATCH($CJ21,'C_Opis postrojenja'!$Q:$Q,0)))</f>
        <v/>
      </c>
      <c r="G21" s="576" t="str">
        <f>IF($E21="","",INDEX('C_Opis postrojenja'!M:M,MATCH($CJ21,'C_Opis postrojenja'!$Q:$Q,0)))</f>
        <v/>
      </c>
      <c r="H21" s="576" t="str">
        <f>IF($E21="","",INDEX('C_Opis postrojenja'!N:N,MATCH($CJ21,'C_Opis postrojenja'!$Q:$Q,0)))</f>
        <v/>
      </c>
      <c r="I21" s="697" t="str">
        <f>IF($E21="","",IF(INDEX('E_Tokovi izvora'!$A:$N,CN21,I$7)="","",INDEX('E_Tokovi izvora'!$A:$N,CN21,I$7)))</f>
        <v/>
      </c>
      <c r="J21" s="697" t="str">
        <f>IF($E21="","",IF(INDEX('E_Tokovi izvora'!$A:$N,CO21,J$7)="","",INDEX('E_Tokovi izvora'!$A:$N,CO21,J$7)))</f>
        <v/>
      </c>
      <c r="K21" s="697" t="str">
        <f>IF($E21="","",IF(INDEX('E_Tokovi izvora'!$A:$N,CP21,K$7)="","",INDEX('E_Tokovi izvora'!$A:$N,CP21,K$7)))</f>
        <v/>
      </c>
      <c r="L21" s="697" t="str">
        <f>IF($E21="","",IF(INDEX('E_Tokovi izvora'!$A:$N,CQ21,L$7)="","",INDEX('E_Tokovi izvora'!$A:$N,CQ21,L$7)))</f>
        <v/>
      </c>
      <c r="M21" s="697" t="str">
        <f>IF($E21="","",IF(INDEX('E_Tokovi izvora'!$A:$N,CR21,M$7)="","",INDEX('E_Tokovi izvora'!$A:$N,CR21,M$7)))</f>
        <v/>
      </c>
      <c r="N21" s="697" t="str">
        <f>IF($E21="","",IF(INDEX('E_Tokovi izvora'!$A:$N,CS21,N$7)="","",INDEX('E_Tokovi izvora'!$A:$N,CS21,N$7)))</f>
        <v/>
      </c>
      <c r="O21" s="697" t="str">
        <f>IF($E21="","",IF(INDEX('E_Tokovi izvora'!$A:$N,CT21,O$7)="","",INDEX('E_Tokovi izvora'!$A:$N,CT21,O$7)))</f>
        <v/>
      </c>
      <c r="P21" s="697" t="str">
        <f>IF($E21="","",IF(INDEX('E_Tokovi izvora'!$A:$N,CU21,P$7)="","",INDEX('E_Tokovi izvora'!$A:$N,CU21,P$7)))</f>
        <v/>
      </c>
      <c r="Q21" s="697" t="str">
        <f>IF($E21="","",IF(INDEX('E_Tokovi izvora'!$A:$N,CV21,Q$7)="","",INDEX('E_Tokovi izvora'!$A:$N,CV21,Q$7)))</f>
        <v/>
      </c>
      <c r="R21" s="697" t="str">
        <f>IF($E21="","",IF(INDEX('E_Tokovi izvora'!$A:$N,CW21,R$7)="","",INDEX('E_Tokovi izvora'!$A:$N,CW21,R$7)))</f>
        <v/>
      </c>
      <c r="S21" s="697" t="str">
        <f>IF($E21="","",IF(INDEX('E_Tokovi izvora'!$A:$N,CX21,S$7)="","",INDEX('E_Tokovi izvora'!$A:$N,CX21,S$7)))</f>
        <v/>
      </c>
      <c r="T21" s="697" t="str">
        <f>IF($E21="","",IF(INDEX('E_Tokovi izvora'!$A:$N,CY21,T$7)="","",INDEX('E_Tokovi izvora'!$A:$N,CY21,T$7)))</f>
        <v/>
      </c>
      <c r="U21" s="697" t="str">
        <f>IF($E21="","",IF(INDEX('E_Tokovi izvora'!$A:$N,CZ21,U$7)="","",INDEX('E_Tokovi izvora'!$A:$N,CZ21,U$7)))</f>
        <v/>
      </c>
      <c r="V21" s="697" t="str">
        <f>IF($E21="","",IF(INDEX('E_Tokovi izvora'!$A:$N,DA21,V$7)="","",INDEX('E_Tokovi izvora'!$A:$N,DA21,V$7)))</f>
        <v/>
      </c>
      <c r="W21" s="698" t="str">
        <f>IF($E21="","",IF(INDEX('E_Tokovi izvora'!$A:$N,DB21,W$7)="","",INDEX('E_Tokovi izvora'!$A:$N,DB21,W$7)))</f>
        <v/>
      </c>
      <c r="X21" s="697" t="str">
        <f>IF($E21="","",IF(INDEX('E_Tokovi izvora'!$A:$N,DC21,X$7)="","",INDEX('E_Tokovi izvora'!$A:$N,DC21,X$7)))</f>
        <v/>
      </c>
      <c r="Y21" s="697" t="str">
        <f>IF($E21="","",IF(INDEX('E_Tokovi izvora'!$A:$N,DD21,Y$7)="","",INDEX('E_Tokovi izvora'!$A:$N,DD21,Y$7)))</f>
        <v/>
      </c>
      <c r="Z21" s="697" t="str">
        <f>IF($E21="","",IF(INDEX('E_Tokovi izvora'!$A:$N,DE21,Z$7)="","",INDEX('E_Tokovi izvora'!$A:$N,DE21,Z$7)))</f>
        <v/>
      </c>
      <c r="AA21" s="697" t="str">
        <f>IF($E21="","",IF(INDEX('E_Tokovi izvora'!$A:$N,DF21,AA$7)="","",INDEX('E_Tokovi izvora'!$A:$N,DF21,AA$7)))</f>
        <v/>
      </c>
      <c r="AB21" s="697" t="str">
        <f>IF($E21="","",IF(INDEX('E_Tokovi izvora'!$A:$N,DG21,AB$7)="","",INDEX('E_Tokovi izvora'!$A:$N,DG21,AB$7)))</f>
        <v/>
      </c>
      <c r="AC21" s="697" t="str">
        <f>IF($E21="","",IF(INDEX('E_Tokovi izvora'!$A:$N,DH21,AC$7)="","",INDEX('E_Tokovi izvora'!$A:$N,DH21,AC$7)))</f>
        <v/>
      </c>
      <c r="AD21" s="697" t="str">
        <f>IF($E21="","",IF(INDEX('E_Tokovi izvora'!$A:$N,DI21,AD$7)="","",INDEX('E_Tokovi izvora'!$A:$N,DI21,AD$7)))</f>
        <v/>
      </c>
      <c r="AE21" s="697" t="str">
        <f>IF($E21="","",IF(INDEX('E_Tokovi izvora'!$A:$N,DJ21,AE$7)="","",INDEX('E_Tokovi izvora'!$A:$N,DJ21,AE$7)))</f>
        <v/>
      </c>
      <c r="AF21" s="697" t="str">
        <f>IF($E21="","",IF(INDEX('E_Tokovi izvora'!$A:$N,DK21,AF$7)="","",INDEX('E_Tokovi izvora'!$A:$N,DK21,AF$7)))</f>
        <v/>
      </c>
      <c r="AG21" s="697" t="str">
        <f>IF($E21="","",IF(INDEX('E_Tokovi izvora'!$A:$N,DL21,AG$7)="","",INDEX('E_Tokovi izvora'!$A:$N,DL21,AG$7)))</f>
        <v/>
      </c>
      <c r="AH21" s="697" t="str">
        <f>IF($E21="","",IF(INDEX('E_Tokovi izvora'!$A:$N,DM21,AH$7)="","",INDEX('E_Tokovi izvora'!$A:$N,DM21,AH$7)))</f>
        <v/>
      </c>
      <c r="AI21" s="697" t="str">
        <f>IF($E21="","",IF(INDEX('E_Tokovi izvora'!$A:$N,DN21,AI$7)="","",INDEX('E_Tokovi izvora'!$A:$N,DN21,AI$7)))</f>
        <v/>
      </c>
      <c r="AJ21" s="697" t="str">
        <f>IF($E21="","",IF(INDEX('E_Tokovi izvora'!$A:$N,DO21,AJ$7)="","",INDEX('E_Tokovi izvora'!$A:$N,DO21,AJ$7)))</f>
        <v/>
      </c>
      <c r="AK21" s="697" t="str">
        <f>IF($E21="","",IF(INDEX('E_Tokovi izvora'!$A:$N,DP21,AK$7)="","",INDEX('E_Tokovi izvora'!$A:$N,DP21,AK$7)))</f>
        <v/>
      </c>
      <c r="AL21" s="697" t="str">
        <f>IF($E21="","",IF(INDEX('E_Tokovi izvora'!$A:$N,DQ21,AL$7)="","",INDEX('E_Tokovi izvora'!$A:$N,DQ21,AL$7)))</f>
        <v/>
      </c>
      <c r="AM21" s="697" t="str">
        <f>IF($E21="","",IF(INDEX('E_Tokovi izvora'!$A:$N,DR21,AM$7)="","",INDEX('E_Tokovi izvora'!$A:$N,DR21,AM$7)))</f>
        <v/>
      </c>
      <c r="AN21" s="697" t="str">
        <f>IF($E21="","",IF(INDEX('E_Tokovi izvora'!$A:$N,DS21,AN$7)="","",INDEX('E_Tokovi izvora'!$A:$N,DS21,AN$7)))</f>
        <v/>
      </c>
      <c r="AO21" s="697" t="str">
        <f>IF($E21="","",IF(INDEX('E_Tokovi izvora'!$A:$N,DT21,AO$7)="","",INDEX('E_Tokovi izvora'!$A:$N,DT21,AO$7)))</f>
        <v/>
      </c>
      <c r="AP21" s="697" t="str">
        <f>IF($E21="","",IF(INDEX('E_Tokovi izvora'!$A:$N,DU21,AP$7)="","",INDEX('E_Tokovi izvora'!$A:$N,DU21,AP$7)))</f>
        <v/>
      </c>
      <c r="AQ21" s="697" t="str">
        <f>IF($E21="","",IF(INDEX('E_Tokovi izvora'!$A:$N,DV21,AQ$7)="","",INDEX('E_Tokovi izvora'!$A:$N,DV21,AQ$7)))</f>
        <v/>
      </c>
      <c r="AR21" s="697" t="str">
        <f>IF($E21="","",IF(INDEX('E_Tokovi izvora'!$A:$N,DW21,AR$7)="","",INDEX('E_Tokovi izvora'!$A:$N,DW21,AR$7)))</f>
        <v/>
      </c>
      <c r="AS21" s="697" t="str">
        <f>IF($E21="","",IF(INDEX('E_Tokovi izvora'!$A:$N,DX21,AS$7)="","",INDEX('E_Tokovi izvora'!$A:$N,DX21,AS$7)))</f>
        <v/>
      </c>
      <c r="AT21" s="697" t="str">
        <f>IF($E21="","",IF(INDEX('E_Tokovi izvora'!$A:$N,DY21,AT$7)="","",INDEX('E_Tokovi izvora'!$A:$N,DY21,AT$7)))</f>
        <v/>
      </c>
      <c r="AU21" s="697" t="str">
        <f>IF($E21="","",IF(INDEX('E_Tokovi izvora'!$A:$N,DZ21,AU$7)="","",INDEX('E_Tokovi izvora'!$A:$N,DZ21,AU$7)))</f>
        <v/>
      </c>
      <c r="AV21" s="697" t="str">
        <f>IF($E21="","",IF(INDEX('E_Tokovi izvora'!$A:$N,EA21,AV$7)="","",INDEX('E_Tokovi izvora'!$A:$N,EA21,AV$7)))</f>
        <v/>
      </c>
      <c r="AW21" s="697" t="str">
        <f>IF($E21="","",IF(INDEX('E_Tokovi izvora'!$A:$N,EB21,AW$7)="","",INDEX('E_Tokovi izvora'!$A:$N,EB21,AW$7)))</f>
        <v/>
      </c>
      <c r="AX21" s="697" t="str">
        <f>IF($E21="","",IF(INDEX('E_Tokovi izvora'!$A:$N,EC21,AX$7)="","",INDEX('E_Tokovi izvora'!$A:$N,EC21,AX$7)))</f>
        <v/>
      </c>
      <c r="AY21" s="697" t="str">
        <f>IF($E21="","",IF(INDEX('E_Tokovi izvora'!$A:$N,ED21,AY$7)="","",INDEX('E_Tokovi izvora'!$A:$N,ED21,AY$7)))</f>
        <v/>
      </c>
      <c r="AZ21" s="697" t="str">
        <f>IF($E21="","",IF(INDEX('E_Tokovi izvora'!$A:$N,EE21,AZ$7)="","",INDEX('E_Tokovi izvora'!$A:$N,EE21,AZ$7)))</f>
        <v/>
      </c>
      <c r="BA21" s="697" t="str">
        <f>IF($E21="","",IF(INDEX('E_Tokovi izvora'!$A:$N,EF21,BA$7)="","",INDEX('E_Tokovi izvora'!$A:$N,EF21,BA$7)))</f>
        <v/>
      </c>
      <c r="BB21" s="697" t="str">
        <f>IF($E21="","",IF(INDEX('E_Tokovi izvora'!$A:$N,EG21,BB$7)="","",INDEX('E_Tokovi izvora'!$A:$N,EG21,BB$7)))</f>
        <v/>
      </c>
      <c r="BC21" s="697" t="str">
        <f>IF($E21="","",IF(INDEX('E_Tokovi izvora'!$A:$N,EH21,BC$7)="","",INDEX('E_Tokovi izvora'!$A:$N,EH21,BC$7)))</f>
        <v/>
      </c>
      <c r="BD21" s="697" t="str">
        <f>IF($E21="","",IF(INDEX('E_Tokovi izvora'!$A:$N,EI21,BD$7)="","",INDEX('E_Tokovi izvora'!$A:$N,EI21,BD$7)))</f>
        <v/>
      </c>
      <c r="BE21" s="697" t="str">
        <f>IF($E21="","",IF(INDEX('E_Tokovi izvora'!$A:$N,EJ21,BE$7)="","",INDEX('E_Tokovi izvora'!$A:$N,EJ21,BE$7)))</f>
        <v/>
      </c>
      <c r="BF21" s="697" t="str">
        <f>IF($E21="","",IF(INDEX('E_Tokovi izvora'!$A:$N,EK21,BF$7)="","",INDEX('E_Tokovi izvora'!$A:$N,EK21,BF$7)))</f>
        <v/>
      </c>
      <c r="BG21" s="697" t="str">
        <f>IF($E21="","",IF(INDEX('E_Tokovi izvora'!$A:$N,EL21,BG$7)="","",INDEX('E_Tokovi izvora'!$A:$N,EL21,BG$7)))</f>
        <v/>
      </c>
      <c r="BH21" s="697" t="str">
        <f>IF($E21="","",IF(INDEX('E_Tokovi izvora'!$A:$N,EM21,BH$7)="","",INDEX('E_Tokovi izvora'!$A:$N,EM21,BH$7)))</f>
        <v/>
      </c>
      <c r="BI21" s="697" t="str">
        <f>IF($E21="","",IF(INDEX('E_Tokovi izvora'!$A:$N,EN21,BI$7)="","",INDEX('E_Tokovi izvora'!$A:$N,EN21,BI$7)))</f>
        <v/>
      </c>
      <c r="BJ21" s="697" t="str">
        <f>IF($E21="","",IF(INDEX('E_Tokovi izvora'!$A:$N,EO21,BJ$7)="","",INDEX('E_Tokovi izvora'!$A:$N,EO21,BJ$7)))</f>
        <v/>
      </c>
      <c r="BK21" s="697" t="str">
        <f>IF($E21="","",IF(INDEX('E_Tokovi izvora'!$A:$N,EP21,BK$7)="","",INDEX('E_Tokovi izvora'!$A:$N,EP21,BK$7)))</f>
        <v/>
      </c>
      <c r="BL21" s="697" t="str">
        <f>IF($E21="","",IF(INDEX('E_Tokovi izvora'!$A:$N,EQ21,BL$7)="","",INDEX('E_Tokovi izvora'!$A:$N,EQ21,BL$7)))</f>
        <v/>
      </c>
      <c r="BM21" s="697" t="str">
        <f>IF($E21="","",IF(INDEX('E_Tokovi izvora'!$A:$N,ER21,BM$7)="","",INDEX('E_Tokovi izvora'!$A:$N,ER21,BM$7)))</f>
        <v/>
      </c>
      <c r="BN21" s="697" t="str">
        <f>IF($E21="","",IF(INDEX('E_Tokovi izvora'!$A:$N,ES21,BN$7)="","",INDEX('E_Tokovi izvora'!$A:$N,ES21,BN$7)))</f>
        <v/>
      </c>
      <c r="BO21" s="697" t="str">
        <f>IF($E21="","",IF(INDEX('E_Tokovi izvora'!$A:$N,ET21,BO$7)="","",INDEX('E_Tokovi izvora'!$A:$N,ET21,BO$7)))</f>
        <v/>
      </c>
      <c r="BP21" s="697" t="str">
        <f>IF($E21="","",IF(INDEX('E_Tokovi izvora'!$A:$N,EU21,BP$7)="","",INDEX('E_Tokovi izvora'!$A:$N,EU21,BP$7)))</f>
        <v/>
      </c>
      <c r="BQ21" s="697" t="str">
        <f>IF($E21="","",IF(INDEX('E_Tokovi izvora'!$A:$N,EV21,BQ$7)="","",INDEX('E_Tokovi izvora'!$A:$N,EV21,BQ$7)))</f>
        <v/>
      </c>
      <c r="BR21" s="697" t="str">
        <f>IF($E21="","",IF(INDEX('E_Tokovi izvora'!$A:$N,EW21,BR$7)="","",INDEX('E_Tokovi izvora'!$A:$N,EW21,BR$7)))</f>
        <v/>
      </c>
      <c r="BS21" s="697" t="str">
        <f>IF($E21="","",IF(INDEX('E_Tokovi izvora'!$A:$N,EX21,BS$7)="","",INDEX('E_Tokovi izvora'!$A:$N,EX21,BS$7)))</f>
        <v/>
      </c>
      <c r="BT21" s="697" t="str">
        <f>IF($E21="","",IF(INDEX('E_Tokovi izvora'!$A:$N,EY21,BT$7)="","",INDEX('E_Tokovi izvora'!$A:$N,EY21,BT$7)))</f>
        <v/>
      </c>
      <c r="BU21" s="620"/>
      <c r="CJ21" s="673" t="str">
        <f t="shared" si="0"/>
        <v>SourceCategory_</v>
      </c>
      <c r="CK21" s="673" t="b">
        <f>INDEX('C_Opis postrojenja'!$A$226:$A$332,ROWS($CI$11:CI21))="ausblenden"</f>
        <v>1</v>
      </c>
      <c r="CL21" s="673" t="str">
        <f t="shared" si="1"/>
        <v>SourceStreamName_</v>
      </c>
      <c r="CN21" s="673">
        <f t="shared" si="65"/>
        <v>793</v>
      </c>
      <c r="CO21" s="673">
        <f t="shared" si="2"/>
        <v>795</v>
      </c>
      <c r="CP21" s="673">
        <f t="shared" si="3"/>
        <v>797</v>
      </c>
      <c r="CQ21" s="673">
        <f t="shared" si="4"/>
        <v>799</v>
      </c>
      <c r="CR21" s="673">
        <f t="shared" si="5"/>
        <v>801</v>
      </c>
      <c r="CS21" s="673">
        <f t="shared" si="6"/>
        <v>803</v>
      </c>
      <c r="CT21" s="673">
        <f t="shared" si="7"/>
        <v>805</v>
      </c>
      <c r="CU21" s="673">
        <f t="shared" si="8"/>
        <v>805</v>
      </c>
      <c r="CV21" s="673">
        <f t="shared" si="9"/>
        <v>805</v>
      </c>
      <c r="CW21" s="673">
        <f t="shared" si="10"/>
        <v>805</v>
      </c>
      <c r="CX21" s="673">
        <f t="shared" si="11"/>
        <v>805</v>
      </c>
      <c r="CY21" s="673">
        <f t="shared" si="12"/>
        <v>808</v>
      </c>
      <c r="CZ21" s="673">
        <f t="shared" si="13"/>
        <v>812</v>
      </c>
      <c r="DA21" s="673">
        <f t="shared" si="14"/>
        <v>813</v>
      </c>
      <c r="DB21" s="673">
        <f t="shared" si="15"/>
        <v>814</v>
      </c>
      <c r="DC21" s="673">
        <f t="shared" si="16"/>
        <v>821</v>
      </c>
      <c r="DD21" s="673">
        <f t="shared" si="17"/>
        <v>831</v>
      </c>
      <c r="DE21" s="673">
        <f t="shared" si="18"/>
        <v>831</v>
      </c>
      <c r="DF21" s="673">
        <f t="shared" si="19"/>
        <v>831</v>
      </c>
      <c r="DG21" s="673">
        <f t="shared" si="20"/>
        <v>831</v>
      </c>
      <c r="DH21" s="673">
        <f t="shared" si="21"/>
        <v>831</v>
      </c>
      <c r="DI21" s="673">
        <f t="shared" si="22"/>
        <v>831</v>
      </c>
      <c r="DJ21" s="673">
        <f t="shared" si="23"/>
        <v>831</v>
      </c>
      <c r="DK21" s="673">
        <f t="shared" si="24"/>
        <v>822</v>
      </c>
      <c r="DL21" s="673">
        <f t="shared" si="25"/>
        <v>832</v>
      </c>
      <c r="DM21" s="673">
        <f t="shared" si="26"/>
        <v>832</v>
      </c>
      <c r="DN21" s="673">
        <f t="shared" si="27"/>
        <v>832</v>
      </c>
      <c r="DO21" s="673">
        <f t="shared" si="28"/>
        <v>832</v>
      </c>
      <c r="DP21" s="673">
        <f t="shared" si="29"/>
        <v>832</v>
      </c>
      <c r="DQ21" s="673">
        <f t="shared" si="30"/>
        <v>832</v>
      </c>
      <c r="DR21" s="673">
        <f t="shared" si="31"/>
        <v>832</v>
      </c>
      <c r="DS21" s="673">
        <f t="shared" si="32"/>
        <v>823</v>
      </c>
      <c r="DT21" s="673">
        <f t="shared" si="33"/>
        <v>833</v>
      </c>
      <c r="DU21" s="673">
        <f t="shared" si="34"/>
        <v>833</v>
      </c>
      <c r="DV21" s="673">
        <f t="shared" si="35"/>
        <v>833</v>
      </c>
      <c r="DW21" s="673">
        <f t="shared" si="36"/>
        <v>833</v>
      </c>
      <c r="DX21" s="673">
        <f t="shared" si="37"/>
        <v>833</v>
      </c>
      <c r="DY21" s="673">
        <f t="shared" si="38"/>
        <v>833</v>
      </c>
      <c r="DZ21" s="673">
        <f t="shared" si="39"/>
        <v>833</v>
      </c>
      <c r="EA21" s="673">
        <f t="shared" si="40"/>
        <v>824</v>
      </c>
      <c r="EB21" s="673">
        <f t="shared" si="41"/>
        <v>834</v>
      </c>
      <c r="EC21" s="673">
        <f t="shared" si="42"/>
        <v>834</v>
      </c>
      <c r="ED21" s="673">
        <f t="shared" si="43"/>
        <v>834</v>
      </c>
      <c r="EE21" s="673">
        <f t="shared" si="44"/>
        <v>834</v>
      </c>
      <c r="EF21" s="673">
        <f t="shared" si="45"/>
        <v>834</v>
      </c>
      <c r="EG21" s="673">
        <f t="shared" si="46"/>
        <v>834</v>
      </c>
      <c r="EH21" s="673">
        <f t="shared" si="47"/>
        <v>834</v>
      </c>
      <c r="EI21" s="673">
        <f t="shared" si="48"/>
        <v>825</v>
      </c>
      <c r="EJ21" s="673">
        <f t="shared" si="49"/>
        <v>835</v>
      </c>
      <c r="EK21" s="673">
        <f t="shared" si="50"/>
        <v>835</v>
      </c>
      <c r="EL21" s="673">
        <f t="shared" si="51"/>
        <v>835</v>
      </c>
      <c r="EM21" s="673">
        <f t="shared" si="52"/>
        <v>835</v>
      </c>
      <c r="EN21" s="673">
        <f t="shared" si="53"/>
        <v>835</v>
      </c>
      <c r="EO21" s="673">
        <f t="shared" si="54"/>
        <v>835</v>
      </c>
      <c r="EP21" s="673">
        <f t="shared" si="55"/>
        <v>835</v>
      </c>
      <c r="EQ21" s="673">
        <f t="shared" si="56"/>
        <v>826</v>
      </c>
      <c r="ER21" s="673">
        <f t="shared" si="57"/>
        <v>836</v>
      </c>
      <c r="ES21" s="673">
        <f t="shared" si="58"/>
        <v>836</v>
      </c>
      <c r="ET21" s="673">
        <f t="shared" si="59"/>
        <v>836</v>
      </c>
      <c r="EU21" s="673">
        <f t="shared" si="60"/>
        <v>836</v>
      </c>
      <c r="EV21" s="673">
        <f t="shared" si="61"/>
        <v>836</v>
      </c>
      <c r="EW21" s="673">
        <f t="shared" si="62"/>
        <v>836</v>
      </c>
      <c r="EX21" s="673">
        <f t="shared" si="63"/>
        <v>836</v>
      </c>
      <c r="EY21" s="673">
        <f t="shared" si="64"/>
        <v>842</v>
      </c>
    </row>
    <row r="22" spans="2:155" ht="12.75" customHeight="1" x14ac:dyDescent="0.2">
      <c r="B22" s="694" t="str">
        <f>IF(COUNTIF($CK$10:CK22,TRUE)&gt;0,"",INDEX('C_Opis postrojenja'!$E$226:$E$242,ROWS($A$11:A22)))</f>
        <v/>
      </c>
      <c r="C22" s="576" t="str">
        <f>IF($E22="","",INDEX('C_Opis postrojenja'!F:F,MATCH($B22,'C_Opis postrojenja'!$E:$E,0)))</f>
        <v/>
      </c>
      <c r="D22" s="576" t="str">
        <f>IF($E22="","",INDEX('C_Opis postrojenja'!I:I,MATCH($B22,'C_Opis postrojenja'!$E:$E,0)))</f>
        <v/>
      </c>
      <c r="E22" s="576" t="str">
        <f>IF($B22="","",INDEX('C_Opis postrojenja'!F:F,MATCH($CJ22,'C_Opis postrojenja'!$Q:$Q,0)))</f>
        <v/>
      </c>
      <c r="F22" s="700" t="str">
        <f>IF($E22="","",INDEX('C_Opis postrojenja'!L:L,MATCH($CJ22,'C_Opis postrojenja'!$Q:$Q,0)))</f>
        <v/>
      </c>
      <c r="G22" s="576" t="str">
        <f>IF($E22="","",INDEX('C_Opis postrojenja'!M:M,MATCH($CJ22,'C_Opis postrojenja'!$Q:$Q,0)))</f>
        <v/>
      </c>
      <c r="H22" s="576" t="str">
        <f>IF($E22="","",INDEX('C_Opis postrojenja'!N:N,MATCH($CJ22,'C_Opis postrojenja'!$Q:$Q,0)))</f>
        <v/>
      </c>
      <c r="I22" s="697" t="str">
        <f>IF($E22="","",IF(INDEX('E_Tokovi izvora'!$A:$N,CN22,I$7)="","",INDEX('E_Tokovi izvora'!$A:$N,CN22,I$7)))</f>
        <v/>
      </c>
      <c r="J22" s="697" t="str">
        <f>IF($E22="","",IF(INDEX('E_Tokovi izvora'!$A:$N,CO22,J$7)="","",INDEX('E_Tokovi izvora'!$A:$N,CO22,J$7)))</f>
        <v/>
      </c>
      <c r="K22" s="697" t="str">
        <f>IF($E22="","",IF(INDEX('E_Tokovi izvora'!$A:$N,CP22,K$7)="","",INDEX('E_Tokovi izvora'!$A:$N,CP22,K$7)))</f>
        <v/>
      </c>
      <c r="L22" s="697" t="str">
        <f>IF($E22="","",IF(INDEX('E_Tokovi izvora'!$A:$N,CQ22,L$7)="","",INDEX('E_Tokovi izvora'!$A:$N,CQ22,L$7)))</f>
        <v/>
      </c>
      <c r="M22" s="697" t="str">
        <f>IF($E22="","",IF(INDEX('E_Tokovi izvora'!$A:$N,CR22,M$7)="","",INDEX('E_Tokovi izvora'!$A:$N,CR22,M$7)))</f>
        <v/>
      </c>
      <c r="N22" s="697" t="str">
        <f>IF($E22="","",IF(INDEX('E_Tokovi izvora'!$A:$N,CS22,N$7)="","",INDEX('E_Tokovi izvora'!$A:$N,CS22,N$7)))</f>
        <v/>
      </c>
      <c r="O22" s="697" t="str">
        <f>IF($E22="","",IF(INDEX('E_Tokovi izvora'!$A:$N,CT22,O$7)="","",INDEX('E_Tokovi izvora'!$A:$N,CT22,O$7)))</f>
        <v/>
      </c>
      <c r="P22" s="697" t="str">
        <f>IF($E22="","",IF(INDEX('E_Tokovi izvora'!$A:$N,CU22,P$7)="","",INDEX('E_Tokovi izvora'!$A:$N,CU22,P$7)))</f>
        <v/>
      </c>
      <c r="Q22" s="697" t="str">
        <f>IF($E22="","",IF(INDEX('E_Tokovi izvora'!$A:$N,CV22,Q$7)="","",INDEX('E_Tokovi izvora'!$A:$N,CV22,Q$7)))</f>
        <v/>
      </c>
      <c r="R22" s="697" t="str">
        <f>IF($E22="","",IF(INDEX('E_Tokovi izvora'!$A:$N,CW22,R$7)="","",INDEX('E_Tokovi izvora'!$A:$N,CW22,R$7)))</f>
        <v/>
      </c>
      <c r="S22" s="697" t="str">
        <f>IF($E22="","",IF(INDEX('E_Tokovi izvora'!$A:$N,CX22,S$7)="","",INDEX('E_Tokovi izvora'!$A:$N,CX22,S$7)))</f>
        <v/>
      </c>
      <c r="T22" s="697" t="str">
        <f>IF($E22="","",IF(INDEX('E_Tokovi izvora'!$A:$N,CY22,T$7)="","",INDEX('E_Tokovi izvora'!$A:$N,CY22,T$7)))</f>
        <v/>
      </c>
      <c r="U22" s="697" t="str">
        <f>IF($E22="","",IF(INDEX('E_Tokovi izvora'!$A:$N,CZ22,U$7)="","",INDEX('E_Tokovi izvora'!$A:$N,CZ22,U$7)))</f>
        <v/>
      </c>
      <c r="V22" s="697" t="str">
        <f>IF($E22="","",IF(INDEX('E_Tokovi izvora'!$A:$N,DA22,V$7)="","",INDEX('E_Tokovi izvora'!$A:$N,DA22,V$7)))</f>
        <v/>
      </c>
      <c r="W22" s="698" t="str">
        <f>IF($E22="","",IF(INDEX('E_Tokovi izvora'!$A:$N,DB22,W$7)="","",INDEX('E_Tokovi izvora'!$A:$N,DB22,W$7)))</f>
        <v/>
      </c>
      <c r="X22" s="697" t="str">
        <f>IF($E22="","",IF(INDEX('E_Tokovi izvora'!$A:$N,DC22,X$7)="","",INDEX('E_Tokovi izvora'!$A:$N,DC22,X$7)))</f>
        <v/>
      </c>
      <c r="Y22" s="697" t="str">
        <f>IF($E22="","",IF(INDEX('E_Tokovi izvora'!$A:$N,DD22,Y$7)="","",INDEX('E_Tokovi izvora'!$A:$N,DD22,Y$7)))</f>
        <v/>
      </c>
      <c r="Z22" s="697" t="str">
        <f>IF($E22="","",IF(INDEX('E_Tokovi izvora'!$A:$N,DE22,Z$7)="","",INDEX('E_Tokovi izvora'!$A:$N,DE22,Z$7)))</f>
        <v/>
      </c>
      <c r="AA22" s="697" t="str">
        <f>IF($E22="","",IF(INDEX('E_Tokovi izvora'!$A:$N,DF22,AA$7)="","",INDEX('E_Tokovi izvora'!$A:$N,DF22,AA$7)))</f>
        <v/>
      </c>
      <c r="AB22" s="697" t="str">
        <f>IF($E22="","",IF(INDEX('E_Tokovi izvora'!$A:$N,DG22,AB$7)="","",INDEX('E_Tokovi izvora'!$A:$N,DG22,AB$7)))</f>
        <v/>
      </c>
      <c r="AC22" s="697" t="str">
        <f>IF($E22="","",IF(INDEX('E_Tokovi izvora'!$A:$N,DH22,AC$7)="","",INDEX('E_Tokovi izvora'!$A:$N,DH22,AC$7)))</f>
        <v/>
      </c>
      <c r="AD22" s="697" t="str">
        <f>IF($E22="","",IF(INDEX('E_Tokovi izvora'!$A:$N,DI22,AD$7)="","",INDEX('E_Tokovi izvora'!$A:$N,DI22,AD$7)))</f>
        <v/>
      </c>
      <c r="AE22" s="697" t="str">
        <f>IF($E22="","",IF(INDEX('E_Tokovi izvora'!$A:$N,DJ22,AE$7)="","",INDEX('E_Tokovi izvora'!$A:$N,DJ22,AE$7)))</f>
        <v/>
      </c>
      <c r="AF22" s="697" t="str">
        <f>IF($E22="","",IF(INDEX('E_Tokovi izvora'!$A:$N,DK22,AF$7)="","",INDEX('E_Tokovi izvora'!$A:$N,DK22,AF$7)))</f>
        <v/>
      </c>
      <c r="AG22" s="697" t="str">
        <f>IF($E22="","",IF(INDEX('E_Tokovi izvora'!$A:$N,DL22,AG$7)="","",INDEX('E_Tokovi izvora'!$A:$N,DL22,AG$7)))</f>
        <v/>
      </c>
      <c r="AH22" s="697" t="str">
        <f>IF($E22="","",IF(INDEX('E_Tokovi izvora'!$A:$N,DM22,AH$7)="","",INDEX('E_Tokovi izvora'!$A:$N,DM22,AH$7)))</f>
        <v/>
      </c>
      <c r="AI22" s="697" t="str">
        <f>IF($E22="","",IF(INDEX('E_Tokovi izvora'!$A:$N,DN22,AI$7)="","",INDEX('E_Tokovi izvora'!$A:$N,DN22,AI$7)))</f>
        <v/>
      </c>
      <c r="AJ22" s="697" t="str">
        <f>IF($E22="","",IF(INDEX('E_Tokovi izvora'!$A:$N,DO22,AJ$7)="","",INDEX('E_Tokovi izvora'!$A:$N,DO22,AJ$7)))</f>
        <v/>
      </c>
      <c r="AK22" s="697" t="str">
        <f>IF($E22="","",IF(INDEX('E_Tokovi izvora'!$A:$N,DP22,AK$7)="","",INDEX('E_Tokovi izvora'!$A:$N,DP22,AK$7)))</f>
        <v/>
      </c>
      <c r="AL22" s="697" t="str">
        <f>IF($E22="","",IF(INDEX('E_Tokovi izvora'!$A:$N,DQ22,AL$7)="","",INDEX('E_Tokovi izvora'!$A:$N,DQ22,AL$7)))</f>
        <v/>
      </c>
      <c r="AM22" s="697" t="str">
        <f>IF($E22="","",IF(INDEX('E_Tokovi izvora'!$A:$N,DR22,AM$7)="","",INDEX('E_Tokovi izvora'!$A:$N,DR22,AM$7)))</f>
        <v/>
      </c>
      <c r="AN22" s="697" t="str">
        <f>IF($E22="","",IF(INDEX('E_Tokovi izvora'!$A:$N,DS22,AN$7)="","",INDEX('E_Tokovi izvora'!$A:$N,DS22,AN$7)))</f>
        <v/>
      </c>
      <c r="AO22" s="697" t="str">
        <f>IF($E22="","",IF(INDEX('E_Tokovi izvora'!$A:$N,DT22,AO$7)="","",INDEX('E_Tokovi izvora'!$A:$N,DT22,AO$7)))</f>
        <v/>
      </c>
      <c r="AP22" s="697" t="str">
        <f>IF($E22="","",IF(INDEX('E_Tokovi izvora'!$A:$N,DU22,AP$7)="","",INDEX('E_Tokovi izvora'!$A:$N,DU22,AP$7)))</f>
        <v/>
      </c>
      <c r="AQ22" s="697" t="str">
        <f>IF($E22="","",IF(INDEX('E_Tokovi izvora'!$A:$N,DV22,AQ$7)="","",INDEX('E_Tokovi izvora'!$A:$N,DV22,AQ$7)))</f>
        <v/>
      </c>
      <c r="AR22" s="697" t="str">
        <f>IF($E22="","",IF(INDEX('E_Tokovi izvora'!$A:$N,DW22,AR$7)="","",INDEX('E_Tokovi izvora'!$A:$N,DW22,AR$7)))</f>
        <v/>
      </c>
      <c r="AS22" s="697" t="str">
        <f>IF($E22="","",IF(INDEX('E_Tokovi izvora'!$A:$N,DX22,AS$7)="","",INDEX('E_Tokovi izvora'!$A:$N,DX22,AS$7)))</f>
        <v/>
      </c>
      <c r="AT22" s="697" t="str">
        <f>IF($E22="","",IF(INDEX('E_Tokovi izvora'!$A:$N,DY22,AT$7)="","",INDEX('E_Tokovi izvora'!$A:$N,DY22,AT$7)))</f>
        <v/>
      </c>
      <c r="AU22" s="697" t="str">
        <f>IF($E22="","",IF(INDEX('E_Tokovi izvora'!$A:$N,DZ22,AU$7)="","",INDEX('E_Tokovi izvora'!$A:$N,DZ22,AU$7)))</f>
        <v/>
      </c>
      <c r="AV22" s="697" t="str">
        <f>IF($E22="","",IF(INDEX('E_Tokovi izvora'!$A:$N,EA22,AV$7)="","",INDEX('E_Tokovi izvora'!$A:$N,EA22,AV$7)))</f>
        <v/>
      </c>
      <c r="AW22" s="697" t="str">
        <f>IF($E22="","",IF(INDEX('E_Tokovi izvora'!$A:$N,EB22,AW$7)="","",INDEX('E_Tokovi izvora'!$A:$N,EB22,AW$7)))</f>
        <v/>
      </c>
      <c r="AX22" s="697" t="str">
        <f>IF($E22="","",IF(INDEX('E_Tokovi izvora'!$A:$N,EC22,AX$7)="","",INDEX('E_Tokovi izvora'!$A:$N,EC22,AX$7)))</f>
        <v/>
      </c>
      <c r="AY22" s="697" t="str">
        <f>IF($E22="","",IF(INDEX('E_Tokovi izvora'!$A:$N,ED22,AY$7)="","",INDEX('E_Tokovi izvora'!$A:$N,ED22,AY$7)))</f>
        <v/>
      </c>
      <c r="AZ22" s="697" t="str">
        <f>IF($E22="","",IF(INDEX('E_Tokovi izvora'!$A:$N,EE22,AZ$7)="","",INDEX('E_Tokovi izvora'!$A:$N,EE22,AZ$7)))</f>
        <v/>
      </c>
      <c r="BA22" s="697" t="str">
        <f>IF($E22="","",IF(INDEX('E_Tokovi izvora'!$A:$N,EF22,BA$7)="","",INDEX('E_Tokovi izvora'!$A:$N,EF22,BA$7)))</f>
        <v/>
      </c>
      <c r="BB22" s="697" t="str">
        <f>IF($E22="","",IF(INDEX('E_Tokovi izvora'!$A:$N,EG22,BB$7)="","",INDEX('E_Tokovi izvora'!$A:$N,EG22,BB$7)))</f>
        <v/>
      </c>
      <c r="BC22" s="697" t="str">
        <f>IF($E22="","",IF(INDEX('E_Tokovi izvora'!$A:$N,EH22,BC$7)="","",INDEX('E_Tokovi izvora'!$A:$N,EH22,BC$7)))</f>
        <v/>
      </c>
      <c r="BD22" s="697" t="str">
        <f>IF($E22="","",IF(INDEX('E_Tokovi izvora'!$A:$N,EI22,BD$7)="","",INDEX('E_Tokovi izvora'!$A:$N,EI22,BD$7)))</f>
        <v/>
      </c>
      <c r="BE22" s="697" t="str">
        <f>IF($E22="","",IF(INDEX('E_Tokovi izvora'!$A:$N,EJ22,BE$7)="","",INDEX('E_Tokovi izvora'!$A:$N,EJ22,BE$7)))</f>
        <v/>
      </c>
      <c r="BF22" s="697" t="str">
        <f>IF($E22="","",IF(INDEX('E_Tokovi izvora'!$A:$N,EK22,BF$7)="","",INDEX('E_Tokovi izvora'!$A:$N,EK22,BF$7)))</f>
        <v/>
      </c>
      <c r="BG22" s="697" t="str">
        <f>IF($E22="","",IF(INDEX('E_Tokovi izvora'!$A:$N,EL22,BG$7)="","",INDEX('E_Tokovi izvora'!$A:$N,EL22,BG$7)))</f>
        <v/>
      </c>
      <c r="BH22" s="697" t="str">
        <f>IF($E22="","",IF(INDEX('E_Tokovi izvora'!$A:$N,EM22,BH$7)="","",INDEX('E_Tokovi izvora'!$A:$N,EM22,BH$7)))</f>
        <v/>
      </c>
      <c r="BI22" s="697" t="str">
        <f>IF($E22="","",IF(INDEX('E_Tokovi izvora'!$A:$N,EN22,BI$7)="","",INDEX('E_Tokovi izvora'!$A:$N,EN22,BI$7)))</f>
        <v/>
      </c>
      <c r="BJ22" s="697" t="str">
        <f>IF($E22="","",IF(INDEX('E_Tokovi izvora'!$A:$N,EO22,BJ$7)="","",INDEX('E_Tokovi izvora'!$A:$N,EO22,BJ$7)))</f>
        <v/>
      </c>
      <c r="BK22" s="697" t="str">
        <f>IF($E22="","",IF(INDEX('E_Tokovi izvora'!$A:$N,EP22,BK$7)="","",INDEX('E_Tokovi izvora'!$A:$N,EP22,BK$7)))</f>
        <v/>
      </c>
      <c r="BL22" s="697" t="str">
        <f>IF($E22="","",IF(INDEX('E_Tokovi izvora'!$A:$N,EQ22,BL$7)="","",INDEX('E_Tokovi izvora'!$A:$N,EQ22,BL$7)))</f>
        <v/>
      </c>
      <c r="BM22" s="697" t="str">
        <f>IF($E22="","",IF(INDEX('E_Tokovi izvora'!$A:$N,ER22,BM$7)="","",INDEX('E_Tokovi izvora'!$A:$N,ER22,BM$7)))</f>
        <v/>
      </c>
      <c r="BN22" s="697" t="str">
        <f>IF($E22="","",IF(INDEX('E_Tokovi izvora'!$A:$N,ES22,BN$7)="","",INDEX('E_Tokovi izvora'!$A:$N,ES22,BN$7)))</f>
        <v/>
      </c>
      <c r="BO22" s="697" t="str">
        <f>IF($E22="","",IF(INDEX('E_Tokovi izvora'!$A:$N,ET22,BO$7)="","",INDEX('E_Tokovi izvora'!$A:$N,ET22,BO$7)))</f>
        <v/>
      </c>
      <c r="BP22" s="697" t="str">
        <f>IF($E22="","",IF(INDEX('E_Tokovi izvora'!$A:$N,EU22,BP$7)="","",INDEX('E_Tokovi izvora'!$A:$N,EU22,BP$7)))</f>
        <v/>
      </c>
      <c r="BQ22" s="697" t="str">
        <f>IF($E22="","",IF(INDEX('E_Tokovi izvora'!$A:$N,EV22,BQ$7)="","",INDEX('E_Tokovi izvora'!$A:$N,EV22,BQ$7)))</f>
        <v/>
      </c>
      <c r="BR22" s="697" t="str">
        <f>IF($E22="","",IF(INDEX('E_Tokovi izvora'!$A:$N,EW22,BR$7)="","",INDEX('E_Tokovi izvora'!$A:$N,EW22,BR$7)))</f>
        <v/>
      </c>
      <c r="BS22" s="697" t="str">
        <f>IF($E22="","",IF(INDEX('E_Tokovi izvora'!$A:$N,EX22,BS$7)="","",INDEX('E_Tokovi izvora'!$A:$N,EX22,BS$7)))</f>
        <v/>
      </c>
      <c r="BT22" s="697" t="str">
        <f>IF($E22="","",IF(INDEX('E_Tokovi izvora'!$A:$N,EY22,BT$7)="","",INDEX('E_Tokovi izvora'!$A:$N,EY22,BT$7)))</f>
        <v/>
      </c>
      <c r="BU22" s="620"/>
      <c r="CJ22" s="673" t="str">
        <f t="shared" si="0"/>
        <v>SourceCategory_</v>
      </c>
      <c r="CK22" s="673" t="b">
        <f>INDEX('C_Opis postrojenja'!$A$226:$A$332,ROWS($CI$11:CI22))="ausblenden"</f>
        <v>0</v>
      </c>
      <c r="CL22" s="673" t="str">
        <f t="shared" si="1"/>
        <v>SourceStreamName_</v>
      </c>
      <c r="CN22" s="673">
        <f t="shared" si="65"/>
        <v>859</v>
      </c>
      <c r="CO22" s="673">
        <f t="shared" si="2"/>
        <v>861</v>
      </c>
      <c r="CP22" s="673">
        <f t="shared" si="3"/>
        <v>863</v>
      </c>
      <c r="CQ22" s="673">
        <f t="shared" si="4"/>
        <v>865</v>
      </c>
      <c r="CR22" s="673">
        <f t="shared" si="5"/>
        <v>867</v>
      </c>
      <c r="CS22" s="673">
        <f t="shared" si="6"/>
        <v>869</v>
      </c>
      <c r="CT22" s="673">
        <f t="shared" si="7"/>
        <v>871</v>
      </c>
      <c r="CU22" s="673">
        <f t="shared" si="8"/>
        <v>871</v>
      </c>
      <c r="CV22" s="673">
        <f t="shared" si="9"/>
        <v>871</v>
      </c>
      <c r="CW22" s="673">
        <f t="shared" si="10"/>
        <v>871</v>
      </c>
      <c r="CX22" s="673">
        <f t="shared" si="11"/>
        <v>871</v>
      </c>
      <c r="CY22" s="673">
        <f t="shared" si="12"/>
        <v>874</v>
      </c>
      <c r="CZ22" s="673">
        <f t="shared" si="13"/>
        <v>878</v>
      </c>
      <c r="DA22" s="673">
        <f t="shared" si="14"/>
        <v>879</v>
      </c>
      <c r="DB22" s="673">
        <f t="shared" si="15"/>
        <v>880</v>
      </c>
      <c r="DC22" s="673">
        <f t="shared" si="16"/>
        <v>887</v>
      </c>
      <c r="DD22" s="673">
        <f t="shared" si="17"/>
        <v>897</v>
      </c>
      <c r="DE22" s="673">
        <f t="shared" si="18"/>
        <v>897</v>
      </c>
      <c r="DF22" s="673">
        <f t="shared" si="19"/>
        <v>897</v>
      </c>
      <c r="DG22" s="673">
        <f t="shared" si="20"/>
        <v>897</v>
      </c>
      <c r="DH22" s="673">
        <f t="shared" si="21"/>
        <v>897</v>
      </c>
      <c r="DI22" s="673">
        <f t="shared" si="22"/>
        <v>897</v>
      </c>
      <c r="DJ22" s="673">
        <f t="shared" si="23"/>
        <v>897</v>
      </c>
      <c r="DK22" s="673">
        <f t="shared" si="24"/>
        <v>888</v>
      </c>
      <c r="DL22" s="673">
        <f t="shared" si="25"/>
        <v>898</v>
      </c>
      <c r="DM22" s="673">
        <f t="shared" si="26"/>
        <v>898</v>
      </c>
      <c r="DN22" s="673">
        <f t="shared" si="27"/>
        <v>898</v>
      </c>
      <c r="DO22" s="673">
        <f t="shared" si="28"/>
        <v>898</v>
      </c>
      <c r="DP22" s="673">
        <f t="shared" si="29"/>
        <v>898</v>
      </c>
      <c r="DQ22" s="673">
        <f t="shared" si="30"/>
        <v>898</v>
      </c>
      <c r="DR22" s="673">
        <f t="shared" si="31"/>
        <v>898</v>
      </c>
      <c r="DS22" s="673">
        <f t="shared" si="32"/>
        <v>889</v>
      </c>
      <c r="DT22" s="673">
        <f t="shared" si="33"/>
        <v>899</v>
      </c>
      <c r="DU22" s="673">
        <f t="shared" si="34"/>
        <v>899</v>
      </c>
      <c r="DV22" s="673">
        <f t="shared" si="35"/>
        <v>899</v>
      </c>
      <c r="DW22" s="673">
        <f t="shared" si="36"/>
        <v>899</v>
      </c>
      <c r="DX22" s="673">
        <f t="shared" si="37"/>
        <v>899</v>
      </c>
      <c r="DY22" s="673">
        <f t="shared" si="38"/>
        <v>899</v>
      </c>
      <c r="DZ22" s="673">
        <f t="shared" si="39"/>
        <v>899</v>
      </c>
      <c r="EA22" s="673">
        <f t="shared" si="40"/>
        <v>890</v>
      </c>
      <c r="EB22" s="673">
        <f t="shared" si="41"/>
        <v>900</v>
      </c>
      <c r="EC22" s="673">
        <f t="shared" si="42"/>
        <v>900</v>
      </c>
      <c r="ED22" s="673">
        <f t="shared" si="43"/>
        <v>900</v>
      </c>
      <c r="EE22" s="673">
        <f t="shared" si="44"/>
        <v>900</v>
      </c>
      <c r="EF22" s="673">
        <f t="shared" si="45"/>
        <v>900</v>
      </c>
      <c r="EG22" s="673">
        <f t="shared" si="46"/>
        <v>900</v>
      </c>
      <c r="EH22" s="673">
        <f t="shared" si="47"/>
        <v>900</v>
      </c>
      <c r="EI22" s="673">
        <f t="shared" si="48"/>
        <v>891</v>
      </c>
      <c r="EJ22" s="673">
        <f t="shared" si="49"/>
        <v>901</v>
      </c>
      <c r="EK22" s="673">
        <f t="shared" si="50"/>
        <v>901</v>
      </c>
      <c r="EL22" s="673">
        <f t="shared" si="51"/>
        <v>901</v>
      </c>
      <c r="EM22" s="673">
        <f t="shared" si="52"/>
        <v>901</v>
      </c>
      <c r="EN22" s="673">
        <f t="shared" si="53"/>
        <v>901</v>
      </c>
      <c r="EO22" s="673">
        <f t="shared" si="54"/>
        <v>901</v>
      </c>
      <c r="EP22" s="673">
        <f t="shared" si="55"/>
        <v>901</v>
      </c>
      <c r="EQ22" s="673">
        <f t="shared" si="56"/>
        <v>892</v>
      </c>
      <c r="ER22" s="673">
        <f t="shared" si="57"/>
        <v>902</v>
      </c>
      <c r="ES22" s="673">
        <f t="shared" si="58"/>
        <v>902</v>
      </c>
      <c r="ET22" s="673">
        <f t="shared" si="59"/>
        <v>902</v>
      </c>
      <c r="EU22" s="673">
        <f t="shared" si="60"/>
        <v>902</v>
      </c>
      <c r="EV22" s="673">
        <f t="shared" si="61"/>
        <v>902</v>
      </c>
      <c r="EW22" s="673">
        <f t="shared" si="62"/>
        <v>902</v>
      </c>
      <c r="EX22" s="673">
        <f t="shared" si="63"/>
        <v>902</v>
      </c>
      <c r="EY22" s="673">
        <f t="shared" si="64"/>
        <v>908</v>
      </c>
    </row>
    <row r="23" spans="2:155" ht="12.75" customHeight="1" x14ac:dyDescent="0.2">
      <c r="B23" s="694" t="str">
        <f>IF(COUNTIF($CK$10:CK23,TRUE)&gt;0,"",INDEX('C_Opis postrojenja'!$E$226:$E$242,ROWS($A$11:A23)))</f>
        <v/>
      </c>
      <c r="C23" s="576" t="str">
        <f>IF($E23="","",INDEX('C_Opis postrojenja'!F:F,MATCH($B23,'C_Opis postrojenja'!$E:$E,0)))</f>
        <v/>
      </c>
      <c r="D23" s="576" t="str">
        <f>IF($E23="","",INDEX('C_Opis postrojenja'!I:I,MATCH($B23,'C_Opis postrojenja'!$E:$E,0)))</f>
        <v/>
      </c>
      <c r="E23" s="576" t="str">
        <f>IF($B23="","",INDEX('C_Opis postrojenja'!F:F,MATCH($CJ23,'C_Opis postrojenja'!$Q:$Q,0)))</f>
        <v/>
      </c>
      <c r="F23" s="700" t="str">
        <f>IF($E23="","",INDEX('C_Opis postrojenja'!L:L,MATCH($CJ23,'C_Opis postrojenja'!$Q:$Q,0)))</f>
        <v/>
      </c>
      <c r="G23" s="576" t="str">
        <f>IF($E23="","",INDEX('C_Opis postrojenja'!M:M,MATCH($CJ23,'C_Opis postrojenja'!$Q:$Q,0)))</f>
        <v/>
      </c>
      <c r="H23" s="576" t="str">
        <f>IF($E23="","",INDEX('C_Opis postrojenja'!N:N,MATCH($CJ23,'C_Opis postrojenja'!$Q:$Q,0)))</f>
        <v/>
      </c>
      <c r="I23" s="697" t="str">
        <f>IF($E23="","",IF(INDEX('E_Tokovi izvora'!$A:$N,CN23,I$7)="","",INDEX('E_Tokovi izvora'!$A:$N,CN23,I$7)))</f>
        <v/>
      </c>
      <c r="J23" s="697" t="str">
        <f>IF($E23="","",IF(INDEX('E_Tokovi izvora'!$A:$N,CO23,J$7)="","",INDEX('E_Tokovi izvora'!$A:$N,CO23,J$7)))</f>
        <v/>
      </c>
      <c r="K23" s="697" t="str">
        <f>IF($E23="","",IF(INDEX('E_Tokovi izvora'!$A:$N,CP23,K$7)="","",INDEX('E_Tokovi izvora'!$A:$N,CP23,K$7)))</f>
        <v/>
      </c>
      <c r="L23" s="697" t="str">
        <f>IF($E23="","",IF(INDEX('E_Tokovi izvora'!$A:$N,CQ23,L$7)="","",INDEX('E_Tokovi izvora'!$A:$N,CQ23,L$7)))</f>
        <v/>
      </c>
      <c r="M23" s="697" t="str">
        <f>IF($E23="","",IF(INDEX('E_Tokovi izvora'!$A:$N,CR23,M$7)="","",INDEX('E_Tokovi izvora'!$A:$N,CR23,M$7)))</f>
        <v/>
      </c>
      <c r="N23" s="697" t="str">
        <f>IF($E23="","",IF(INDEX('E_Tokovi izvora'!$A:$N,CS23,N$7)="","",INDEX('E_Tokovi izvora'!$A:$N,CS23,N$7)))</f>
        <v/>
      </c>
      <c r="O23" s="697" t="str">
        <f>IF($E23="","",IF(INDEX('E_Tokovi izvora'!$A:$N,CT23,O$7)="","",INDEX('E_Tokovi izvora'!$A:$N,CT23,O$7)))</f>
        <v/>
      </c>
      <c r="P23" s="697" t="str">
        <f>IF($E23="","",IF(INDEX('E_Tokovi izvora'!$A:$N,CU23,P$7)="","",INDEX('E_Tokovi izvora'!$A:$N,CU23,P$7)))</f>
        <v/>
      </c>
      <c r="Q23" s="697" t="str">
        <f>IF($E23="","",IF(INDEX('E_Tokovi izvora'!$A:$N,CV23,Q$7)="","",INDEX('E_Tokovi izvora'!$A:$N,CV23,Q$7)))</f>
        <v/>
      </c>
      <c r="R23" s="697" t="str">
        <f>IF($E23="","",IF(INDEX('E_Tokovi izvora'!$A:$N,CW23,R$7)="","",INDEX('E_Tokovi izvora'!$A:$N,CW23,R$7)))</f>
        <v/>
      </c>
      <c r="S23" s="697" t="str">
        <f>IF($E23="","",IF(INDEX('E_Tokovi izvora'!$A:$N,CX23,S$7)="","",INDEX('E_Tokovi izvora'!$A:$N,CX23,S$7)))</f>
        <v/>
      </c>
      <c r="T23" s="697" t="str">
        <f>IF($E23="","",IF(INDEX('E_Tokovi izvora'!$A:$N,CY23,T$7)="","",INDEX('E_Tokovi izvora'!$A:$N,CY23,T$7)))</f>
        <v/>
      </c>
      <c r="U23" s="697" t="str">
        <f>IF($E23="","",IF(INDEX('E_Tokovi izvora'!$A:$N,CZ23,U$7)="","",INDEX('E_Tokovi izvora'!$A:$N,CZ23,U$7)))</f>
        <v/>
      </c>
      <c r="V23" s="697" t="str">
        <f>IF($E23="","",IF(INDEX('E_Tokovi izvora'!$A:$N,DA23,V$7)="","",INDEX('E_Tokovi izvora'!$A:$N,DA23,V$7)))</f>
        <v/>
      </c>
      <c r="W23" s="698" t="str">
        <f>IF($E23="","",IF(INDEX('E_Tokovi izvora'!$A:$N,DB23,W$7)="","",INDEX('E_Tokovi izvora'!$A:$N,DB23,W$7)))</f>
        <v/>
      </c>
      <c r="X23" s="697" t="str">
        <f>IF($E23="","",IF(INDEX('E_Tokovi izvora'!$A:$N,DC23,X$7)="","",INDEX('E_Tokovi izvora'!$A:$N,DC23,X$7)))</f>
        <v/>
      </c>
      <c r="Y23" s="697" t="str">
        <f>IF($E23="","",IF(INDEX('E_Tokovi izvora'!$A:$N,DD23,Y$7)="","",INDEX('E_Tokovi izvora'!$A:$N,DD23,Y$7)))</f>
        <v/>
      </c>
      <c r="Z23" s="697" t="str">
        <f>IF($E23="","",IF(INDEX('E_Tokovi izvora'!$A:$N,DE23,Z$7)="","",INDEX('E_Tokovi izvora'!$A:$N,DE23,Z$7)))</f>
        <v/>
      </c>
      <c r="AA23" s="697" t="str">
        <f>IF($E23="","",IF(INDEX('E_Tokovi izvora'!$A:$N,DF23,AA$7)="","",INDEX('E_Tokovi izvora'!$A:$N,DF23,AA$7)))</f>
        <v/>
      </c>
      <c r="AB23" s="697" t="str">
        <f>IF($E23="","",IF(INDEX('E_Tokovi izvora'!$A:$N,DG23,AB$7)="","",INDEX('E_Tokovi izvora'!$A:$N,DG23,AB$7)))</f>
        <v/>
      </c>
      <c r="AC23" s="697" t="str">
        <f>IF($E23="","",IF(INDEX('E_Tokovi izvora'!$A:$N,DH23,AC$7)="","",INDEX('E_Tokovi izvora'!$A:$N,DH23,AC$7)))</f>
        <v/>
      </c>
      <c r="AD23" s="697" t="str">
        <f>IF($E23="","",IF(INDEX('E_Tokovi izvora'!$A:$N,DI23,AD$7)="","",INDEX('E_Tokovi izvora'!$A:$N,DI23,AD$7)))</f>
        <v/>
      </c>
      <c r="AE23" s="697" t="str">
        <f>IF($E23="","",IF(INDEX('E_Tokovi izvora'!$A:$N,DJ23,AE$7)="","",INDEX('E_Tokovi izvora'!$A:$N,DJ23,AE$7)))</f>
        <v/>
      </c>
      <c r="AF23" s="697" t="str">
        <f>IF($E23="","",IF(INDEX('E_Tokovi izvora'!$A:$N,DK23,AF$7)="","",INDEX('E_Tokovi izvora'!$A:$N,DK23,AF$7)))</f>
        <v/>
      </c>
      <c r="AG23" s="697" t="str">
        <f>IF($E23="","",IF(INDEX('E_Tokovi izvora'!$A:$N,DL23,AG$7)="","",INDEX('E_Tokovi izvora'!$A:$N,DL23,AG$7)))</f>
        <v/>
      </c>
      <c r="AH23" s="697" t="str">
        <f>IF($E23="","",IF(INDEX('E_Tokovi izvora'!$A:$N,DM23,AH$7)="","",INDEX('E_Tokovi izvora'!$A:$N,DM23,AH$7)))</f>
        <v/>
      </c>
      <c r="AI23" s="697" t="str">
        <f>IF($E23="","",IF(INDEX('E_Tokovi izvora'!$A:$N,DN23,AI$7)="","",INDEX('E_Tokovi izvora'!$A:$N,DN23,AI$7)))</f>
        <v/>
      </c>
      <c r="AJ23" s="697" t="str">
        <f>IF($E23="","",IF(INDEX('E_Tokovi izvora'!$A:$N,DO23,AJ$7)="","",INDEX('E_Tokovi izvora'!$A:$N,DO23,AJ$7)))</f>
        <v/>
      </c>
      <c r="AK23" s="697" t="str">
        <f>IF($E23="","",IF(INDEX('E_Tokovi izvora'!$A:$N,DP23,AK$7)="","",INDEX('E_Tokovi izvora'!$A:$N,DP23,AK$7)))</f>
        <v/>
      </c>
      <c r="AL23" s="697" t="str">
        <f>IF($E23="","",IF(INDEX('E_Tokovi izvora'!$A:$N,DQ23,AL$7)="","",INDEX('E_Tokovi izvora'!$A:$N,DQ23,AL$7)))</f>
        <v/>
      </c>
      <c r="AM23" s="697" t="str">
        <f>IF($E23="","",IF(INDEX('E_Tokovi izvora'!$A:$N,DR23,AM$7)="","",INDEX('E_Tokovi izvora'!$A:$N,DR23,AM$7)))</f>
        <v/>
      </c>
      <c r="AN23" s="697" t="str">
        <f>IF($E23="","",IF(INDEX('E_Tokovi izvora'!$A:$N,DS23,AN$7)="","",INDEX('E_Tokovi izvora'!$A:$N,DS23,AN$7)))</f>
        <v/>
      </c>
      <c r="AO23" s="697" t="str">
        <f>IF($E23="","",IF(INDEX('E_Tokovi izvora'!$A:$N,DT23,AO$7)="","",INDEX('E_Tokovi izvora'!$A:$N,DT23,AO$7)))</f>
        <v/>
      </c>
      <c r="AP23" s="697" t="str">
        <f>IF($E23="","",IF(INDEX('E_Tokovi izvora'!$A:$N,DU23,AP$7)="","",INDEX('E_Tokovi izvora'!$A:$N,DU23,AP$7)))</f>
        <v/>
      </c>
      <c r="AQ23" s="697" t="str">
        <f>IF($E23="","",IF(INDEX('E_Tokovi izvora'!$A:$N,DV23,AQ$7)="","",INDEX('E_Tokovi izvora'!$A:$N,DV23,AQ$7)))</f>
        <v/>
      </c>
      <c r="AR23" s="697" t="str">
        <f>IF($E23="","",IF(INDEX('E_Tokovi izvora'!$A:$N,DW23,AR$7)="","",INDEX('E_Tokovi izvora'!$A:$N,DW23,AR$7)))</f>
        <v/>
      </c>
      <c r="AS23" s="697" t="str">
        <f>IF($E23="","",IF(INDEX('E_Tokovi izvora'!$A:$N,DX23,AS$7)="","",INDEX('E_Tokovi izvora'!$A:$N,DX23,AS$7)))</f>
        <v/>
      </c>
      <c r="AT23" s="697" t="str">
        <f>IF($E23="","",IF(INDEX('E_Tokovi izvora'!$A:$N,DY23,AT$7)="","",INDEX('E_Tokovi izvora'!$A:$N,DY23,AT$7)))</f>
        <v/>
      </c>
      <c r="AU23" s="697" t="str">
        <f>IF($E23="","",IF(INDEX('E_Tokovi izvora'!$A:$N,DZ23,AU$7)="","",INDEX('E_Tokovi izvora'!$A:$N,DZ23,AU$7)))</f>
        <v/>
      </c>
      <c r="AV23" s="697" t="str">
        <f>IF($E23="","",IF(INDEX('E_Tokovi izvora'!$A:$N,EA23,AV$7)="","",INDEX('E_Tokovi izvora'!$A:$N,EA23,AV$7)))</f>
        <v/>
      </c>
      <c r="AW23" s="697" t="str">
        <f>IF($E23="","",IF(INDEX('E_Tokovi izvora'!$A:$N,EB23,AW$7)="","",INDEX('E_Tokovi izvora'!$A:$N,EB23,AW$7)))</f>
        <v/>
      </c>
      <c r="AX23" s="697" t="str">
        <f>IF($E23="","",IF(INDEX('E_Tokovi izvora'!$A:$N,EC23,AX$7)="","",INDEX('E_Tokovi izvora'!$A:$N,EC23,AX$7)))</f>
        <v/>
      </c>
      <c r="AY23" s="697" t="str">
        <f>IF($E23="","",IF(INDEX('E_Tokovi izvora'!$A:$N,ED23,AY$7)="","",INDEX('E_Tokovi izvora'!$A:$N,ED23,AY$7)))</f>
        <v/>
      </c>
      <c r="AZ23" s="697" t="str">
        <f>IF($E23="","",IF(INDEX('E_Tokovi izvora'!$A:$N,EE23,AZ$7)="","",INDEX('E_Tokovi izvora'!$A:$N,EE23,AZ$7)))</f>
        <v/>
      </c>
      <c r="BA23" s="697" t="str">
        <f>IF($E23="","",IF(INDEX('E_Tokovi izvora'!$A:$N,EF23,BA$7)="","",INDEX('E_Tokovi izvora'!$A:$N,EF23,BA$7)))</f>
        <v/>
      </c>
      <c r="BB23" s="697" t="str">
        <f>IF($E23="","",IF(INDEX('E_Tokovi izvora'!$A:$N,EG23,BB$7)="","",INDEX('E_Tokovi izvora'!$A:$N,EG23,BB$7)))</f>
        <v/>
      </c>
      <c r="BC23" s="697" t="str">
        <f>IF($E23="","",IF(INDEX('E_Tokovi izvora'!$A:$N,EH23,BC$7)="","",INDEX('E_Tokovi izvora'!$A:$N,EH23,BC$7)))</f>
        <v/>
      </c>
      <c r="BD23" s="697" t="str">
        <f>IF($E23="","",IF(INDEX('E_Tokovi izvora'!$A:$N,EI23,BD$7)="","",INDEX('E_Tokovi izvora'!$A:$N,EI23,BD$7)))</f>
        <v/>
      </c>
      <c r="BE23" s="697" t="str">
        <f>IF($E23="","",IF(INDEX('E_Tokovi izvora'!$A:$N,EJ23,BE$7)="","",INDEX('E_Tokovi izvora'!$A:$N,EJ23,BE$7)))</f>
        <v/>
      </c>
      <c r="BF23" s="697" t="str">
        <f>IF($E23="","",IF(INDEX('E_Tokovi izvora'!$A:$N,EK23,BF$7)="","",INDEX('E_Tokovi izvora'!$A:$N,EK23,BF$7)))</f>
        <v/>
      </c>
      <c r="BG23" s="697" t="str">
        <f>IF($E23="","",IF(INDEX('E_Tokovi izvora'!$A:$N,EL23,BG$7)="","",INDEX('E_Tokovi izvora'!$A:$N,EL23,BG$7)))</f>
        <v/>
      </c>
      <c r="BH23" s="697" t="str">
        <f>IF($E23="","",IF(INDEX('E_Tokovi izvora'!$A:$N,EM23,BH$7)="","",INDEX('E_Tokovi izvora'!$A:$N,EM23,BH$7)))</f>
        <v/>
      </c>
      <c r="BI23" s="697" t="str">
        <f>IF($E23="","",IF(INDEX('E_Tokovi izvora'!$A:$N,EN23,BI$7)="","",INDEX('E_Tokovi izvora'!$A:$N,EN23,BI$7)))</f>
        <v/>
      </c>
      <c r="BJ23" s="697" t="str">
        <f>IF($E23="","",IF(INDEX('E_Tokovi izvora'!$A:$N,EO23,BJ$7)="","",INDEX('E_Tokovi izvora'!$A:$N,EO23,BJ$7)))</f>
        <v/>
      </c>
      <c r="BK23" s="697" t="str">
        <f>IF($E23="","",IF(INDEX('E_Tokovi izvora'!$A:$N,EP23,BK$7)="","",INDEX('E_Tokovi izvora'!$A:$N,EP23,BK$7)))</f>
        <v/>
      </c>
      <c r="BL23" s="697" t="str">
        <f>IF($E23="","",IF(INDEX('E_Tokovi izvora'!$A:$N,EQ23,BL$7)="","",INDEX('E_Tokovi izvora'!$A:$N,EQ23,BL$7)))</f>
        <v/>
      </c>
      <c r="BM23" s="697" t="str">
        <f>IF($E23="","",IF(INDEX('E_Tokovi izvora'!$A:$N,ER23,BM$7)="","",INDEX('E_Tokovi izvora'!$A:$N,ER23,BM$7)))</f>
        <v/>
      </c>
      <c r="BN23" s="697" t="str">
        <f>IF($E23="","",IF(INDEX('E_Tokovi izvora'!$A:$N,ES23,BN$7)="","",INDEX('E_Tokovi izvora'!$A:$N,ES23,BN$7)))</f>
        <v/>
      </c>
      <c r="BO23" s="697" t="str">
        <f>IF($E23="","",IF(INDEX('E_Tokovi izvora'!$A:$N,ET23,BO$7)="","",INDEX('E_Tokovi izvora'!$A:$N,ET23,BO$7)))</f>
        <v/>
      </c>
      <c r="BP23" s="697" t="str">
        <f>IF($E23="","",IF(INDEX('E_Tokovi izvora'!$A:$N,EU23,BP$7)="","",INDEX('E_Tokovi izvora'!$A:$N,EU23,BP$7)))</f>
        <v/>
      </c>
      <c r="BQ23" s="697" t="str">
        <f>IF($E23="","",IF(INDEX('E_Tokovi izvora'!$A:$N,EV23,BQ$7)="","",INDEX('E_Tokovi izvora'!$A:$N,EV23,BQ$7)))</f>
        <v/>
      </c>
      <c r="BR23" s="697" t="str">
        <f>IF($E23="","",IF(INDEX('E_Tokovi izvora'!$A:$N,EW23,BR$7)="","",INDEX('E_Tokovi izvora'!$A:$N,EW23,BR$7)))</f>
        <v/>
      </c>
      <c r="BS23" s="697" t="str">
        <f>IF($E23="","",IF(INDEX('E_Tokovi izvora'!$A:$N,EX23,BS$7)="","",INDEX('E_Tokovi izvora'!$A:$N,EX23,BS$7)))</f>
        <v/>
      </c>
      <c r="BT23" s="697" t="str">
        <f>IF($E23="","",IF(INDEX('E_Tokovi izvora'!$A:$N,EY23,BT$7)="","",INDEX('E_Tokovi izvora'!$A:$N,EY23,BT$7)))</f>
        <v/>
      </c>
      <c r="BU23" s="620"/>
      <c r="CJ23" s="673" t="str">
        <f t="shared" si="0"/>
        <v>SourceCategory_</v>
      </c>
      <c r="CK23" s="673" t="b">
        <f>INDEX('C_Opis postrojenja'!$A$226:$A$332,ROWS($CI$11:CI23))="ausblenden"</f>
        <v>0</v>
      </c>
      <c r="CL23" s="673" t="str">
        <f t="shared" si="1"/>
        <v>SourceStreamName_</v>
      </c>
      <c r="CN23" s="673">
        <f t="shared" si="65"/>
        <v>925</v>
      </c>
      <c r="CO23" s="673">
        <f t="shared" si="2"/>
        <v>927</v>
      </c>
      <c r="CP23" s="673">
        <f t="shared" si="3"/>
        <v>929</v>
      </c>
      <c r="CQ23" s="673">
        <f t="shared" si="4"/>
        <v>931</v>
      </c>
      <c r="CR23" s="673">
        <f t="shared" si="5"/>
        <v>933</v>
      </c>
      <c r="CS23" s="673">
        <f t="shared" si="6"/>
        <v>935</v>
      </c>
      <c r="CT23" s="673">
        <f t="shared" si="7"/>
        <v>937</v>
      </c>
      <c r="CU23" s="673">
        <f t="shared" si="8"/>
        <v>937</v>
      </c>
      <c r="CV23" s="673">
        <f t="shared" si="9"/>
        <v>937</v>
      </c>
      <c r="CW23" s="673">
        <f t="shared" si="10"/>
        <v>937</v>
      </c>
      <c r="CX23" s="673">
        <f t="shared" si="11"/>
        <v>937</v>
      </c>
      <c r="CY23" s="673">
        <f t="shared" si="12"/>
        <v>940</v>
      </c>
      <c r="CZ23" s="673">
        <f t="shared" si="13"/>
        <v>944</v>
      </c>
      <c r="DA23" s="673">
        <f t="shared" si="14"/>
        <v>945</v>
      </c>
      <c r="DB23" s="673">
        <f t="shared" si="15"/>
        <v>946</v>
      </c>
      <c r="DC23" s="673">
        <f t="shared" si="16"/>
        <v>953</v>
      </c>
      <c r="DD23" s="673">
        <f t="shared" si="17"/>
        <v>963</v>
      </c>
      <c r="DE23" s="673">
        <f t="shared" si="18"/>
        <v>963</v>
      </c>
      <c r="DF23" s="673">
        <f t="shared" si="19"/>
        <v>963</v>
      </c>
      <c r="DG23" s="673">
        <f t="shared" si="20"/>
        <v>963</v>
      </c>
      <c r="DH23" s="673">
        <f t="shared" si="21"/>
        <v>963</v>
      </c>
      <c r="DI23" s="673">
        <f t="shared" si="22"/>
        <v>963</v>
      </c>
      <c r="DJ23" s="673">
        <f t="shared" si="23"/>
        <v>963</v>
      </c>
      <c r="DK23" s="673">
        <f t="shared" si="24"/>
        <v>954</v>
      </c>
      <c r="DL23" s="673">
        <f t="shared" si="25"/>
        <v>964</v>
      </c>
      <c r="DM23" s="673">
        <f t="shared" si="26"/>
        <v>964</v>
      </c>
      <c r="DN23" s="673">
        <f t="shared" si="27"/>
        <v>964</v>
      </c>
      <c r="DO23" s="673">
        <f t="shared" si="28"/>
        <v>964</v>
      </c>
      <c r="DP23" s="673">
        <f t="shared" si="29"/>
        <v>964</v>
      </c>
      <c r="DQ23" s="673">
        <f t="shared" si="30"/>
        <v>964</v>
      </c>
      <c r="DR23" s="673">
        <f t="shared" si="31"/>
        <v>964</v>
      </c>
      <c r="DS23" s="673">
        <f t="shared" si="32"/>
        <v>955</v>
      </c>
      <c r="DT23" s="673">
        <f t="shared" si="33"/>
        <v>965</v>
      </c>
      <c r="DU23" s="673">
        <f t="shared" si="34"/>
        <v>965</v>
      </c>
      <c r="DV23" s="673">
        <f t="shared" si="35"/>
        <v>965</v>
      </c>
      <c r="DW23" s="673">
        <f t="shared" si="36"/>
        <v>965</v>
      </c>
      <c r="DX23" s="673">
        <f t="shared" si="37"/>
        <v>965</v>
      </c>
      <c r="DY23" s="673">
        <f t="shared" si="38"/>
        <v>965</v>
      </c>
      <c r="DZ23" s="673">
        <f t="shared" si="39"/>
        <v>965</v>
      </c>
      <c r="EA23" s="673">
        <f t="shared" si="40"/>
        <v>956</v>
      </c>
      <c r="EB23" s="673">
        <f t="shared" si="41"/>
        <v>966</v>
      </c>
      <c r="EC23" s="673">
        <f t="shared" si="42"/>
        <v>966</v>
      </c>
      <c r="ED23" s="673">
        <f t="shared" si="43"/>
        <v>966</v>
      </c>
      <c r="EE23" s="673">
        <f t="shared" si="44"/>
        <v>966</v>
      </c>
      <c r="EF23" s="673">
        <f t="shared" si="45"/>
        <v>966</v>
      </c>
      <c r="EG23" s="673">
        <f t="shared" si="46"/>
        <v>966</v>
      </c>
      <c r="EH23" s="673">
        <f t="shared" si="47"/>
        <v>966</v>
      </c>
      <c r="EI23" s="673">
        <f t="shared" si="48"/>
        <v>957</v>
      </c>
      <c r="EJ23" s="673">
        <f t="shared" si="49"/>
        <v>967</v>
      </c>
      <c r="EK23" s="673">
        <f t="shared" si="50"/>
        <v>967</v>
      </c>
      <c r="EL23" s="673">
        <f t="shared" si="51"/>
        <v>967</v>
      </c>
      <c r="EM23" s="673">
        <f t="shared" si="52"/>
        <v>967</v>
      </c>
      <c r="EN23" s="673">
        <f t="shared" si="53"/>
        <v>967</v>
      </c>
      <c r="EO23" s="673">
        <f t="shared" si="54"/>
        <v>967</v>
      </c>
      <c r="EP23" s="673">
        <f t="shared" si="55"/>
        <v>967</v>
      </c>
      <c r="EQ23" s="673">
        <f t="shared" si="56"/>
        <v>958</v>
      </c>
      <c r="ER23" s="673">
        <f t="shared" si="57"/>
        <v>968</v>
      </c>
      <c r="ES23" s="673">
        <f t="shared" si="58"/>
        <v>968</v>
      </c>
      <c r="ET23" s="673">
        <f t="shared" si="59"/>
        <v>968</v>
      </c>
      <c r="EU23" s="673">
        <f t="shared" si="60"/>
        <v>968</v>
      </c>
      <c r="EV23" s="673">
        <f t="shared" si="61"/>
        <v>968</v>
      </c>
      <c r="EW23" s="673">
        <f t="shared" si="62"/>
        <v>968</v>
      </c>
      <c r="EX23" s="673">
        <f t="shared" si="63"/>
        <v>968</v>
      </c>
      <c r="EY23" s="673">
        <f t="shared" si="64"/>
        <v>974</v>
      </c>
    </row>
    <row r="24" spans="2:155" ht="12.75" customHeight="1" x14ac:dyDescent="0.2">
      <c r="B24" s="694" t="str">
        <f>IF(COUNTIF($CK$10:CK24,TRUE)&gt;0,"",INDEX('C_Opis postrojenja'!$E$226:$E$242,ROWS($A$11:A24)))</f>
        <v/>
      </c>
      <c r="C24" s="576" t="str">
        <f>IF($E24="","",INDEX('C_Opis postrojenja'!F:F,MATCH($B24,'C_Opis postrojenja'!$E:$E,0)))</f>
        <v/>
      </c>
      <c r="D24" s="576" t="str">
        <f>IF($E24="","",INDEX('C_Opis postrojenja'!I:I,MATCH($B24,'C_Opis postrojenja'!$E:$E,0)))</f>
        <v/>
      </c>
      <c r="E24" s="576" t="str">
        <f>IF($B24="","",INDEX('C_Opis postrojenja'!F:F,MATCH($CJ24,'C_Opis postrojenja'!$Q:$Q,0)))</f>
        <v/>
      </c>
      <c r="F24" s="700" t="str">
        <f>IF($E24="","",INDEX('C_Opis postrojenja'!L:L,MATCH($CJ24,'C_Opis postrojenja'!$Q:$Q,0)))</f>
        <v/>
      </c>
      <c r="G24" s="576" t="str">
        <f>IF($E24="","",INDEX('C_Opis postrojenja'!M:M,MATCH($CJ24,'C_Opis postrojenja'!$Q:$Q,0)))</f>
        <v/>
      </c>
      <c r="H24" s="576" t="str">
        <f>IF($E24="","",INDEX('C_Opis postrojenja'!N:N,MATCH($CJ24,'C_Opis postrojenja'!$Q:$Q,0)))</f>
        <v/>
      </c>
      <c r="I24" s="697" t="str">
        <f>IF($E24="","",IF(INDEX('E_Tokovi izvora'!$A:$N,CN24,I$7)="","",INDEX('E_Tokovi izvora'!$A:$N,CN24,I$7)))</f>
        <v/>
      </c>
      <c r="J24" s="697" t="str">
        <f>IF($E24="","",IF(INDEX('E_Tokovi izvora'!$A:$N,CO24,J$7)="","",INDEX('E_Tokovi izvora'!$A:$N,CO24,J$7)))</f>
        <v/>
      </c>
      <c r="K24" s="697" t="str">
        <f>IF($E24="","",IF(INDEX('E_Tokovi izvora'!$A:$N,CP24,K$7)="","",INDEX('E_Tokovi izvora'!$A:$N,CP24,K$7)))</f>
        <v/>
      </c>
      <c r="L24" s="697" t="str">
        <f>IF($E24="","",IF(INDEX('E_Tokovi izvora'!$A:$N,CQ24,L$7)="","",INDEX('E_Tokovi izvora'!$A:$N,CQ24,L$7)))</f>
        <v/>
      </c>
      <c r="M24" s="697" t="str">
        <f>IF($E24="","",IF(INDEX('E_Tokovi izvora'!$A:$N,CR24,M$7)="","",INDEX('E_Tokovi izvora'!$A:$N,CR24,M$7)))</f>
        <v/>
      </c>
      <c r="N24" s="697" t="str">
        <f>IF($E24="","",IF(INDEX('E_Tokovi izvora'!$A:$N,CS24,N$7)="","",INDEX('E_Tokovi izvora'!$A:$N,CS24,N$7)))</f>
        <v/>
      </c>
      <c r="O24" s="697" t="str">
        <f>IF($E24="","",IF(INDEX('E_Tokovi izvora'!$A:$N,CT24,O$7)="","",INDEX('E_Tokovi izvora'!$A:$N,CT24,O$7)))</f>
        <v/>
      </c>
      <c r="P24" s="697" t="str">
        <f>IF($E24="","",IF(INDEX('E_Tokovi izvora'!$A:$N,CU24,P$7)="","",INDEX('E_Tokovi izvora'!$A:$N,CU24,P$7)))</f>
        <v/>
      </c>
      <c r="Q24" s="697" t="str">
        <f>IF($E24="","",IF(INDEX('E_Tokovi izvora'!$A:$N,CV24,Q$7)="","",INDEX('E_Tokovi izvora'!$A:$N,CV24,Q$7)))</f>
        <v/>
      </c>
      <c r="R24" s="697" t="str">
        <f>IF($E24="","",IF(INDEX('E_Tokovi izvora'!$A:$N,CW24,R$7)="","",INDEX('E_Tokovi izvora'!$A:$N,CW24,R$7)))</f>
        <v/>
      </c>
      <c r="S24" s="697" t="str">
        <f>IF($E24="","",IF(INDEX('E_Tokovi izvora'!$A:$N,CX24,S$7)="","",INDEX('E_Tokovi izvora'!$A:$N,CX24,S$7)))</f>
        <v/>
      </c>
      <c r="T24" s="697" t="str">
        <f>IF($E24="","",IF(INDEX('E_Tokovi izvora'!$A:$N,CY24,T$7)="","",INDEX('E_Tokovi izvora'!$A:$N,CY24,T$7)))</f>
        <v/>
      </c>
      <c r="U24" s="697" t="str">
        <f>IF($E24="","",IF(INDEX('E_Tokovi izvora'!$A:$N,CZ24,U$7)="","",INDEX('E_Tokovi izvora'!$A:$N,CZ24,U$7)))</f>
        <v/>
      </c>
      <c r="V24" s="697" t="str">
        <f>IF($E24="","",IF(INDEX('E_Tokovi izvora'!$A:$N,DA24,V$7)="","",INDEX('E_Tokovi izvora'!$A:$N,DA24,V$7)))</f>
        <v/>
      </c>
      <c r="W24" s="698" t="str">
        <f>IF($E24="","",IF(INDEX('E_Tokovi izvora'!$A:$N,DB24,W$7)="","",INDEX('E_Tokovi izvora'!$A:$N,DB24,W$7)))</f>
        <v/>
      </c>
      <c r="X24" s="697" t="str">
        <f>IF($E24="","",IF(INDEX('E_Tokovi izvora'!$A:$N,DC24,X$7)="","",INDEX('E_Tokovi izvora'!$A:$N,DC24,X$7)))</f>
        <v/>
      </c>
      <c r="Y24" s="697" t="str">
        <f>IF($E24="","",IF(INDEX('E_Tokovi izvora'!$A:$N,DD24,Y$7)="","",INDEX('E_Tokovi izvora'!$A:$N,DD24,Y$7)))</f>
        <v/>
      </c>
      <c r="Z24" s="697" t="str">
        <f>IF($E24="","",IF(INDEX('E_Tokovi izvora'!$A:$N,DE24,Z$7)="","",INDEX('E_Tokovi izvora'!$A:$N,DE24,Z$7)))</f>
        <v/>
      </c>
      <c r="AA24" s="697" t="str">
        <f>IF($E24="","",IF(INDEX('E_Tokovi izvora'!$A:$N,DF24,AA$7)="","",INDEX('E_Tokovi izvora'!$A:$N,DF24,AA$7)))</f>
        <v/>
      </c>
      <c r="AB24" s="697" t="str">
        <f>IF($E24="","",IF(INDEX('E_Tokovi izvora'!$A:$N,DG24,AB$7)="","",INDEX('E_Tokovi izvora'!$A:$N,DG24,AB$7)))</f>
        <v/>
      </c>
      <c r="AC24" s="697" t="str">
        <f>IF($E24="","",IF(INDEX('E_Tokovi izvora'!$A:$N,DH24,AC$7)="","",INDEX('E_Tokovi izvora'!$A:$N,DH24,AC$7)))</f>
        <v/>
      </c>
      <c r="AD24" s="697" t="str">
        <f>IF($E24="","",IF(INDEX('E_Tokovi izvora'!$A:$N,DI24,AD$7)="","",INDEX('E_Tokovi izvora'!$A:$N,DI24,AD$7)))</f>
        <v/>
      </c>
      <c r="AE24" s="697" t="str">
        <f>IF($E24="","",IF(INDEX('E_Tokovi izvora'!$A:$N,DJ24,AE$7)="","",INDEX('E_Tokovi izvora'!$A:$N,DJ24,AE$7)))</f>
        <v/>
      </c>
      <c r="AF24" s="697" t="str">
        <f>IF($E24="","",IF(INDEX('E_Tokovi izvora'!$A:$N,DK24,AF$7)="","",INDEX('E_Tokovi izvora'!$A:$N,DK24,AF$7)))</f>
        <v/>
      </c>
      <c r="AG24" s="697" t="str">
        <f>IF($E24="","",IF(INDEX('E_Tokovi izvora'!$A:$N,DL24,AG$7)="","",INDEX('E_Tokovi izvora'!$A:$N,DL24,AG$7)))</f>
        <v/>
      </c>
      <c r="AH24" s="697" t="str">
        <f>IF($E24="","",IF(INDEX('E_Tokovi izvora'!$A:$N,DM24,AH$7)="","",INDEX('E_Tokovi izvora'!$A:$N,DM24,AH$7)))</f>
        <v/>
      </c>
      <c r="AI24" s="697" t="str">
        <f>IF($E24="","",IF(INDEX('E_Tokovi izvora'!$A:$N,DN24,AI$7)="","",INDEX('E_Tokovi izvora'!$A:$N,DN24,AI$7)))</f>
        <v/>
      </c>
      <c r="AJ24" s="697" t="str">
        <f>IF($E24="","",IF(INDEX('E_Tokovi izvora'!$A:$N,DO24,AJ$7)="","",INDEX('E_Tokovi izvora'!$A:$N,DO24,AJ$7)))</f>
        <v/>
      </c>
      <c r="AK24" s="697" t="str">
        <f>IF($E24="","",IF(INDEX('E_Tokovi izvora'!$A:$N,DP24,AK$7)="","",INDEX('E_Tokovi izvora'!$A:$N,DP24,AK$7)))</f>
        <v/>
      </c>
      <c r="AL24" s="697" t="str">
        <f>IF($E24="","",IF(INDEX('E_Tokovi izvora'!$A:$N,DQ24,AL$7)="","",INDEX('E_Tokovi izvora'!$A:$N,DQ24,AL$7)))</f>
        <v/>
      </c>
      <c r="AM24" s="697" t="str">
        <f>IF($E24="","",IF(INDEX('E_Tokovi izvora'!$A:$N,DR24,AM$7)="","",INDEX('E_Tokovi izvora'!$A:$N,DR24,AM$7)))</f>
        <v/>
      </c>
      <c r="AN24" s="697" t="str">
        <f>IF($E24="","",IF(INDEX('E_Tokovi izvora'!$A:$N,DS24,AN$7)="","",INDEX('E_Tokovi izvora'!$A:$N,DS24,AN$7)))</f>
        <v/>
      </c>
      <c r="AO24" s="697" t="str">
        <f>IF($E24="","",IF(INDEX('E_Tokovi izvora'!$A:$N,DT24,AO$7)="","",INDEX('E_Tokovi izvora'!$A:$N,DT24,AO$7)))</f>
        <v/>
      </c>
      <c r="AP24" s="697" t="str">
        <f>IF($E24="","",IF(INDEX('E_Tokovi izvora'!$A:$N,DU24,AP$7)="","",INDEX('E_Tokovi izvora'!$A:$N,DU24,AP$7)))</f>
        <v/>
      </c>
      <c r="AQ24" s="697" t="str">
        <f>IF($E24="","",IF(INDEX('E_Tokovi izvora'!$A:$N,DV24,AQ$7)="","",INDEX('E_Tokovi izvora'!$A:$N,DV24,AQ$7)))</f>
        <v/>
      </c>
      <c r="AR24" s="697" t="str">
        <f>IF($E24="","",IF(INDEX('E_Tokovi izvora'!$A:$N,DW24,AR$7)="","",INDEX('E_Tokovi izvora'!$A:$N,DW24,AR$7)))</f>
        <v/>
      </c>
      <c r="AS24" s="697" t="str">
        <f>IF($E24="","",IF(INDEX('E_Tokovi izvora'!$A:$N,DX24,AS$7)="","",INDEX('E_Tokovi izvora'!$A:$N,DX24,AS$7)))</f>
        <v/>
      </c>
      <c r="AT24" s="697" t="str">
        <f>IF($E24="","",IF(INDEX('E_Tokovi izvora'!$A:$N,DY24,AT$7)="","",INDEX('E_Tokovi izvora'!$A:$N,DY24,AT$7)))</f>
        <v/>
      </c>
      <c r="AU24" s="697" t="str">
        <f>IF($E24="","",IF(INDEX('E_Tokovi izvora'!$A:$N,DZ24,AU$7)="","",INDEX('E_Tokovi izvora'!$A:$N,DZ24,AU$7)))</f>
        <v/>
      </c>
      <c r="AV24" s="697" t="str">
        <f>IF($E24="","",IF(INDEX('E_Tokovi izvora'!$A:$N,EA24,AV$7)="","",INDEX('E_Tokovi izvora'!$A:$N,EA24,AV$7)))</f>
        <v/>
      </c>
      <c r="AW24" s="697" t="str">
        <f>IF($E24="","",IF(INDEX('E_Tokovi izvora'!$A:$N,EB24,AW$7)="","",INDEX('E_Tokovi izvora'!$A:$N,EB24,AW$7)))</f>
        <v/>
      </c>
      <c r="AX24" s="697" t="str">
        <f>IF($E24="","",IF(INDEX('E_Tokovi izvora'!$A:$N,EC24,AX$7)="","",INDEX('E_Tokovi izvora'!$A:$N,EC24,AX$7)))</f>
        <v/>
      </c>
      <c r="AY24" s="697" t="str">
        <f>IF($E24="","",IF(INDEX('E_Tokovi izvora'!$A:$N,ED24,AY$7)="","",INDEX('E_Tokovi izvora'!$A:$N,ED24,AY$7)))</f>
        <v/>
      </c>
      <c r="AZ24" s="697" t="str">
        <f>IF($E24="","",IF(INDEX('E_Tokovi izvora'!$A:$N,EE24,AZ$7)="","",INDEX('E_Tokovi izvora'!$A:$N,EE24,AZ$7)))</f>
        <v/>
      </c>
      <c r="BA24" s="697" t="str">
        <f>IF($E24="","",IF(INDEX('E_Tokovi izvora'!$A:$N,EF24,BA$7)="","",INDEX('E_Tokovi izvora'!$A:$N,EF24,BA$7)))</f>
        <v/>
      </c>
      <c r="BB24" s="697" t="str">
        <f>IF($E24="","",IF(INDEX('E_Tokovi izvora'!$A:$N,EG24,BB$7)="","",INDEX('E_Tokovi izvora'!$A:$N,EG24,BB$7)))</f>
        <v/>
      </c>
      <c r="BC24" s="697" t="str">
        <f>IF($E24="","",IF(INDEX('E_Tokovi izvora'!$A:$N,EH24,BC$7)="","",INDEX('E_Tokovi izvora'!$A:$N,EH24,BC$7)))</f>
        <v/>
      </c>
      <c r="BD24" s="697" t="str">
        <f>IF($E24="","",IF(INDEX('E_Tokovi izvora'!$A:$N,EI24,BD$7)="","",INDEX('E_Tokovi izvora'!$A:$N,EI24,BD$7)))</f>
        <v/>
      </c>
      <c r="BE24" s="697" t="str">
        <f>IF($E24="","",IF(INDEX('E_Tokovi izvora'!$A:$N,EJ24,BE$7)="","",INDEX('E_Tokovi izvora'!$A:$N,EJ24,BE$7)))</f>
        <v/>
      </c>
      <c r="BF24" s="697" t="str">
        <f>IF($E24="","",IF(INDEX('E_Tokovi izvora'!$A:$N,EK24,BF$7)="","",INDEX('E_Tokovi izvora'!$A:$N,EK24,BF$7)))</f>
        <v/>
      </c>
      <c r="BG24" s="697" t="str">
        <f>IF($E24="","",IF(INDEX('E_Tokovi izvora'!$A:$N,EL24,BG$7)="","",INDEX('E_Tokovi izvora'!$A:$N,EL24,BG$7)))</f>
        <v/>
      </c>
      <c r="BH24" s="697" t="str">
        <f>IF($E24="","",IF(INDEX('E_Tokovi izvora'!$A:$N,EM24,BH$7)="","",INDEX('E_Tokovi izvora'!$A:$N,EM24,BH$7)))</f>
        <v/>
      </c>
      <c r="BI24" s="697" t="str">
        <f>IF($E24="","",IF(INDEX('E_Tokovi izvora'!$A:$N,EN24,BI$7)="","",INDEX('E_Tokovi izvora'!$A:$N,EN24,BI$7)))</f>
        <v/>
      </c>
      <c r="BJ24" s="697" t="str">
        <f>IF($E24="","",IF(INDEX('E_Tokovi izvora'!$A:$N,EO24,BJ$7)="","",INDEX('E_Tokovi izvora'!$A:$N,EO24,BJ$7)))</f>
        <v/>
      </c>
      <c r="BK24" s="697" t="str">
        <f>IF($E24="","",IF(INDEX('E_Tokovi izvora'!$A:$N,EP24,BK$7)="","",INDEX('E_Tokovi izvora'!$A:$N,EP24,BK$7)))</f>
        <v/>
      </c>
      <c r="BL24" s="697" t="str">
        <f>IF($E24="","",IF(INDEX('E_Tokovi izvora'!$A:$N,EQ24,BL$7)="","",INDEX('E_Tokovi izvora'!$A:$N,EQ24,BL$7)))</f>
        <v/>
      </c>
      <c r="BM24" s="697" t="str">
        <f>IF($E24="","",IF(INDEX('E_Tokovi izvora'!$A:$N,ER24,BM$7)="","",INDEX('E_Tokovi izvora'!$A:$N,ER24,BM$7)))</f>
        <v/>
      </c>
      <c r="BN24" s="697" t="str">
        <f>IF($E24="","",IF(INDEX('E_Tokovi izvora'!$A:$N,ES24,BN$7)="","",INDEX('E_Tokovi izvora'!$A:$N,ES24,BN$7)))</f>
        <v/>
      </c>
      <c r="BO24" s="697" t="str">
        <f>IF($E24="","",IF(INDEX('E_Tokovi izvora'!$A:$N,ET24,BO$7)="","",INDEX('E_Tokovi izvora'!$A:$N,ET24,BO$7)))</f>
        <v/>
      </c>
      <c r="BP24" s="697" t="str">
        <f>IF($E24="","",IF(INDEX('E_Tokovi izvora'!$A:$N,EU24,BP$7)="","",INDEX('E_Tokovi izvora'!$A:$N,EU24,BP$7)))</f>
        <v/>
      </c>
      <c r="BQ24" s="697" t="str">
        <f>IF($E24="","",IF(INDEX('E_Tokovi izvora'!$A:$N,EV24,BQ$7)="","",INDEX('E_Tokovi izvora'!$A:$N,EV24,BQ$7)))</f>
        <v/>
      </c>
      <c r="BR24" s="697" t="str">
        <f>IF($E24="","",IF(INDEX('E_Tokovi izvora'!$A:$N,EW24,BR$7)="","",INDEX('E_Tokovi izvora'!$A:$N,EW24,BR$7)))</f>
        <v/>
      </c>
      <c r="BS24" s="697" t="str">
        <f>IF($E24="","",IF(INDEX('E_Tokovi izvora'!$A:$N,EX24,BS$7)="","",INDEX('E_Tokovi izvora'!$A:$N,EX24,BS$7)))</f>
        <v/>
      </c>
      <c r="BT24" s="697" t="str">
        <f>IF($E24="","",IF(INDEX('E_Tokovi izvora'!$A:$N,EY24,BT$7)="","",INDEX('E_Tokovi izvora'!$A:$N,EY24,BT$7)))</f>
        <v/>
      </c>
      <c r="BU24" s="620"/>
      <c r="CJ24" s="673" t="str">
        <f t="shared" si="0"/>
        <v>SourceCategory_</v>
      </c>
      <c r="CK24" s="673" t="b">
        <f>INDEX('C_Opis postrojenja'!$A$226:$A$332,ROWS($CI$11:CI24))="ausblenden"</f>
        <v>0</v>
      </c>
      <c r="CL24" s="673" t="str">
        <f t="shared" si="1"/>
        <v>SourceStreamName_</v>
      </c>
      <c r="CN24" s="673">
        <f t="shared" si="65"/>
        <v>991</v>
      </c>
      <c r="CO24" s="673">
        <f t="shared" si="2"/>
        <v>993</v>
      </c>
      <c r="CP24" s="673">
        <f t="shared" si="3"/>
        <v>995</v>
      </c>
      <c r="CQ24" s="673">
        <f t="shared" si="4"/>
        <v>997</v>
      </c>
      <c r="CR24" s="673">
        <f t="shared" si="5"/>
        <v>999</v>
      </c>
      <c r="CS24" s="673">
        <f t="shared" si="6"/>
        <v>1001</v>
      </c>
      <c r="CT24" s="673">
        <f t="shared" si="7"/>
        <v>1003</v>
      </c>
      <c r="CU24" s="673">
        <f t="shared" si="8"/>
        <v>1003</v>
      </c>
      <c r="CV24" s="673">
        <f t="shared" si="9"/>
        <v>1003</v>
      </c>
      <c r="CW24" s="673">
        <f t="shared" si="10"/>
        <v>1003</v>
      </c>
      <c r="CX24" s="673">
        <f t="shared" si="11"/>
        <v>1003</v>
      </c>
      <c r="CY24" s="673">
        <f t="shared" si="12"/>
        <v>1006</v>
      </c>
      <c r="CZ24" s="673">
        <f t="shared" si="13"/>
        <v>1010</v>
      </c>
      <c r="DA24" s="673">
        <f t="shared" si="14"/>
        <v>1011</v>
      </c>
      <c r="DB24" s="673">
        <f t="shared" si="15"/>
        <v>1012</v>
      </c>
      <c r="DC24" s="673">
        <f t="shared" si="16"/>
        <v>1019</v>
      </c>
      <c r="DD24" s="673">
        <f t="shared" si="17"/>
        <v>1029</v>
      </c>
      <c r="DE24" s="673">
        <f t="shared" si="18"/>
        <v>1029</v>
      </c>
      <c r="DF24" s="673">
        <f t="shared" si="19"/>
        <v>1029</v>
      </c>
      <c r="DG24" s="673">
        <f t="shared" si="20"/>
        <v>1029</v>
      </c>
      <c r="DH24" s="673">
        <f t="shared" si="21"/>
        <v>1029</v>
      </c>
      <c r="DI24" s="673">
        <f t="shared" si="22"/>
        <v>1029</v>
      </c>
      <c r="DJ24" s="673">
        <f t="shared" si="23"/>
        <v>1029</v>
      </c>
      <c r="DK24" s="673">
        <f t="shared" si="24"/>
        <v>1020</v>
      </c>
      <c r="DL24" s="673">
        <f t="shared" si="25"/>
        <v>1030</v>
      </c>
      <c r="DM24" s="673">
        <f t="shared" si="26"/>
        <v>1030</v>
      </c>
      <c r="DN24" s="673">
        <f t="shared" si="27"/>
        <v>1030</v>
      </c>
      <c r="DO24" s="673">
        <f t="shared" si="28"/>
        <v>1030</v>
      </c>
      <c r="DP24" s="673">
        <f t="shared" si="29"/>
        <v>1030</v>
      </c>
      <c r="DQ24" s="673">
        <f t="shared" si="30"/>
        <v>1030</v>
      </c>
      <c r="DR24" s="673">
        <f t="shared" si="31"/>
        <v>1030</v>
      </c>
      <c r="DS24" s="673">
        <f t="shared" si="32"/>
        <v>1021</v>
      </c>
      <c r="DT24" s="673">
        <f t="shared" si="33"/>
        <v>1031</v>
      </c>
      <c r="DU24" s="673">
        <f t="shared" si="34"/>
        <v>1031</v>
      </c>
      <c r="DV24" s="673">
        <f t="shared" si="35"/>
        <v>1031</v>
      </c>
      <c r="DW24" s="673">
        <f t="shared" si="36"/>
        <v>1031</v>
      </c>
      <c r="DX24" s="673">
        <f t="shared" si="37"/>
        <v>1031</v>
      </c>
      <c r="DY24" s="673">
        <f t="shared" si="38"/>
        <v>1031</v>
      </c>
      <c r="DZ24" s="673">
        <f t="shared" si="39"/>
        <v>1031</v>
      </c>
      <c r="EA24" s="673">
        <f t="shared" si="40"/>
        <v>1022</v>
      </c>
      <c r="EB24" s="673">
        <f t="shared" si="41"/>
        <v>1032</v>
      </c>
      <c r="EC24" s="673">
        <f t="shared" si="42"/>
        <v>1032</v>
      </c>
      <c r="ED24" s="673">
        <f t="shared" si="43"/>
        <v>1032</v>
      </c>
      <c r="EE24" s="673">
        <f t="shared" si="44"/>
        <v>1032</v>
      </c>
      <c r="EF24" s="673">
        <f t="shared" si="45"/>
        <v>1032</v>
      </c>
      <c r="EG24" s="673">
        <f t="shared" si="46"/>
        <v>1032</v>
      </c>
      <c r="EH24" s="673">
        <f t="shared" si="47"/>
        <v>1032</v>
      </c>
      <c r="EI24" s="673">
        <f t="shared" si="48"/>
        <v>1023</v>
      </c>
      <c r="EJ24" s="673">
        <f t="shared" si="49"/>
        <v>1033</v>
      </c>
      <c r="EK24" s="673">
        <f t="shared" si="50"/>
        <v>1033</v>
      </c>
      <c r="EL24" s="673">
        <f t="shared" si="51"/>
        <v>1033</v>
      </c>
      <c r="EM24" s="673">
        <f t="shared" si="52"/>
        <v>1033</v>
      </c>
      <c r="EN24" s="673">
        <f t="shared" si="53"/>
        <v>1033</v>
      </c>
      <c r="EO24" s="673">
        <f t="shared" si="54"/>
        <v>1033</v>
      </c>
      <c r="EP24" s="673">
        <f t="shared" si="55"/>
        <v>1033</v>
      </c>
      <c r="EQ24" s="673">
        <f t="shared" si="56"/>
        <v>1024</v>
      </c>
      <c r="ER24" s="673">
        <f t="shared" si="57"/>
        <v>1034</v>
      </c>
      <c r="ES24" s="673">
        <f t="shared" si="58"/>
        <v>1034</v>
      </c>
      <c r="ET24" s="673">
        <f t="shared" si="59"/>
        <v>1034</v>
      </c>
      <c r="EU24" s="673">
        <f t="shared" si="60"/>
        <v>1034</v>
      </c>
      <c r="EV24" s="673">
        <f t="shared" si="61"/>
        <v>1034</v>
      </c>
      <c r="EW24" s="673">
        <f t="shared" si="62"/>
        <v>1034</v>
      </c>
      <c r="EX24" s="673">
        <f t="shared" si="63"/>
        <v>1034</v>
      </c>
      <c r="EY24" s="673">
        <f t="shared" si="64"/>
        <v>1040</v>
      </c>
    </row>
    <row r="25" spans="2:155" ht="12.75" customHeight="1" x14ac:dyDescent="0.2">
      <c r="B25" s="694" t="str">
        <f>IF(COUNTIF($CK$10:CK25,TRUE)&gt;0,"",INDEX('C_Opis postrojenja'!$E$226:$E$242,ROWS($A$11:A25)))</f>
        <v/>
      </c>
      <c r="C25" s="576" t="str">
        <f>IF($E25="","",INDEX('C_Opis postrojenja'!F:F,MATCH($B25,'C_Opis postrojenja'!$E:$E,0)))</f>
        <v/>
      </c>
      <c r="D25" s="576" t="str">
        <f>IF($E25="","",INDEX('C_Opis postrojenja'!I:I,MATCH($B25,'C_Opis postrojenja'!$E:$E,0)))</f>
        <v/>
      </c>
      <c r="E25" s="576" t="str">
        <f>IF($B25="","",INDEX('C_Opis postrojenja'!F:F,MATCH($CJ25,'C_Opis postrojenja'!$Q:$Q,0)))</f>
        <v/>
      </c>
      <c r="F25" s="700" t="str">
        <f>IF($E25="","",INDEX('C_Opis postrojenja'!L:L,MATCH($CJ25,'C_Opis postrojenja'!$Q:$Q,0)))</f>
        <v/>
      </c>
      <c r="G25" s="576" t="str">
        <f>IF($E25="","",INDEX('C_Opis postrojenja'!M:M,MATCH($CJ25,'C_Opis postrojenja'!$Q:$Q,0)))</f>
        <v/>
      </c>
      <c r="H25" s="576" t="str">
        <f>IF($E25="","",INDEX('C_Opis postrojenja'!N:N,MATCH($CJ25,'C_Opis postrojenja'!$Q:$Q,0)))</f>
        <v/>
      </c>
      <c r="I25" s="697" t="str">
        <f>IF($E25="","",IF(INDEX('E_Tokovi izvora'!$A:$N,CN25,I$7)="","",INDEX('E_Tokovi izvora'!$A:$N,CN25,I$7)))</f>
        <v/>
      </c>
      <c r="J25" s="697" t="str">
        <f>IF($E25="","",IF(INDEX('E_Tokovi izvora'!$A:$N,CO25,J$7)="","",INDEX('E_Tokovi izvora'!$A:$N,CO25,J$7)))</f>
        <v/>
      </c>
      <c r="K25" s="697" t="str">
        <f>IF($E25="","",IF(INDEX('E_Tokovi izvora'!$A:$N,CP25,K$7)="","",INDEX('E_Tokovi izvora'!$A:$N,CP25,K$7)))</f>
        <v/>
      </c>
      <c r="L25" s="697" t="str">
        <f>IF($E25="","",IF(INDEX('E_Tokovi izvora'!$A:$N,CQ25,L$7)="","",INDEX('E_Tokovi izvora'!$A:$N,CQ25,L$7)))</f>
        <v/>
      </c>
      <c r="M25" s="697" t="str">
        <f>IF($E25="","",IF(INDEX('E_Tokovi izvora'!$A:$N,CR25,M$7)="","",INDEX('E_Tokovi izvora'!$A:$N,CR25,M$7)))</f>
        <v/>
      </c>
      <c r="N25" s="697" t="str">
        <f>IF($E25="","",IF(INDEX('E_Tokovi izvora'!$A:$N,CS25,N$7)="","",INDEX('E_Tokovi izvora'!$A:$N,CS25,N$7)))</f>
        <v/>
      </c>
      <c r="O25" s="697" t="str">
        <f>IF($E25="","",IF(INDEX('E_Tokovi izvora'!$A:$N,CT25,O$7)="","",INDEX('E_Tokovi izvora'!$A:$N,CT25,O$7)))</f>
        <v/>
      </c>
      <c r="P25" s="697" t="str">
        <f>IF($E25="","",IF(INDEX('E_Tokovi izvora'!$A:$N,CU25,P$7)="","",INDEX('E_Tokovi izvora'!$A:$N,CU25,P$7)))</f>
        <v/>
      </c>
      <c r="Q25" s="697" t="str">
        <f>IF($E25="","",IF(INDEX('E_Tokovi izvora'!$A:$N,CV25,Q$7)="","",INDEX('E_Tokovi izvora'!$A:$N,CV25,Q$7)))</f>
        <v/>
      </c>
      <c r="R25" s="697" t="str">
        <f>IF($E25="","",IF(INDEX('E_Tokovi izvora'!$A:$N,CW25,R$7)="","",INDEX('E_Tokovi izvora'!$A:$N,CW25,R$7)))</f>
        <v/>
      </c>
      <c r="S25" s="697" t="str">
        <f>IF($E25="","",IF(INDEX('E_Tokovi izvora'!$A:$N,CX25,S$7)="","",INDEX('E_Tokovi izvora'!$A:$N,CX25,S$7)))</f>
        <v/>
      </c>
      <c r="T25" s="697" t="str">
        <f>IF($E25="","",IF(INDEX('E_Tokovi izvora'!$A:$N,CY25,T$7)="","",INDEX('E_Tokovi izvora'!$A:$N,CY25,T$7)))</f>
        <v/>
      </c>
      <c r="U25" s="697" t="str">
        <f>IF($E25="","",IF(INDEX('E_Tokovi izvora'!$A:$N,CZ25,U$7)="","",INDEX('E_Tokovi izvora'!$A:$N,CZ25,U$7)))</f>
        <v/>
      </c>
      <c r="V25" s="697" t="str">
        <f>IF($E25="","",IF(INDEX('E_Tokovi izvora'!$A:$N,DA25,V$7)="","",INDEX('E_Tokovi izvora'!$A:$N,DA25,V$7)))</f>
        <v/>
      </c>
      <c r="W25" s="698" t="str">
        <f>IF($E25="","",IF(INDEX('E_Tokovi izvora'!$A:$N,DB25,W$7)="","",INDEX('E_Tokovi izvora'!$A:$N,DB25,W$7)))</f>
        <v/>
      </c>
      <c r="X25" s="697" t="str">
        <f>IF($E25="","",IF(INDEX('E_Tokovi izvora'!$A:$N,DC25,X$7)="","",INDEX('E_Tokovi izvora'!$A:$N,DC25,X$7)))</f>
        <v/>
      </c>
      <c r="Y25" s="697" t="str">
        <f>IF($E25="","",IF(INDEX('E_Tokovi izvora'!$A:$N,DD25,Y$7)="","",INDEX('E_Tokovi izvora'!$A:$N,DD25,Y$7)))</f>
        <v/>
      </c>
      <c r="Z25" s="697" t="str">
        <f>IF($E25="","",IF(INDEX('E_Tokovi izvora'!$A:$N,DE25,Z$7)="","",INDEX('E_Tokovi izvora'!$A:$N,DE25,Z$7)))</f>
        <v/>
      </c>
      <c r="AA25" s="697" t="str">
        <f>IF($E25="","",IF(INDEX('E_Tokovi izvora'!$A:$N,DF25,AA$7)="","",INDEX('E_Tokovi izvora'!$A:$N,DF25,AA$7)))</f>
        <v/>
      </c>
      <c r="AB25" s="697" t="str">
        <f>IF($E25="","",IF(INDEX('E_Tokovi izvora'!$A:$N,DG25,AB$7)="","",INDEX('E_Tokovi izvora'!$A:$N,DG25,AB$7)))</f>
        <v/>
      </c>
      <c r="AC25" s="697" t="str">
        <f>IF($E25="","",IF(INDEX('E_Tokovi izvora'!$A:$N,DH25,AC$7)="","",INDEX('E_Tokovi izvora'!$A:$N,DH25,AC$7)))</f>
        <v/>
      </c>
      <c r="AD25" s="697" t="str">
        <f>IF($E25="","",IF(INDEX('E_Tokovi izvora'!$A:$N,DI25,AD$7)="","",INDEX('E_Tokovi izvora'!$A:$N,DI25,AD$7)))</f>
        <v/>
      </c>
      <c r="AE25" s="697" t="str">
        <f>IF($E25="","",IF(INDEX('E_Tokovi izvora'!$A:$N,DJ25,AE$7)="","",INDEX('E_Tokovi izvora'!$A:$N,DJ25,AE$7)))</f>
        <v/>
      </c>
      <c r="AF25" s="697" t="str">
        <f>IF($E25="","",IF(INDEX('E_Tokovi izvora'!$A:$N,DK25,AF$7)="","",INDEX('E_Tokovi izvora'!$A:$N,DK25,AF$7)))</f>
        <v/>
      </c>
      <c r="AG25" s="697" t="str">
        <f>IF($E25="","",IF(INDEX('E_Tokovi izvora'!$A:$N,DL25,AG$7)="","",INDEX('E_Tokovi izvora'!$A:$N,DL25,AG$7)))</f>
        <v/>
      </c>
      <c r="AH25" s="697" t="str">
        <f>IF($E25="","",IF(INDEX('E_Tokovi izvora'!$A:$N,DM25,AH$7)="","",INDEX('E_Tokovi izvora'!$A:$N,DM25,AH$7)))</f>
        <v/>
      </c>
      <c r="AI25" s="697" t="str">
        <f>IF($E25="","",IF(INDEX('E_Tokovi izvora'!$A:$N,DN25,AI$7)="","",INDEX('E_Tokovi izvora'!$A:$N,DN25,AI$7)))</f>
        <v/>
      </c>
      <c r="AJ25" s="697" t="str">
        <f>IF($E25="","",IF(INDEX('E_Tokovi izvora'!$A:$N,DO25,AJ$7)="","",INDEX('E_Tokovi izvora'!$A:$N,DO25,AJ$7)))</f>
        <v/>
      </c>
      <c r="AK25" s="697" t="str">
        <f>IF($E25="","",IF(INDEX('E_Tokovi izvora'!$A:$N,DP25,AK$7)="","",INDEX('E_Tokovi izvora'!$A:$N,DP25,AK$7)))</f>
        <v/>
      </c>
      <c r="AL25" s="697" t="str">
        <f>IF($E25="","",IF(INDEX('E_Tokovi izvora'!$A:$N,DQ25,AL$7)="","",INDEX('E_Tokovi izvora'!$A:$N,DQ25,AL$7)))</f>
        <v/>
      </c>
      <c r="AM25" s="697" t="str">
        <f>IF($E25="","",IF(INDEX('E_Tokovi izvora'!$A:$N,DR25,AM$7)="","",INDEX('E_Tokovi izvora'!$A:$N,DR25,AM$7)))</f>
        <v/>
      </c>
      <c r="AN25" s="697" t="str">
        <f>IF($E25="","",IF(INDEX('E_Tokovi izvora'!$A:$N,DS25,AN$7)="","",INDEX('E_Tokovi izvora'!$A:$N,DS25,AN$7)))</f>
        <v/>
      </c>
      <c r="AO25" s="697" t="str">
        <f>IF($E25="","",IF(INDEX('E_Tokovi izvora'!$A:$N,DT25,AO$7)="","",INDEX('E_Tokovi izvora'!$A:$N,DT25,AO$7)))</f>
        <v/>
      </c>
      <c r="AP25" s="697" t="str">
        <f>IF($E25="","",IF(INDEX('E_Tokovi izvora'!$A:$N,DU25,AP$7)="","",INDEX('E_Tokovi izvora'!$A:$N,DU25,AP$7)))</f>
        <v/>
      </c>
      <c r="AQ25" s="697" t="str">
        <f>IF($E25="","",IF(INDEX('E_Tokovi izvora'!$A:$N,DV25,AQ$7)="","",INDEX('E_Tokovi izvora'!$A:$N,DV25,AQ$7)))</f>
        <v/>
      </c>
      <c r="AR25" s="697" t="str">
        <f>IF($E25="","",IF(INDEX('E_Tokovi izvora'!$A:$N,DW25,AR$7)="","",INDEX('E_Tokovi izvora'!$A:$N,DW25,AR$7)))</f>
        <v/>
      </c>
      <c r="AS25" s="697" t="str">
        <f>IF($E25="","",IF(INDEX('E_Tokovi izvora'!$A:$N,DX25,AS$7)="","",INDEX('E_Tokovi izvora'!$A:$N,DX25,AS$7)))</f>
        <v/>
      </c>
      <c r="AT25" s="697" t="str">
        <f>IF($E25="","",IF(INDEX('E_Tokovi izvora'!$A:$N,DY25,AT$7)="","",INDEX('E_Tokovi izvora'!$A:$N,DY25,AT$7)))</f>
        <v/>
      </c>
      <c r="AU25" s="697" t="str">
        <f>IF($E25="","",IF(INDEX('E_Tokovi izvora'!$A:$N,DZ25,AU$7)="","",INDEX('E_Tokovi izvora'!$A:$N,DZ25,AU$7)))</f>
        <v/>
      </c>
      <c r="AV25" s="697" t="str">
        <f>IF($E25="","",IF(INDEX('E_Tokovi izvora'!$A:$N,EA25,AV$7)="","",INDEX('E_Tokovi izvora'!$A:$N,EA25,AV$7)))</f>
        <v/>
      </c>
      <c r="AW25" s="697" t="str">
        <f>IF($E25="","",IF(INDEX('E_Tokovi izvora'!$A:$N,EB25,AW$7)="","",INDEX('E_Tokovi izvora'!$A:$N,EB25,AW$7)))</f>
        <v/>
      </c>
      <c r="AX25" s="697" t="str">
        <f>IF($E25="","",IF(INDEX('E_Tokovi izvora'!$A:$N,EC25,AX$7)="","",INDEX('E_Tokovi izvora'!$A:$N,EC25,AX$7)))</f>
        <v/>
      </c>
      <c r="AY25" s="697" t="str">
        <f>IF($E25="","",IF(INDEX('E_Tokovi izvora'!$A:$N,ED25,AY$7)="","",INDEX('E_Tokovi izvora'!$A:$N,ED25,AY$7)))</f>
        <v/>
      </c>
      <c r="AZ25" s="697" t="str">
        <f>IF($E25="","",IF(INDEX('E_Tokovi izvora'!$A:$N,EE25,AZ$7)="","",INDEX('E_Tokovi izvora'!$A:$N,EE25,AZ$7)))</f>
        <v/>
      </c>
      <c r="BA25" s="697" t="str">
        <f>IF($E25="","",IF(INDEX('E_Tokovi izvora'!$A:$N,EF25,BA$7)="","",INDEX('E_Tokovi izvora'!$A:$N,EF25,BA$7)))</f>
        <v/>
      </c>
      <c r="BB25" s="697" t="str">
        <f>IF($E25="","",IF(INDEX('E_Tokovi izvora'!$A:$N,EG25,BB$7)="","",INDEX('E_Tokovi izvora'!$A:$N,EG25,BB$7)))</f>
        <v/>
      </c>
      <c r="BC25" s="697" t="str">
        <f>IF($E25="","",IF(INDEX('E_Tokovi izvora'!$A:$N,EH25,BC$7)="","",INDEX('E_Tokovi izvora'!$A:$N,EH25,BC$7)))</f>
        <v/>
      </c>
      <c r="BD25" s="697" t="str">
        <f>IF($E25="","",IF(INDEX('E_Tokovi izvora'!$A:$N,EI25,BD$7)="","",INDEX('E_Tokovi izvora'!$A:$N,EI25,BD$7)))</f>
        <v/>
      </c>
      <c r="BE25" s="697" t="str">
        <f>IF($E25="","",IF(INDEX('E_Tokovi izvora'!$A:$N,EJ25,BE$7)="","",INDEX('E_Tokovi izvora'!$A:$N,EJ25,BE$7)))</f>
        <v/>
      </c>
      <c r="BF25" s="697" t="str">
        <f>IF($E25="","",IF(INDEX('E_Tokovi izvora'!$A:$N,EK25,BF$7)="","",INDEX('E_Tokovi izvora'!$A:$N,EK25,BF$7)))</f>
        <v/>
      </c>
      <c r="BG25" s="697" t="str">
        <f>IF($E25="","",IF(INDEX('E_Tokovi izvora'!$A:$N,EL25,BG$7)="","",INDEX('E_Tokovi izvora'!$A:$N,EL25,BG$7)))</f>
        <v/>
      </c>
      <c r="BH25" s="697" t="str">
        <f>IF($E25="","",IF(INDEX('E_Tokovi izvora'!$A:$N,EM25,BH$7)="","",INDEX('E_Tokovi izvora'!$A:$N,EM25,BH$7)))</f>
        <v/>
      </c>
      <c r="BI25" s="697" t="str">
        <f>IF($E25="","",IF(INDEX('E_Tokovi izvora'!$A:$N,EN25,BI$7)="","",INDEX('E_Tokovi izvora'!$A:$N,EN25,BI$7)))</f>
        <v/>
      </c>
      <c r="BJ25" s="697" t="str">
        <f>IF($E25="","",IF(INDEX('E_Tokovi izvora'!$A:$N,EO25,BJ$7)="","",INDEX('E_Tokovi izvora'!$A:$N,EO25,BJ$7)))</f>
        <v/>
      </c>
      <c r="BK25" s="697" t="str">
        <f>IF($E25="","",IF(INDEX('E_Tokovi izvora'!$A:$N,EP25,BK$7)="","",INDEX('E_Tokovi izvora'!$A:$N,EP25,BK$7)))</f>
        <v/>
      </c>
      <c r="BL25" s="697" t="str">
        <f>IF($E25="","",IF(INDEX('E_Tokovi izvora'!$A:$N,EQ25,BL$7)="","",INDEX('E_Tokovi izvora'!$A:$N,EQ25,BL$7)))</f>
        <v/>
      </c>
      <c r="BM25" s="697" t="str">
        <f>IF($E25="","",IF(INDEX('E_Tokovi izvora'!$A:$N,ER25,BM$7)="","",INDEX('E_Tokovi izvora'!$A:$N,ER25,BM$7)))</f>
        <v/>
      </c>
      <c r="BN25" s="697" t="str">
        <f>IF($E25="","",IF(INDEX('E_Tokovi izvora'!$A:$N,ES25,BN$7)="","",INDEX('E_Tokovi izvora'!$A:$N,ES25,BN$7)))</f>
        <v/>
      </c>
      <c r="BO25" s="697" t="str">
        <f>IF($E25="","",IF(INDEX('E_Tokovi izvora'!$A:$N,ET25,BO$7)="","",INDEX('E_Tokovi izvora'!$A:$N,ET25,BO$7)))</f>
        <v/>
      </c>
      <c r="BP25" s="697" t="str">
        <f>IF($E25="","",IF(INDEX('E_Tokovi izvora'!$A:$N,EU25,BP$7)="","",INDEX('E_Tokovi izvora'!$A:$N,EU25,BP$7)))</f>
        <v/>
      </c>
      <c r="BQ25" s="697" t="str">
        <f>IF($E25="","",IF(INDEX('E_Tokovi izvora'!$A:$N,EV25,BQ$7)="","",INDEX('E_Tokovi izvora'!$A:$N,EV25,BQ$7)))</f>
        <v/>
      </c>
      <c r="BR25" s="697" t="str">
        <f>IF($E25="","",IF(INDEX('E_Tokovi izvora'!$A:$N,EW25,BR$7)="","",INDEX('E_Tokovi izvora'!$A:$N,EW25,BR$7)))</f>
        <v/>
      </c>
      <c r="BS25" s="697" t="str">
        <f>IF($E25="","",IF(INDEX('E_Tokovi izvora'!$A:$N,EX25,BS$7)="","",INDEX('E_Tokovi izvora'!$A:$N,EX25,BS$7)))</f>
        <v/>
      </c>
      <c r="BT25" s="697" t="str">
        <f>IF($E25="","",IF(INDEX('E_Tokovi izvora'!$A:$N,EY25,BT$7)="","",INDEX('E_Tokovi izvora'!$A:$N,EY25,BT$7)))</f>
        <v/>
      </c>
      <c r="BU25" s="620"/>
      <c r="CJ25" s="673" t="str">
        <f t="shared" si="0"/>
        <v>SourceCategory_</v>
      </c>
      <c r="CK25" s="673" t="b">
        <f>INDEX('C_Opis postrojenja'!$A$226:$A$332,ROWS($CI$11:CI25))="ausblenden"</f>
        <v>0</v>
      </c>
      <c r="CL25" s="673" t="str">
        <f t="shared" si="1"/>
        <v>SourceStreamName_</v>
      </c>
      <c r="CN25" s="673">
        <f t="shared" si="65"/>
        <v>1057</v>
      </c>
      <c r="CO25" s="673">
        <f t="shared" si="2"/>
        <v>1059</v>
      </c>
      <c r="CP25" s="673">
        <f t="shared" si="3"/>
        <v>1061</v>
      </c>
      <c r="CQ25" s="673">
        <f t="shared" si="4"/>
        <v>1063</v>
      </c>
      <c r="CR25" s="673">
        <f t="shared" si="5"/>
        <v>1065</v>
      </c>
      <c r="CS25" s="673">
        <f t="shared" si="6"/>
        <v>1067</v>
      </c>
      <c r="CT25" s="673">
        <f t="shared" si="7"/>
        <v>1069</v>
      </c>
      <c r="CU25" s="673">
        <f t="shared" si="8"/>
        <v>1069</v>
      </c>
      <c r="CV25" s="673">
        <f t="shared" si="9"/>
        <v>1069</v>
      </c>
      <c r="CW25" s="673">
        <f t="shared" si="10"/>
        <v>1069</v>
      </c>
      <c r="CX25" s="673">
        <f t="shared" si="11"/>
        <v>1069</v>
      </c>
      <c r="CY25" s="673">
        <f t="shared" si="12"/>
        <v>1072</v>
      </c>
      <c r="CZ25" s="673">
        <f t="shared" si="13"/>
        <v>1076</v>
      </c>
      <c r="DA25" s="673">
        <f t="shared" si="14"/>
        <v>1077</v>
      </c>
      <c r="DB25" s="673">
        <f t="shared" si="15"/>
        <v>1078</v>
      </c>
      <c r="DC25" s="673">
        <f t="shared" si="16"/>
        <v>1085</v>
      </c>
      <c r="DD25" s="673">
        <f t="shared" si="17"/>
        <v>1095</v>
      </c>
      <c r="DE25" s="673">
        <f t="shared" si="18"/>
        <v>1095</v>
      </c>
      <c r="DF25" s="673">
        <f t="shared" si="19"/>
        <v>1095</v>
      </c>
      <c r="DG25" s="673">
        <f t="shared" si="20"/>
        <v>1095</v>
      </c>
      <c r="DH25" s="673">
        <f t="shared" si="21"/>
        <v>1095</v>
      </c>
      <c r="DI25" s="673">
        <f t="shared" si="22"/>
        <v>1095</v>
      </c>
      <c r="DJ25" s="673">
        <f t="shared" si="23"/>
        <v>1095</v>
      </c>
      <c r="DK25" s="673">
        <f t="shared" si="24"/>
        <v>1086</v>
      </c>
      <c r="DL25" s="673">
        <f t="shared" si="25"/>
        <v>1096</v>
      </c>
      <c r="DM25" s="673">
        <f t="shared" si="26"/>
        <v>1096</v>
      </c>
      <c r="DN25" s="673">
        <f t="shared" si="27"/>
        <v>1096</v>
      </c>
      <c r="DO25" s="673">
        <f t="shared" si="28"/>
        <v>1096</v>
      </c>
      <c r="DP25" s="673">
        <f t="shared" si="29"/>
        <v>1096</v>
      </c>
      <c r="DQ25" s="673">
        <f t="shared" si="30"/>
        <v>1096</v>
      </c>
      <c r="DR25" s="673">
        <f t="shared" si="31"/>
        <v>1096</v>
      </c>
      <c r="DS25" s="673">
        <f t="shared" si="32"/>
        <v>1087</v>
      </c>
      <c r="DT25" s="673">
        <f t="shared" si="33"/>
        <v>1097</v>
      </c>
      <c r="DU25" s="673">
        <f t="shared" si="34"/>
        <v>1097</v>
      </c>
      <c r="DV25" s="673">
        <f t="shared" si="35"/>
        <v>1097</v>
      </c>
      <c r="DW25" s="673">
        <f t="shared" si="36"/>
        <v>1097</v>
      </c>
      <c r="DX25" s="673">
        <f t="shared" si="37"/>
        <v>1097</v>
      </c>
      <c r="DY25" s="673">
        <f t="shared" si="38"/>
        <v>1097</v>
      </c>
      <c r="DZ25" s="673">
        <f t="shared" si="39"/>
        <v>1097</v>
      </c>
      <c r="EA25" s="673">
        <f t="shared" si="40"/>
        <v>1088</v>
      </c>
      <c r="EB25" s="673">
        <f t="shared" si="41"/>
        <v>1098</v>
      </c>
      <c r="EC25" s="673">
        <f t="shared" si="42"/>
        <v>1098</v>
      </c>
      <c r="ED25" s="673">
        <f t="shared" si="43"/>
        <v>1098</v>
      </c>
      <c r="EE25" s="673">
        <f t="shared" si="44"/>
        <v>1098</v>
      </c>
      <c r="EF25" s="673">
        <f t="shared" si="45"/>
        <v>1098</v>
      </c>
      <c r="EG25" s="673">
        <f t="shared" si="46"/>
        <v>1098</v>
      </c>
      <c r="EH25" s="673">
        <f t="shared" si="47"/>
        <v>1098</v>
      </c>
      <c r="EI25" s="673">
        <f t="shared" si="48"/>
        <v>1089</v>
      </c>
      <c r="EJ25" s="673">
        <f t="shared" si="49"/>
        <v>1099</v>
      </c>
      <c r="EK25" s="673">
        <f t="shared" si="50"/>
        <v>1099</v>
      </c>
      <c r="EL25" s="673">
        <f t="shared" si="51"/>
        <v>1099</v>
      </c>
      <c r="EM25" s="673">
        <f t="shared" si="52"/>
        <v>1099</v>
      </c>
      <c r="EN25" s="673">
        <f t="shared" si="53"/>
        <v>1099</v>
      </c>
      <c r="EO25" s="673">
        <f t="shared" si="54"/>
        <v>1099</v>
      </c>
      <c r="EP25" s="673">
        <f t="shared" si="55"/>
        <v>1099</v>
      </c>
      <c r="EQ25" s="673">
        <f t="shared" si="56"/>
        <v>1090</v>
      </c>
      <c r="ER25" s="673">
        <f t="shared" si="57"/>
        <v>1100</v>
      </c>
      <c r="ES25" s="673">
        <f t="shared" si="58"/>
        <v>1100</v>
      </c>
      <c r="ET25" s="673">
        <f t="shared" si="59"/>
        <v>1100</v>
      </c>
      <c r="EU25" s="673">
        <f t="shared" si="60"/>
        <v>1100</v>
      </c>
      <c r="EV25" s="673">
        <f t="shared" si="61"/>
        <v>1100</v>
      </c>
      <c r="EW25" s="673">
        <f t="shared" si="62"/>
        <v>1100</v>
      </c>
      <c r="EX25" s="673">
        <f t="shared" si="63"/>
        <v>1100</v>
      </c>
      <c r="EY25" s="673">
        <f t="shared" si="64"/>
        <v>1106</v>
      </c>
    </row>
    <row r="26" spans="2:155" ht="12.75" customHeight="1" x14ac:dyDescent="0.2">
      <c r="B26" s="694" t="str">
        <f>IF(COUNTIF($CK$10:CK26,TRUE)&gt;0,"",INDEX('C_Opis postrojenja'!$E$226:$E$242,ROWS($A$11:A26)))</f>
        <v/>
      </c>
      <c r="C26" s="576" t="str">
        <f>IF($E26="","",INDEX('C_Opis postrojenja'!F:F,MATCH($B26,'C_Opis postrojenja'!$E:$E,0)))</f>
        <v/>
      </c>
      <c r="D26" s="576" t="str">
        <f>IF($E26="","",INDEX('C_Opis postrojenja'!I:I,MATCH($B26,'C_Opis postrojenja'!$E:$E,0)))</f>
        <v/>
      </c>
      <c r="E26" s="576" t="str">
        <f>IF($B26="","",INDEX('C_Opis postrojenja'!F:F,MATCH($CJ26,'C_Opis postrojenja'!$Q:$Q,0)))</f>
        <v/>
      </c>
      <c r="F26" s="700" t="str">
        <f>IF($E26="","",INDEX('C_Opis postrojenja'!L:L,MATCH($CJ26,'C_Opis postrojenja'!$Q:$Q,0)))</f>
        <v/>
      </c>
      <c r="G26" s="576" t="str">
        <f>IF($E26="","",INDEX('C_Opis postrojenja'!M:M,MATCH($CJ26,'C_Opis postrojenja'!$Q:$Q,0)))</f>
        <v/>
      </c>
      <c r="H26" s="576" t="str">
        <f>IF($E26="","",INDEX('C_Opis postrojenja'!N:N,MATCH($CJ26,'C_Opis postrojenja'!$Q:$Q,0)))</f>
        <v/>
      </c>
      <c r="I26" s="697" t="str">
        <f>IF($E26="","",IF(INDEX('E_Tokovi izvora'!$A:$N,CN26,I$7)="","",INDEX('E_Tokovi izvora'!$A:$N,CN26,I$7)))</f>
        <v/>
      </c>
      <c r="J26" s="697" t="str">
        <f>IF($E26="","",IF(INDEX('E_Tokovi izvora'!$A:$N,CO26,J$7)="","",INDEX('E_Tokovi izvora'!$A:$N,CO26,J$7)))</f>
        <v/>
      </c>
      <c r="K26" s="697" t="str">
        <f>IF($E26="","",IF(INDEX('E_Tokovi izvora'!$A:$N,CP26,K$7)="","",INDEX('E_Tokovi izvora'!$A:$N,CP26,K$7)))</f>
        <v/>
      </c>
      <c r="L26" s="697" t="str">
        <f>IF($E26="","",IF(INDEX('E_Tokovi izvora'!$A:$N,CQ26,L$7)="","",INDEX('E_Tokovi izvora'!$A:$N,CQ26,L$7)))</f>
        <v/>
      </c>
      <c r="M26" s="697" t="str">
        <f>IF($E26="","",IF(INDEX('E_Tokovi izvora'!$A:$N,CR26,M$7)="","",INDEX('E_Tokovi izvora'!$A:$N,CR26,M$7)))</f>
        <v/>
      </c>
      <c r="N26" s="697" t="str">
        <f>IF($E26="","",IF(INDEX('E_Tokovi izvora'!$A:$N,CS26,N$7)="","",INDEX('E_Tokovi izvora'!$A:$N,CS26,N$7)))</f>
        <v/>
      </c>
      <c r="O26" s="697" t="str">
        <f>IF($E26="","",IF(INDEX('E_Tokovi izvora'!$A:$N,CT26,O$7)="","",INDEX('E_Tokovi izvora'!$A:$N,CT26,O$7)))</f>
        <v/>
      </c>
      <c r="P26" s="697" t="str">
        <f>IF($E26="","",IF(INDEX('E_Tokovi izvora'!$A:$N,CU26,P$7)="","",INDEX('E_Tokovi izvora'!$A:$N,CU26,P$7)))</f>
        <v/>
      </c>
      <c r="Q26" s="697" t="str">
        <f>IF($E26="","",IF(INDEX('E_Tokovi izvora'!$A:$N,CV26,Q$7)="","",INDEX('E_Tokovi izvora'!$A:$N,CV26,Q$7)))</f>
        <v/>
      </c>
      <c r="R26" s="697" t="str">
        <f>IF($E26="","",IF(INDEX('E_Tokovi izvora'!$A:$N,CW26,R$7)="","",INDEX('E_Tokovi izvora'!$A:$N,CW26,R$7)))</f>
        <v/>
      </c>
      <c r="S26" s="697" t="str">
        <f>IF($E26="","",IF(INDEX('E_Tokovi izvora'!$A:$N,CX26,S$7)="","",INDEX('E_Tokovi izvora'!$A:$N,CX26,S$7)))</f>
        <v/>
      </c>
      <c r="T26" s="697" t="str">
        <f>IF($E26="","",IF(INDEX('E_Tokovi izvora'!$A:$N,CY26,T$7)="","",INDEX('E_Tokovi izvora'!$A:$N,CY26,T$7)))</f>
        <v/>
      </c>
      <c r="U26" s="697" t="str">
        <f>IF($E26="","",IF(INDEX('E_Tokovi izvora'!$A:$N,CZ26,U$7)="","",INDEX('E_Tokovi izvora'!$A:$N,CZ26,U$7)))</f>
        <v/>
      </c>
      <c r="V26" s="697" t="str">
        <f>IF($E26="","",IF(INDEX('E_Tokovi izvora'!$A:$N,DA26,V$7)="","",INDEX('E_Tokovi izvora'!$A:$N,DA26,V$7)))</f>
        <v/>
      </c>
      <c r="W26" s="698" t="str">
        <f>IF($E26="","",IF(INDEX('E_Tokovi izvora'!$A:$N,DB26,W$7)="","",INDEX('E_Tokovi izvora'!$A:$N,DB26,W$7)))</f>
        <v/>
      </c>
      <c r="X26" s="697" t="str">
        <f>IF($E26="","",IF(INDEX('E_Tokovi izvora'!$A:$N,DC26,X$7)="","",INDEX('E_Tokovi izvora'!$A:$N,DC26,X$7)))</f>
        <v/>
      </c>
      <c r="Y26" s="697" t="str">
        <f>IF($E26="","",IF(INDEX('E_Tokovi izvora'!$A:$N,DD26,Y$7)="","",INDEX('E_Tokovi izvora'!$A:$N,DD26,Y$7)))</f>
        <v/>
      </c>
      <c r="Z26" s="697" t="str">
        <f>IF($E26="","",IF(INDEX('E_Tokovi izvora'!$A:$N,DE26,Z$7)="","",INDEX('E_Tokovi izvora'!$A:$N,DE26,Z$7)))</f>
        <v/>
      </c>
      <c r="AA26" s="697" t="str">
        <f>IF($E26="","",IF(INDEX('E_Tokovi izvora'!$A:$N,DF26,AA$7)="","",INDEX('E_Tokovi izvora'!$A:$N,DF26,AA$7)))</f>
        <v/>
      </c>
      <c r="AB26" s="697" t="str">
        <f>IF($E26="","",IF(INDEX('E_Tokovi izvora'!$A:$N,DG26,AB$7)="","",INDEX('E_Tokovi izvora'!$A:$N,DG26,AB$7)))</f>
        <v/>
      </c>
      <c r="AC26" s="697" t="str">
        <f>IF($E26="","",IF(INDEX('E_Tokovi izvora'!$A:$N,DH26,AC$7)="","",INDEX('E_Tokovi izvora'!$A:$N,DH26,AC$7)))</f>
        <v/>
      </c>
      <c r="AD26" s="697" t="str">
        <f>IF($E26="","",IF(INDEX('E_Tokovi izvora'!$A:$N,DI26,AD$7)="","",INDEX('E_Tokovi izvora'!$A:$N,DI26,AD$7)))</f>
        <v/>
      </c>
      <c r="AE26" s="697" t="str">
        <f>IF($E26="","",IF(INDEX('E_Tokovi izvora'!$A:$N,DJ26,AE$7)="","",INDEX('E_Tokovi izvora'!$A:$N,DJ26,AE$7)))</f>
        <v/>
      </c>
      <c r="AF26" s="697" t="str">
        <f>IF($E26="","",IF(INDEX('E_Tokovi izvora'!$A:$N,DK26,AF$7)="","",INDEX('E_Tokovi izvora'!$A:$N,DK26,AF$7)))</f>
        <v/>
      </c>
      <c r="AG26" s="697" t="str">
        <f>IF($E26="","",IF(INDEX('E_Tokovi izvora'!$A:$N,DL26,AG$7)="","",INDEX('E_Tokovi izvora'!$A:$N,DL26,AG$7)))</f>
        <v/>
      </c>
      <c r="AH26" s="697" t="str">
        <f>IF($E26="","",IF(INDEX('E_Tokovi izvora'!$A:$N,DM26,AH$7)="","",INDEX('E_Tokovi izvora'!$A:$N,DM26,AH$7)))</f>
        <v/>
      </c>
      <c r="AI26" s="697" t="str">
        <f>IF($E26="","",IF(INDEX('E_Tokovi izvora'!$A:$N,DN26,AI$7)="","",INDEX('E_Tokovi izvora'!$A:$N,DN26,AI$7)))</f>
        <v/>
      </c>
      <c r="AJ26" s="697" t="str">
        <f>IF($E26="","",IF(INDEX('E_Tokovi izvora'!$A:$N,DO26,AJ$7)="","",INDEX('E_Tokovi izvora'!$A:$N,DO26,AJ$7)))</f>
        <v/>
      </c>
      <c r="AK26" s="697" t="str">
        <f>IF($E26="","",IF(INDEX('E_Tokovi izvora'!$A:$N,DP26,AK$7)="","",INDEX('E_Tokovi izvora'!$A:$N,DP26,AK$7)))</f>
        <v/>
      </c>
      <c r="AL26" s="697" t="str">
        <f>IF($E26="","",IF(INDEX('E_Tokovi izvora'!$A:$N,DQ26,AL$7)="","",INDEX('E_Tokovi izvora'!$A:$N,DQ26,AL$7)))</f>
        <v/>
      </c>
      <c r="AM26" s="697" t="str">
        <f>IF($E26="","",IF(INDEX('E_Tokovi izvora'!$A:$N,DR26,AM$7)="","",INDEX('E_Tokovi izvora'!$A:$N,DR26,AM$7)))</f>
        <v/>
      </c>
      <c r="AN26" s="697" t="str">
        <f>IF($E26="","",IF(INDEX('E_Tokovi izvora'!$A:$N,DS26,AN$7)="","",INDEX('E_Tokovi izvora'!$A:$N,DS26,AN$7)))</f>
        <v/>
      </c>
      <c r="AO26" s="697" t="str">
        <f>IF($E26="","",IF(INDEX('E_Tokovi izvora'!$A:$N,DT26,AO$7)="","",INDEX('E_Tokovi izvora'!$A:$N,DT26,AO$7)))</f>
        <v/>
      </c>
      <c r="AP26" s="697" t="str">
        <f>IF($E26="","",IF(INDEX('E_Tokovi izvora'!$A:$N,DU26,AP$7)="","",INDEX('E_Tokovi izvora'!$A:$N,DU26,AP$7)))</f>
        <v/>
      </c>
      <c r="AQ26" s="697" t="str">
        <f>IF($E26="","",IF(INDEX('E_Tokovi izvora'!$A:$N,DV26,AQ$7)="","",INDEX('E_Tokovi izvora'!$A:$N,DV26,AQ$7)))</f>
        <v/>
      </c>
      <c r="AR26" s="697" t="str">
        <f>IF($E26="","",IF(INDEX('E_Tokovi izvora'!$A:$N,DW26,AR$7)="","",INDEX('E_Tokovi izvora'!$A:$N,DW26,AR$7)))</f>
        <v/>
      </c>
      <c r="AS26" s="697" t="str">
        <f>IF($E26="","",IF(INDEX('E_Tokovi izvora'!$A:$N,DX26,AS$7)="","",INDEX('E_Tokovi izvora'!$A:$N,DX26,AS$7)))</f>
        <v/>
      </c>
      <c r="AT26" s="697" t="str">
        <f>IF($E26="","",IF(INDEX('E_Tokovi izvora'!$A:$N,DY26,AT$7)="","",INDEX('E_Tokovi izvora'!$A:$N,DY26,AT$7)))</f>
        <v/>
      </c>
      <c r="AU26" s="697" t="str">
        <f>IF($E26="","",IF(INDEX('E_Tokovi izvora'!$A:$N,DZ26,AU$7)="","",INDEX('E_Tokovi izvora'!$A:$N,DZ26,AU$7)))</f>
        <v/>
      </c>
      <c r="AV26" s="697" t="str">
        <f>IF($E26="","",IF(INDEX('E_Tokovi izvora'!$A:$N,EA26,AV$7)="","",INDEX('E_Tokovi izvora'!$A:$N,EA26,AV$7)))</f>
        <v/>
      </c>
      <c r="AW26" s="697" t="str">
        <f>IF($E26="","",IF(INDEX('E_Tokovi izvora'!$A:$N,EB26,AW$7)="","",INDEX('E_Tokovi izvora'!$A:$N,EB26,AW$7)))</f>
        <v/>
      </c>
      <c r="AX26" s="697" t="str">
        <f>IF($E26="","",IF(INDEX('E_Tokovi izvora'!$A:$N,EC26,AX$7)="","",INDEX('E_Tokovi izvora'!$A:$N,EC26,AX$7)))</f>
        <v/>
      </c>
      <c r="AY26" s="697" t="str">
        <f>IF($E26="","",IF(INDEX('E_Tokovi izvora'!$A:$N,ED26,AY$7)="","",INDEX('E_Tokovi izvora'!$A:$N,ED26,AY$7)))</f>
        <v/>
      </c>
      <c r="AZ26" s="697" t="str">
        <f>IF($E26="","",IF(INDEX('E_Tokovi izvora'!$A:$N,EE26,AZ$7)="","",INDEX('E_Tokovi izvora'!$A:$N,EE26,AZ$7)))</f>
        <v/>
      </c>
      <c r="BA26" s="697" t="str">
        <f>IF($E26="","",IF(INDEX('E_Tokovi izvora'!$A:$N,EF26,BA$7)="","",INDEX('E_Tokovi izvora'!$A:$N,EF26,BA$7)))</f>
        <v/>
      </c>
      <c r="BB26" s="697" t="str">
        <f>IF($E26="","",IF(INDEX('E_Tokovi izvora'!$A:$N,EG26,BB$7)="","",INDEX('E_Tokovi izvora'!$A:$N,EG26,BB$7)))</f>
        <v/>
      </c>
      <c r="BC26" s="697" t="str">
        <f>IF($E26="","",IF(INDEX('E_Tokovi izvora'!$A:$N,EH26,BC$7)="","",INDEX('E_Tokovi izvora'!$A:$N,EH26,BC$7)))</f>
        <v/>
      </c>
      <c r="BD26" s="697" t="str">
        <f>IF($E26="","",IF(INDEX('E_Tokovi izvora'!$A:$N,EI26,BD$7)="","",INDEX('E_Tokovi izvora'!$A:$N,EI26,BD$7)))</f>
        <v/>
      </c>
      <c r="BE26" s="697" t="str">
        <f>IF($E26="","",IF(INDEX('E_Tokovi izvora'!$A:$N,EJ26,BE$7)="","",INDEX('E_Tokovi izvora'!$A:$N,EJ26,BE$7)))</f>
        <v/>
      </c>
      <c r="BF26" s="697" t="str">
        <f>IF($E26="","",IF(INDEX('E_Tokovi izvora'!$A:$N,EK26,BF$7)="","",INDEX('E_Tokovi izvora'!$A:$N,EK26,BF$7)))</f>
        <v/>
      </c>
      <c r="BG26" s="697" t="str">
        <f>IF($E26="","",IF(INDEX('E_Tokovi izvora'!$A:$N,EL26,BG$7)="","",INDEX('E_Tokovi izvora'!$A:$N,EL26,BG$7)))</f>
        <v/>
      </c>
      <c r="BH26" s="697" t="str">
        <f>IF($E26="","",IF(INDEX('E_Tokovi izvora'!$A:$N,EM26,BH$7)="","",INDEX('E_Tokovi izvora'!$A:$N,EM26,BH$7)))</f>
        <v/>
      </c>
      <c r="BI26" s="697" t="str">
        <f>IF($E26="","",IF(INDEX('E_Tokovi izvora'!$A:$N,EN26,BI$7)="","",INDEX('E_Tokovi izvora'!$A:$N,EN26,BI$7)))</f>
        <v/>
      </c>
      <c r="BJ26" s="697" t="str">
        <f>IF($E26="","",IF(INDEX('E_Tokovi izvora'!$A:$N,EO26,BJ$7)="","",INDEX('E_Tokovi izvora'!$A:$N,EO26,BJ$7)))</f>
        <v/>
      </c>
      <c r="BK26" s="697" t="str">
        <f>IF($E26="","",IF(INDEX('E_Tokovi izvora'!$A:$N,EP26,BK$7)="","",INDEX('E_Tokovi izvora'!$A:$N,EP26,BK$7)))</f>
        <v/>
      </c>
      <c r="BL26" s="697" t="str">
        <f>IF($E26="","",IF(INDEX('E_Tokovi izvora'!$A:$N,EQ26,BL$7)="","",INDEX('E_Tokovi izvora'!$A:$N,EQ26,BL$7)))</f>
        <v/>
      </c>
      <c r="BM26" s="697" t="str">
        <f>IF($E26="","",IF(INDEX('E_Tokovi izvora'!$A:$N,ER26,BM$7)="","",INDEX('E_Tokovi izvora'!$A:$N,ER26,BM$7)))</f>
        <v/>
      </c>
      <c r="BN26" s="697" t="str">
        <f>IF($E26="","",IF(INDEX('E_Tokovi izvora'!$A:$N,ES26,BN$7)="","",INDEX('E_Tokovi izvora'!$A:$N,ES26,BN$7)))</f>
        <v/>
      </c>
      <c r="BO26" s="697" t="str">
        <f>IF($E26="","",IF(INDEX('E_Tokovi izvora'!$A:$N,ET26,BO$7)="","",INDEX('E_Tokovi izvora'!$A:$N,ET26,BO$7)))</f>
        <v/>
      </c>
      <c r="BP26" s="697" t="str">
        <f>IF($E26="","",IF(INDEX('E_Tokovi izvora'!$A:$N,EU26,BP$7)="","",INDEX('E_Tokovi izvora'!$A:$N,EU26,BP$7)))</f>
        <v/>
      </c>
      <c r="BQ26" s="697" t="str">
        <f>IF($E26="","",IF(INDEX('E_Tokovi izvora'!$A:$N,EV26,BQ$7)="","",INDEX('E_Tokovi izvora'!$A:$N,EV26,BQ$7)))</f>
        <v/>
      </c>
      <c r="BR26" s="697" t="str">
        <f>IF($E26="","",IF(INDEX('E_Tokovi izvora'!$A:$N,EW26,BR$7)="","",INDEX('E_Tokovi izvora'!$A:$N,EW26,BR$7)))</f>
        <v/>
      </c>
      <c r="BS26" s="697" t="str">
        <f>IF($E26="","",IF(INDEX('E_Tokovi izvora'!$A:$N,EX26,BS$7)="","",INDEX('E_Tokovi izvora'!$A:$N,EX26,BS$7)))</f>
        <v/>
      </c>
      <c r="BT26" s="697" t="str">
        <f>IF($E26="","",IF(INDEX('E_Tokovi izvora'!$A:$N,EY26,BT$7)="","",INDEX('E_Tokovi izvora'!$A:$N,EY26,BT$7)))</f>
        <v/>
      </c>
      <c r="BU26" s="620"/>
      <c r="CJ26" s="673" t="str">
        <f t="shared" si="0"/>
        <v>SourceCategory_</v>
      </c>
      <c r="CK26" s="673" t="b">
        <f>INDEX('C_Opis postrojenja'!$A$226:$A$332,ROWS($CI$11:CI26))="ausblenden"</f>
        <v>0</v>
      </c>
      <c r="CL26" s="673" t="str">
        <f t="shared" si="1"/>
        <v>SourceStreamName_</v>
      </c>
      <c r="CN26" s="673">
        <f t="shared" si="65"/>
        <v>1123</v>
      </c>
      <c r="CO26" s="673">
        <f t="shared" si="2"/>
        <v>1125</v>
      </c>
      <c r="CP26" s="673">
        <f t="shared" si="3"/>
        <v>1127</v>
      </c>
      <c r="CQ26" s="673">
        <f t="shared" si="4"/>
        <v>1129</v>
      </c>
      <c r="CR26" s="673">
        <f t="shared" si="5"/>
        <v>1131</v>
      </c>
      <c r="CS26" s="673">
        <f t="shared" si="6"/>
        <v>1133</v>
      </c>
      <c r="CT26" s="673">
        <f t="shared" si="7"/>
        <v>1135</v>
      </c>
      <c r="CU26" s="673">
        <f t="shared" si="8"/>
        <v>1135</v>
      </c>
      <c r="CV26" s="673">
        <f t="shared" si="9"/>
        <v>1135</v>
      </c>
      <c r="CW26" s="673">
        <f t="shared" si="10"/>
        <v>1135</v>
      </c>
      <c r="CX26" s="673">
        <f t="shared" si="11"/>
        <v>1135</v>
      </c>
      <c r="CY26" s="673">
        <f t="shared" si="12"/>
        <v>1138</v>
      </c>
      <c r="CZ26" s="673">
        <f t="shared" si="13"/>
        <v>1142</v>
      </c>
      <c r="DA26" s="673">
        <f t="shared" si="14"/>
        <v>1143</v>
      </c>
      <c r="DB26" s="673">
        <f t="shared" si="15"/>
        <v>1144</v>
      </c>
      <c r="DC26" s="673">
        <f t="shared" si="16"/>
        <v>1151</v>
      </c>
      <c r="DD26" s="673">
        <f t="shared" si="17"/>
        <v>1161</v>
      </c>
      <c r="DE26" s="673">
        <f t="shared" si="18"/>
        <v>1161</v>
      </c>
      <c r="DF26" s="673">
        <f t="shared" si="19"/>
        <v>1161</v>
      </c>
      <c r="DG26" s="673">
        <f t="shared" si="20"/>
        <v>1161</v>
      </c>
      <c r="DH26" s="673">
        <f t="shared" si="21"/>
        <v>1161</v>
      </c>
      <c r="DI26" s="673">
        <f t="shared" si="22"/>
        <v>1161</v>
      </c>
      <c r="DJ26" s="673">
        <f t="shared" si="23"/>
        <v>1161</v>
      </c>
      <c r="DK26" s="673">
        <f t="shared" si="24"/>
        <v>1152</v>
      </c>
      <c r="DL26" s="673">
        <f t="shared" si="25"/>
        <v>1162</v>
      </c>
      <c r="DM26" s="673">
        <f t="shared" si="26"/>
        <v>1162</v>
      </c>
      <c r="DN26" s="673">
        <f t="shared" si="27"/>
        <v>1162</v>
      </c>
      <c r="DO26" s="673">
        <f t="shared" si="28"/>
        <v>1162</v>
      </c>
      <c r="DP26" s="673">
        <f t="shared" si="29"/>
        <v>1162</v>
      </c>
      <c r="DQ26" s="673">
        <f t="shared" si="30"/>
        <v>1162</v>
      </c>
      <c r="DR26" s="673">
        <f t="shared" si="31"/>
        <v>1162</v>
      </c>
      <c r="DS26" s="673">
        <f t="shared" si="32"/>
        <v>1153</v>
      </c>
      <c r="DT26" s="673">
        <f t="shared" si="33"/>
        <v>1163</v>
      </c>
      <c r="DU26" s="673">
        <f t="shared" si="34"/>
        <v>1163</v>
      </c>
      <c r="DV26" s="673">
        <f t="shared" si="35"/>
        <v>1163</v>
      </c>
      <c r="DW26" s="673">
        <f t="shared" si="36"/>
        <v>1163</v>
      </c>
      <c r="DX26" s="673">
        <f t="shared" si="37"/>
        <v>1163</v>
      </c>
      <c r="DY26" s="673">
        <f t="shared" si="38"/>
        <v>1163</v>
      </c>
      <c r="DZ26" s="673">
        <f t="shared" si="39"/>
        <v>1163</v>
      </c>
      <c r="EA26" s="673">
        <f t="shared" si="40"/>
        <v>1154</v>
      </c>
      <c r="EB26" s="673">
        <f t="shared" si="41"/>
        <v>1164</v>
      </c>
      <c r="EC26" s="673">
        <f t="shared" si="42"/>
        <v>1164</v>
      </c>
      <c r="ED26" s="673">
        <f t="shared" si="43"/>
        <v>1164</v>
      </c>
      <c r="EE26" s="673">
        <f t="shared" si="44"/>
        <v>1164</v>
      </c>
      <c r="EF26" s="673">
        <f t="shared" si="45"/>
        <v>1164</v>
      </c>
      <c r="EG26" s="673">
        <f t="shared" si="46"/>
        <v>1164</v>
      </c>
      <c r="EH26" s="673">
        <f t="shared" si="47"/>
        <v>1164</v>
      </c>
      <c r="EI26" s="673">
        <f t="shared" si="48"/>
        <v>1155</v>
      </c>
      <c r="EJ26" s="673">
        <f t="shared" si="49"/>
        <v>1165</v>
      </c>
      <c r="EK26" s="673">
        <f t="shared" si="50"/>
        <v>1165</v>
      </c>
      <c r="EL26" s="673">
        <f t="shared" si="51"/>
        <v>1165</v>
      </c>
      <c r="EM26" s="673">
        <f t="shared" si="52"/>
        <v>1165</v>
      </c>
      <c r="EN26" s="673">
        <f t="shared" si="53"/>
        <v>1165</v>
      </c>
      <c r="EO26" s="673">
        <f t="shared" si="54"/>
        <v>1165</v>
      </c>
      <c r="EP26" s="673">
        <f t="shared" si="55"/>
        <v>1165</v>
      </c>
      <c r="EQ26" s="673">
        <f t="shared" si="56"/>
        <v>1156</v>
      </c>
      <c r="ER26" s="673">
        <f t="shared" si="57"/>
        <v>1166</v>
      </c>
      <c r="ES26" s="673">
        <f t="shared" si="58"/>
        <v>1166</v>
      </c>
      <c r="ET26" s="673">
        <f t="shared" si="59"/>
        <v>1166</v>
      </c>
      <c r="EU26" s="673">
        <f t="shared" si="60"/>
        <v>1166</v>
      </c>
      <c r="EV26" s="673">
        <f t="shared" si="61"/>
        <v>1166</v>
      </c>
      <c r="EW26" s="673">
        <f t="shared" si="62"/>
        <v>1166</v>
      </c>
      <c r="EX26" s="673">
        <f t="shared" si="63"/>
        <v>1166</v>
      </c>
      <c r="EY26" s="673">
        <f t="shared" si="64"/>
        <v>1172</v>
      </c>
    </row>
    <row r="27" spans="2:155" ht="12.75" customHeight="1" x14ac:dyDescent="0.2">
      <c r="B27" s="694" t="str">
        <f>IF(COUNTIF($CK$10:CK27,TRUE)&gt;0,"",INDEX('C_Opis postrojenja'!$E$226:$E$242,ROWS($A$11:A27)))</f>
        <v/>
      </c>
      <c r="C27" s="576" t="str">
        <f>IF($E27="","",INDEX('C_Opis postrojenja'!F:F,MATCH($B27,'C_Opis postrojenja'!$E:$E,0)))</f>
        <v/>
      </c>
      <c r="D27" s="576" t="str">
        <f>IF($E27="","",INDEX('C_Opis postrojenja'!I:I,MATCH($B27,'C_Opis postrojenja'!$E:$E,0)))</f>
        <v/>
      </c>
      <c r="E27" s="576" t="str">
        <f>IF($B27="","",INDEX('C_Opis postrojenja'!F:F,MATCH($CJ27,'C_Opis postrojenja'!$Q:$Q,0)))</f>
        <v/>
      </c>
      <c r="F27" s="700" t="str">
        <f>IF($E27="","",INDEX('C_Opis postrojenja'!L:L,MATCH($CJ27,'C_Opis postrojenja'!$Q:$Q,0)))</f>
        <v/>
      </c>
      <c r="G27" s="576" t="str">
        <f>IF($E27="","",INDEX('C_Opis postrojenja'!M:M,MATCH($CJ27,'C_Opis postrojenja'!$Q:$Q,0)))</f>
        <v/>
      </c>
      <c r="H27" s="576" t="str">
        <f>IF($E27="","",INDEX('C_Opis postrojenja'!N:N,MATCH($CJ27,'C_Opis postrojenja'!$Q:$Q,0)))</f>
        <v/>
      </c>
      <c r="I27" s="697" t="str">
        <f>IF($E27="","",IF(INDEX('E_Tokovi izvora'!$A:$N,CN27,I$7)="","",INDEX('E_Tokovi izvora'!$A:$N,CN27,I$7)))</f>
        <v/>
      </c>
      <c r="J27" s="697" t="str">
        <f>IF($E27="","",IF(INDEX('E_Tokovi izvora'!$A:$N,CO27,J$7)="","",INDEX('E_Tokovi izvora'!$A:$N,CO27,J$7)))</f>
        <v/>
      </c>
      <c r="K27" s="697" t="str">
        <f>IF($E27="","",IF(INDEX('E_Tokovi izvora'!$A:$N,CP27,K$7)="","",INDEX('E_Tokovi izvora'!$A:$N,CP27,K$7)))</f>
        <v/>
      </c>
      <c r="L27" s="697" t="str">
        <f>IF($E27="","",IF(INDEX('E_Tokovi izvora'!$A:$N,CQ27,L$7)="","",INDEX('E_Tokovi izvora'!$A:$N,CQ27,L$7)))</f>
        <v/>
      </c>
      <c r="M27" s="697" t="str">
        <f>IF($E27="","",IF(INDEX('E_Tokovi izvora'!$A:$N,CR27,M$7)="","",INDEX('E_Tokovi izvora'!$A:$N,CR27,M$7)))</f>
        <v/>
      </c>
      <c r="N27" s="697" t="str">
        <f>IF($E27="","",IF(INDEX('E_Tokovi izvora'!$A:$N,CS27,N$7)="","",INDEX('E_Tokovi izvora'!$A:$N,CS27,N$7)))</f>
        <v/>
      </c>
      <c r="O27" s="697" t="str">
        <f>IF($E27="","",IF(INDEX('E_Tokovi izvora'!$A:$N,CT27,O$7)="","",INDEX('E_Tokovi izvora'!$A:$N,CT27,O$7)))</f>
        <v/>
      </c>
      <c r="P27" s="697" t="str">
        <f>IF($E27="","",IF(INDEX('E_Tokovi izvora'!$A:$N,CU27,P$7)="","",INDEX('E_Tokovi izvora'!$A:$N,CU27,P$7)))</f>
        <v/>
      </c>
      <c r="Q27" s="697" t="str">
        <f>IF($E27="","",IF(INDEX('E_Tokovi izvora'!$A:$N,CV27,Q$7)="","",INDEX('E_Tokovi izvora'!$A:$N,CV27,Q$7)))</f>
        <v/>
      </c>
      <c r="R27" s="697" t="str">
        <f>IF($E27="","",IF(INDEX('E_Tokovi izvora'!$A:$N,CW27,R$7)="","",INDEX('E_Tokovi izvora'!$A:$N,CW27,R$7)))</f>
        <v/>
      </c>
      <c r="S27" s="697" t="str">
        <f>IF($E27="","",IF(INDEX('E_Tokovi izvora'!$A:$N,CX27,S$7)="","",INDEX('E_Tokovi izvora'!$A:$N,CX27,S$7)))</f>
        <v/>
      </c>
      <c r="T27" s="697" t="str">
        <f>IF($E27="","",IF(INDEX('E_Tokovi izvora'!$A:$N,CY27,T$7)="","",INDEX('E_Tokovi izvora'!$A:$N,CY27,T$7)))</f>
        <v/>
      </c>
      <c r="U27" s="697" t="str">
        <f>IF($E27="","",IF(INDEX('E_Tokovi izvora'!$A:$N,CZ27,U$7)="","",INDEX('E_Tokovi izvora'!$A:$N,CZ27,U$7)))</f>
        <v/>
      </c>
      <c r="V27" s="697" t="str">
        <f>IF($E27="","",IF(INDEX('E_Tokovi izvora'!$A:$N,DA27,V$7)="","",INDEX('E_Tokovi izvora'!$A:$N,DA27,V$7)))</f>
        <v/>
      </c>
      <c r="W27" s="698" t="str">
        <f>IF($E27="","",IF(INDEX('E_Tokovi izvora'!$A:$N,DB27,W$7)="","",INDEX('E_Tokovi izvora'!$A:$N,DB27,W$7)))</f>
        <v/>
      </c>
      <c r="X27" s="697" t="str">
        <f>IF($E27="","",IF(INDEX('E_Tokovi izvora'!$A:$N,DC27,X$7)="","",INDEX('E_Tokovi izvora'!$A:$N,DC27,X$7)))</f>
        <v/>
      </c>
      <c r="Y27" s="697" t="str">
        <f>IF($E27="","",IF(INDEX('E_Tokovi izvora'!$A:$N,DD27,Y$7)="","",INDEX('E_Tokovi izvora'!$A:$N,DD27,Y$7)))</f>
        <v/>
      </c>
      <c r="Z27" s="697" t="str">
        <f>IF($E27="","",IF(INDEX('E_Tokovi izvora'!$A:$N,DE27,Z$7)="","",INDEX('E_Tokovi izvora'!$A:$N,DE27,Z$7)))</f>
        <v/>
      </c>
      <c r="AA27" s="697" t="str">
        <f>IF($E27="","",IF(INDEX('E_Tokovi izvora'!$A:$N,DF27,AA$7)="","",INDEX('E_Tokovi izvora'!$A:$N,DF27,AA$7)))</f>
        <v/>
      </c>
      <c r="AB27" s="697" t="str">
        <f>IF($E27="","",IF(INDEX('E_Tokovi izvora'!$A:$N,DG27,AB$7)="","",INDEX('E_Tokovi izvora'!$A:$N,DG27,AB$7)))</f>
        <v/>
      </c>
      <c r="AC27" s="697" t="str">
        <f>IF($E27="","",IF(INDEX('E_Tokovi izvora'!$A:$N,DH27,AC$7)="","",INDEX('E_Tokovi izvora'!$A:$N,DH27,AC$7)))</f>
        <v/>
      </c>
      <c r="AD27" s="697" t="str">
        <f>IF($E27="","",IF(INDEX('E_Tokovi izvora'!$A:$N,DI27,AD$7)="","",INDEX('E_Tokovi izvora'!$A:$N,DI27,AD$7)))</f>
        <v/>
      </c>
      <c r="AE27" s="697" t="str">
        <f>IF($E27="","",IF(INDEX('E_Tokovi izvora'!$A:$N,DJ27,AE$7)="","",INDEX('E_Tokovi izvora'!$A:$N,DJ27,AE$7)))</f>
        <v/>
      </c>
      <c r="AF27" s="697" t="str">
        <f>IF($E27="","",IF(INDEX('E_Tokovi izvora'!$A:$N,DK27,AF$7)="","",INDEX('E_Tokovi izvora'!$A:$N,DK27,AF$7)))</f>
        <v/>
      </c>
      <c r="AG27" s="697" t="str">
        <f>IF($E27="","",IF(INDEX('E_Tokovi izvora'!$A:$N,DL27,AG$7)="","",INDEX('E_Tokovi izvora'!$A:$N,DL27,AG$7)))</f>
        <v/>
      </c>
      <c r="AH27" s="697" t="str">
        <f>IF($E27="","",IF(INDEX('E_Tokovi izvora'!$A:$N,DM27,AH$7)="","",INDEX('E_Tokovi izvora'!$A:$N,DM27,AH$7)))</f>
        <v/>
      </c>
      <c r="AI27" s="697" t="str">
        <f>IF($E27="","",IF(INDEX('E_Tokovi izvora'!$A:$N,DN27,AI$7)="","",INDEX('E_Tokovi izvora'!$A:$N,DN27,AI$7)))</f>
        <v/>
      </c>
      <c r="AJ27" s="697" t="str">
        <f>IF($E27="","",IF(INDEX('E_Tokovi izvora'!$A:$N,DO27,AJ$7)="","",INDEX('E_Tokovi izvora'!$A:$N,DO27,AJ$7)))</f>
        <v/>
      </c>
      <c r="AK27" s="697" t="str">
        <f>IF($E27="","",IF(INDEX('E_Tokovi izvora'!$A:$N,DP27,AK$7)="","",INDEX('E_Tokovi izvora'!$A:$N,DP27,AK$7)))</f>
        <v/>
      </c>
      <c r="AL27" s="697" t="str">
        <f>IF($E27="","",IF(INDEX('E_Tokovi izvora'!$A:$N,DQ27,AL$7)="","",INDEX('E_Tokovi izvora'!$A:$N,DQ27,AL$7)))</f>
        <v/>
      </c>
      <c r="AM27" s="697" t="str">
        <f>IF($E27="","",IF(INDEX('E_Tokovi izvora'!$A:$N,DR27,AM$7)="","",INDEX('E_Tokovi izvora'!$A:$N,DR27,AM$7)))</f>
        <v/>
      </c>
      <c r="AN27" s="697" t="str">
        <f>IF($E27="","",IF(INDEX('E_Tokovi izvora'!$A:$N,DS27,AN$7)="","",INDEX('E_Tokovi izvora'!$A:$N,DS27,AN$7)))</f>
        <v/>
      </c>
      <c r="AO27" s="697" t="str">
        <f>IF($E27="","",IF(INDEX('E_Tokovi izvora'!$A:$N,DT27,AO$7)="","",INDEX('E_Tokovi izvora'!$A:$N,DT27,AO$7)))</f>
        <v/>
      </c>
      <c r="AP27" s="697" t="str">
        <f>IF($E27="","",IF(INDEX('E_Tokovi izvora'!$A:$N,DU27,AP$7)="","",INDEX('E_Tokovi izvora'!$A:$N,DU27,AP$7)))</f>
        <v/>
      </c>
      <c r="AQ27" s="697" t="str">
        <f>IF($E27="","",IF(INDEX('E_Tokovi izvora'!$A:$N,DV27,AQ$7)="","",INDEX('E_Tokovi izvora'!$A:$N,DV27,AQ$7)))</f>
        <v/>
      </c>
      <c r="AR27" s="697" t="str">
        <f>IF($E27="","",IF(INDEX('E_Tokovi izvora'!$A:$N,DW27,AR$7)="","",INDEX('E_Tokovi izvora'!$A:$N,DW27,AR$7)))</f>
        <v/>
      </c>
      <c r="AS27" s="697" t="str">
        <f>IF($E27="","",IF(INDEX('E_Tokovi izvora'!$A:$N,DX27,AS$7)="","",INDEX('E_Tokovi izvora'!$A:$N,DX27,AS$7)))</f>
        <v/>
      </c>
      <c r="AT27" s="697" t="str">
        <f>IF($E27="","",IF(INDEX('E_Tokovi izvora'!$A:$N,DY27,AT$7)="","",INDEX('E_Tokovi izvora'!$A:$N,DY27,AT$7)))</f>
        <v/>
      </c>
      <c r="AU27" s="697" t="str">
        <f>IF($E27="","",IF(INDEX('E_Tokovi izvora'!$A:$N,DZ27,AU$7)="","",INDEX('E_Tokovi izvora'!$A:$N,DZ27,AU$7)))</f>
        <v/>
      </c>
      <c r="AV27" s="697" t="str">
        <f>IF($E27="","",IF(INDEX('E_Tokovi izvora'!$A:$N,EA27,AV$7)="","",INDEX('E_Tokovi izvora'!$A:$N,EA27,AV$7)))</f>
        <v/>
      </c>
      <c r="AW27" s="697" t="str">
        <f>IF($E27="","",IF(INDEX('E_Tokovi izvora'!$A:$N,EB27,AW$7)="","",INDEX('E_Tokovi izvora'!$A:$N,EB27,AW$7)))</f>
        <v/>
      </c>
      <c r="AX27" s="697" t="str">
        <f>IF($E27="","",IF(INDEX('E_Tokovi izvora'!$A:$N,EC27,AX$7)="","",INDEX('E_Tokovi izvora'!$A:$N,EC27,AX$7)))</f>
        <v/>
      </c>
      <c r="AY27" s="697" t="str">
        <f>IF($E27="","",IF(INDEX('E_Tokovi izvora'!$A:$N,ED27,AY$7)="","",INDEX('E_Tokovi izvora'!$A:$N,ED27,AY$7)))</f>
        <v/>
      </c>
      <c r="AZ27" s="697" t="str">
        <f>IF($E27="","",IF(INDEX('E_Tokovi izvora'!$A:$N,EE27,AZ$7)="","",INDEX('E_Tokovi izvora'!$A:$N,EE27,AZ$7)))</f>
        <v/>
      </c>
      <c r="BA27" s="697" t="str">
        <f>IF($E27="","",IF(INDEX('E_Tokovi izvora'!$A:$N,EF27,BA$7)="","",INDEX('E_Tokovi izvora'!$A:$N,EF27,BA$7)))</f>
        <v/>
      </c>
      <c r="BB27" s="697" t="str">
        <f>IF($E27="","",IF(INDEX('E_Tokovi izvora'!$A:$N,EG27,BB$7)="","",INDEX('E_Tokovi izvora'!$A:$N,EG27,BB$7)))</f>
        <v/>
      </c>
      <c r="BC27" s="697" t="str">
        <f>IF($E27="","",IF(INDEX('E_Tokovi izvora'!$A:$N,EH27,BC$7)="","",INDEX('E_Tokovi izvora'!$A:$N,EH27,BC$7)))</f>
        <v/>
      </c>
      <c r="BD27" s="697" t="str">
        <f>IF($E27="","",IF(INDEX('E_Tokovi izvora'!$A:$N,EI27,BD$7)="","",INDEX('E_Tokovi izvora'!$A:$N,EI27,BD$7)))</f>
        <v/>
      </c>
      <c r="BE27" s="697" t="str">
        <f>IF($E27="","",IF(INDEX('E_Tokovi izvora'!$A:$N,EJ27,BE$7)="","",INDEX('E_Tokovi izvora'!$A:$N,EJ27,BE$7)))</f>
        <v/>
      </c>
      <c r="BF27" s="697" t="str">
        <f>IF($E27="","",IF(INDEX('E_Tokovi izvora'!$A:$N,EK27,BF$7)="","",INDEX('E_Tokovi izvora'!$A:$N,EK27,BF$7)))</f>
        <v/>
      </c>
      <c r="BG27" s="697" t="str">
        <f>IF($E27="","",IF(INDEX('E_Tokovi izvora'!$A:$N,EL27,BG$7)="","",INDEX('E_Tokovi izvora'!$A:$N,EL27,BG$7)))</f>
        <v/>
      </c>
      <c r="BH27" s="697" t="str">
        <f>IF($E27="","",IF(INDEX('E_Tokovi izvora'!$A:$N,EM27,BH$7)="","",INDEX('E_Tokovi izvora'!$A:$N,EM27,BH$7)))</f>
        <v/>
      </c>
      <c r="BI27" s="697" t="str">
        <f>IF($E27="","",IF(INDEX('E_Tokovi izvora'!$A:$N,EN27,BI$7)="","",INDEX('E_Tokovi izvora'!$A:$N,EN27,BI$7)))</f>
        <v/>
      </c>
      <c r="BJ27" s="697" t="str">
        <f>IF($E27="","",IF(INDEX('E_Tokovi izvora'!$A:$N,EO27,BJ$7)="","",INDEX('E_Tokovi izvora'!$A:$N,EO27,BJ$7)))</f>
        <v/>
      </c>
      <c r="BK27" s="697" t="str">
        <f>IF($E27="","",IF(INDEX('E_Tokovi izvora'!$A:$N,EP27,BK$7)="","",INDEX('E_Tokovi izvora'!$A:$N,EP27,BK$7)))</f>
        <v/>
      </c>
      <c r="BL27" s="697" t="str">
        <f>IF($E27="","",IF(INDEX('E_Tokovi izvora'!$A:$N,EQ27,BL$7)="","",INDEX('E_Tokovi izvora'!$A:$N,EQ27,BL$7)))</f>
        <v/>
      </c>
      <c r="BM27" s="697" t="str">
        <f>IF($E27="","",IF(INDEX('E_Tokovi izvora'!$A:$N,ER27,BM$7)="","",INDEX('E_Tokovi izvora'!$A:$N,ER27,BM$7)))</f>
        <v/>
      </c>
      <c r="BN27" s="697" t="str">
        <f>IF($E27="","",IF(INDEX('E_Tokovi izvora'!$A:$N,ES27,BN$7)="","",INDEX('E_Tokovi izvora'!$A:$N,ES27,BN$7)))</f>
        <v/>
      </c>
      <c r="BO27" s="697" t="str">
        <f>IF($E27="","",IF(INDEX('E_Tokovi izvora'!$A:$N,ET27,BO$7)="","",INDEX('E_Tokovi izvora'!$A:$N,ET27,BO$7)))</f>
        <v/>
      </c>
      <c r="BP27" s="697" t="str">
        <f>IF($E27="","",IF(INDEX('E_Tokovi izvora'!$A:$N,EU27,BP$7)="","",INDEX('E_Tokovi izvora'!$A:$N,EU27,BP$7)))</f>
        <v/>
      </c>
      <c r="BQ27" s="697" t="str">
        <f>IF($E27="","",IF(INDEX('E_Tokovi izvora'!$A:$N,EV27,BQ$7)="","",INDEX('E_Tokovi izvora'!$A:$N,EV27,BQ$7)))</f>
        <v/>
      </c>
      <c r="BR27" s="697" t="str">
        <f>IF($E27="","",IF(INDEX('E_Tokovi izvora'!$A:$N,EW27,BR$7)="","",INDEX('E_Tokovi izvora'!$A:$N,EW27,BR$7)))</f>
        <v/>
      </c>
      <c r="BS27" s="697" t="str">
        <f>IF($E27="","",IF(INDEX('E_Tokovi izvora'!$A:$N,EX27,BS$7)="","",INDEX('E_Tokovi izvora'!$A:$N,EX27,BS$7)))</f>
        <v/>
      </c>
      <c r="BT27" s="697" t="str">
        <f>IF($E27="","",IF(INDEX('E_Tokovi izvora'!$A:$N,EY27,BT$7)="","",INDEX('E_Tokovi izvora'!$A:$N,EY27,BT$7)))</f>
        <v/>
      </c>
      <c r="BU27" s="620"/>
      <c r="CJ27" s="673" t="str">
        <f t="shared" si="0"/>
        <v>SourceCategory_</v>
      </c>
      <c r="CK27" s="673" t="b">
        <f>INDEX('C_Opis postrojenja'!$A$226:$A$332,ROWS($CI$11:CI27))="ausblenden"</f>
        <v>0</v>
      </c>
      <c r="CL27" s="673" t="str">
        <f t="shared" si="1"/>
        <v>SourceStreamName_</v>
      </c>
      <c r="CN27" s="673">
        <f t="shared" si="65"/>
        <v>1189</v>
      </c>
      <c r="CO27" s="673">
        <f t="shared" si="2"/>
        <v>1191</v>
      </c>
      <c r="CP27" s="673">
        <f t="shared" si="3"/>
        <v>1193</v>
      </c>
      <c r="CQ27" s="673">
        <f t="shared" si="4"/>
        <v>1195</v>
      </c>
      <c r="CR27" s="673">
        <f t="shared" si="5"/>
        <v>1197</v>
      </c>
      <c r="CS27" s="673">
        <f t="shared" si="6"/>
        <v>1199</v>
      </c>
      <c r="CT27" s="673">
        <f t="shared" si="7"/>
        <v>1201</v>
      </c>
      <c r="CU27" s="673">
        <f t="shared" si="8"/>
        <v>1201</v>
      </c>
      <c r="CV27" s="673">
        <f t="shared" si="9"/>
        <v>1201</v>
      </c>
      <c r="CW27" s="673">
        <f t="shared" si="10"/>
        <v>1201</v>
      </c>
      <c r="CX27" s="673">
        <f t="shared" si="11"/>
        <v>1201</v>
      </c>
      <c r="CY27" s="673">
        <f t="shared" si="12"/>
        <v>1204</v>
      </c>
      <c r="CZ27" s="673">
        <f t="shared" si="13"/>
        <v>1208</v>
      </c>
      <c r="DA27" s="673">
        <f t="shared" si="14"/>
        <v>1209</v>
      </c>
      <c r="DB27" s="673">
        <f t="shared" si="15"/>
        <v>1210</v>
      </c>
      <c r="DC27" s="673">
        <f t="shared" si="16"/>
        <v>1217</v>
      </c>
      <c r="DD27" s="673">
        <f t="shared" si="17"/>
        <v>1227</v>
      </c>
      <c r="DE27" s="673">
        <f t="shared" si="18"/>
        <v>1227</v>
      </c>
      <c r="DF27" s="673">
        <f t="shared" si="19"/>
        <v>1227</v>
      </c>
      <c r="DG27" s="673">
        <f t="shared" si="20"/>
        <v>1227</v>
      </c>
      <c r="DH27" s="673">
        <f t="shared" si="21"/>
        <v>1227</v>
      </c>
      <c r="DI27" s="673">
        <f t="shared" si="22"/>
        <v>1227</v>
      </c>
      <c r="DJ27" s="673">
        <f t="shared" si="23"/>
        <v>1227</v>
      </c>
      <c r="DK27" s="673">
        <f t="shared" si="24"/>
        <v>1218</v>
      </c>
      <c r="DL27" s="673">
        <f t="shared" si="25"/>
        <v>1228</v>
      </c>
      <c r="DM27" s="673">
        <f t="shared" si="26"/>
        <v>1228</v>
      </c>
      <c r="DN27" s="673">
        <f t="shared" si="27"/>
        <v>1228</v>
      </c>
      <c r="DO27" s="673">
        <f t="shared" si="28"/>
        <v>1228</v>
      </c>
      <c r="DP27" s="673">
        <f t="shared" si="29"/>
        <v>1228</v>
      </c>
      <c r="DQ27" s="673">
        <f t="shared" si="30"/>
        <v>1228</v>
      </c>
      <c r="DR27" s="673">
        <f t="shared" si="31"/>
        <v>1228</v>
      </c>
      <c r="DS27" s="673">
        <f t="shared" si="32"/>
        <v>1219</v>
      </c>
      <c r="DT27" s="673">
        <f t="shared" si="33"/>
        <v>1229</v>
      </c>
      <c r="DU27" s="673">
        <f t="shared" si="34"/>
        <v>1229</v>
      </c>
      <c r="DV27" s="673">
        <f t="shared" si="35"/>
        <v>1229</v>
      </c>
      <c r="DW27" s="673">
        <f t="shared" si="36"/>
        <v>1229</v>
      </c>
      <c r="DX27" s="673">
        <f t="shared" si="37"/>
        <v>1229</v>
      </c>
      <c r="DY27" s="673">
        <f t="shared" si="38"/>
        <v>1229</v>
      </c>
      <c r="DZ27" s="673">
        <f t="shared" si="39"/>
        <v>1229</v>
      </c>
      <c r="EA27" s="673">
        <f t="shared" si="40"/>
        <v>1220</v>
      </c>
      <c r="EB27" s="673">
        <f t="shared" si="41"/>
        <v>1230</v>
      </c>
      <c r="EC27" s="673">
        <f t="shared" si="42"/>
        <v>1230</v>
      </c>
      <c r="ED27" s="673">
        <f t="shared" si="43"/>
        <v>1230</v>
      </c>
      <c r="EE27" s="673">
        <f t="shared" si="44"/>
        <v>1230</v>
      </c>
      <c r="EF27" s="673">
        <f t="shared" si="45"/>
        <v>1230</v>
      </c>
      <c r="EG27" s="673">
        <f t="shared" si="46"/>
        <v>1230</v>
      </c>
      <c r="EH27" s="673">
        <f t="shared" si="47"/>
        <v>1230</v>
      </c>
      <c r="EI27" s="673">
        <f t="shared" si="48"/>
        <v>1221</v>
      </c>
      <c r="EJ27" s="673">
        <f t="shared" si="49"/>
        <v>1231</v>
      </c>
      <c r="EK27" s="673">
        <f t="shared" si="50"/>
        <v>1231</v>
      </c>
      <c r="EL27" s="673">
        <f t="shared" si="51"/>
        <v>1231</v>
      </c>
      <c r="EM27" s="673">
        <f t="shared" si="52"/>
        <v>1231</v>
      </c>
      <c r="EN27" s="673">
        <f t="shared" si="53"/>
        <v>1231</v>
      </c>
      <c r="EO27" s="673">
        <f t="shared" si="54"/>
        <v>1231</v>
      </c>
      <c r="EP27" s="673">
        <f t="shared" si="55"/>
        <v>1231</v>
      </c>
      <c r="EQ27" s="673">
        <f t="shared" si="56"/>
        <v>1222</v>
      </c>
      <c r="ER27" s="673">
        <f t="shared" si="57"/>
        <v>1232</v>
      </c>
      <c r="ES27" s="673">
        <f t="shared" si="58"/>
        <v>1232</v>
      </c>
      <c r="ET27" s="673">
        <f t="shared" si="59"/>
        <v>1232</v>
      </c>
      <c r="EU27" s="673">
        <f t="shared" si="60"/>
        <v>1232</v>
      </c>
      <c r="EV27" s="673">
        <f t="shared" si="61"/>
        <v>1232</v>
      </c>
      <c r="EW27" s="673">
        <f t="shared" si="62"/>
        <v>1232</v>
      </c>
      <c r="EX27" s="673">
        <f t="shared" si="63"/>
        <v>1232</v>
      </c>
      <c r="EY27" s="673">
        <f t="shared" si="64"/>
        <v>1238</v>
      </c>
    </row>
    <row r="28" spans="2:155" ht="12.75" customHeight="1" x14ac:dyDescent="0.2">
      <c r="B28" s="694" t="str">
        <f>IF(COUNTIF($CK$10:CK28,TRUE)&gt;0,"",INDEX('C_Opis postrojenja'!$E$226:$E$242,ROWS($A$11:A28)))</f>
        <v/>
      </c>
      <c r="C28" s="576" t="str">
        <f>IF($E28="","",INDEX('C_Opis postrojenja'!F:F,MATCH($B28,'C_Opis postrojenja'!$E:$E,0)))</f>
        <v/>
      </c>
      <c r="D28" s="576" t="str">
        <f>IF($E28="","",INDEX('C_Opis postrojenja'!I:I,MATCH($B28,'C_Opis postrojenja'!$E:$E,0)))</f>
        <v/>
      </c>
      <c r="E28" s="576" t="str">
        <f>IF($B28="","",INDEX('C_Opis postrojenja'!F:F,MATCH($CJ28,'C_Opis postrojenja'!$Q:$Q,0)))</f>
        <v/>
      </c>
      <c r="F28" s="700" t="str">
        <f>IF($E28="","",INDEX('C_Opis postrojenja'!L:L,MATCH($CJ28,'C_Opis postrojenja'!$Q:$Q,0)))</f>
        <v/>
      </c>
      <c r="G28" s="576" t="str">
        <f>IF($E28="","",INDEX('C_Opis postrojenja'!M:M,MATCH($CJ28,'C_Opis postrojenja'!$Q:$Q,0)))</f>
        <v/>
      </c>
      <c r="H28" s="576" t="str">
        <f>IF($E28="","",INDEX('C_Opis postrojenja'!N:N,MATCH($CJ28,'C_Opis postrojenja'!$Q:$Q,0)))</f>
        <v/>
      </c>
      <c r="I28" s="697" t="str">
        <f>IF($E28="","",IF(INDEX('E_Tokovi izvora'!$A:$N,CN28,I$7)="","",INDEX('E_Tokovi izvora'!$A:$N,CN28,I$7)))</f>
        <v/>
      </c>
      <c r="J28" s="697" t="str">
        <f>IF($E28="","",IF(INDEX('E_Tokovi izvora'!$A:$N,CO28,J$7)="","",INDEX('E_Tokovi izvora'!$A:$N,CO28,J$7)))</f>
        <v/>
      </c>
      <c r="K28" s="697" t="str">
        <f>IF($E28="","",IF(INDEX('E_Tokovi izvora'!$A:$N,CP28,K$7)="","",INDEX('E_Tokovi izvora'!$A:$N,CP28,K$7)))</f>
        <v/>
      </c>
      <c r="L28" s="697" t="str">
        <f>IF($E28="","",IF(INDEX('E_Tokovi izvora'!$A:$N,CQ28,L$7)="","",INDEX('E_Tokovi izvora'!$A:$N,CQ28,L$7)))</f>
        <v/>
      </c>
      <c r="M28" s="697" t="str">
        <f>IF($E28="","",IF(INDEX('E_Tokovi izvora'!$A:$N,CR28,M$7)="","",INDEX('E_Tokovi izvora'!$A:$N,CR28,M$7)))</f>
        <v/>
      </c>
      <c r="N28" s="697" t="str">
        <f>IF($E28="","",IF(INDEX('E_Tokovi izvora'!$A:$N,CS28,N$7)="","",INDEX('E_Tokovi izvora'!$A:$N,CS28,N$7)))</f>
        <v/>
      </c>
      <c r="O28" s="697" t="str">
        <f>IF($E28="","",IF(INDEX('E_Tokovi izvora'!$A:$N,CT28,O$7)="","",INDEX('E_Tokovi izvora'!$A:$N,CT28,O$7)))</f>
        <v/>
      </c>
      <c r="P28" s="697" t="str">
        <f>IF($E28="","",IF(INDEX('E_Tokovi izvora'!$A:$N,CU28,P$7)="","",INDEX('E_Tokovi izvora'!$A:$N,CU28,P$7)))</f>
        <v/>
      </c>
      <c r="Q28" s="697" t="str">
        <f>IF($E28="","",IF(INDEX('E_Tokovi izvora'!$A:$N,CV28,Q$7)="","",INDEX('E_Tokovi izvora'!$A:$N,CV28,Q$7)))</f>
        <v/>
      </c>
      <c r="R28" s="697" t="str">
        <f>IF($E28="","",IF(INDEX('E_Tokovi izvora'!$A:$N,CW28,R$7)="","",INDEX('E_Tokovi izvora'!$A:$N,CW28,R$7)))</f>
        <v/>
      </c>
      <c r="S28" s="697" t="str">
        <f>IF($E28="","",IF(INDEX('E_Tokovi izvora'!$A:$N,CX28,S$7)="","",INDEX('E_Tokovi izvora'!$A:$N,CX28,S$7)))</f>
        <v/>
      </c>
      <c r="T28" s="697" t="str">
        <f>IF($E28="","",IF(INDEX('E_Tokovi izvora'!$A:$N,CY28,T$7)="","",INDEX('E_Tokovi izvora'!$A:$N,CY28,T$7)))</f>
        <v/>
      </c>
      <c r="U28" s="697" t="str">
        <f>IF($E28="","",IF(INDEX('E_Tokovi izvora'!$A:$N,CZ28,U$7)="","",INDEX('E_Tokovi izvora'!$A:$N,CZ28,U$7)))</f>
        <v/>
      </c>
      <c r="V28" s="697" t="str">
        <f>IF($E28="","",IF(INDEX('E_Tokovi izvora'!$A:$N,DA28,V$7)="","",INDEX('E_Tokovi izvora'!$A:$N,DA28,V$7)))</f>
        <v/>
      </c>
      <c r="W28" s="698" t="str">
        <f>IF($E28="","",IF(INDEX('E_Tokovi izvora'!$A:$N,DB28,W$7)="","",INDEX('E_Tokovi izvora'!$A:$N,DB28,W$7)))</f>
        <v/>
      </c>
      <c r="X28" s="697" t="str">
        <f>IF($E28="","",IF(INDEX('E_Tokovi izvora'!$A:$N,DC28,X$7)="","",INDEX('E_Tokovi izvora'!$A:$N,DC28,X$7)))</f>
        <v/>
      </c>
      <c r="Y28" s="697" t="str">
        <f>IF($E28="","",IF(INDEX('E_Tokovi izvora'!$A:$N,DD28,Y$7)="","",INDEX('E_Tokovi izvora'!$A:$N,DD28,Y$7)))</f>
        <v/>
      </c>
      <c r="Z28" s="697" t="str">
        <f>IF($E28="","",IF(INDEX('E_Tokovi izvora'!$A:$N,DE28,Z$7)="","",INDEX('E_Tokovi izvora'!$A:$N,DE28,Z$7)))</f>
        <v/>
      </c>
      <c r="AA28" s="697" t="str">
        <f>IF($E28="","",IF(INDEX('E_Tokovi izvora'!$A:$N,DF28,AA$7)="","",INDEX('E_Tokovi izvora'!$A:$N,DF28,AA$7)))</f>
        <v/>
      </c>
      <c r="AB28" s="697" t="str">
        <f>IF($E28="","",IF(INDEX('E_Tokovi izvora'!$A:$N,DG28,AB$7)="","",INDEX('E_Tokovi izvora'!$A:$N,DG28,AB$7)))</f>
        <v/>
      </c>
      <c r="AC28" s="697" t="str">
        <f>IF($E28="","",IF(INDEX('E_Tokovi izvora'!$A:$N,DH28,AC$7)="","",INDEX('E_Tokovi izvora'!$A:$N,DH28,AC$7)))</f>
        <v/>
      </c>
      <c r="AD28" s="697" t="str">
        <f>IF($E28="","",IF(INDEX('E_Tokovi izvora'!$A:$N,DI28,AD$7)="","",INDEX('E_Tokovi izvora'!$A:$N,DI28,AD$7)))</f>
        <v/>
      </c>
      <c r="AE28" s="697" t="str">
        <f>IF($E28="","",IF(INDEX('E_Tokovi izvora'!$A:$N,DJ28,AE$7)="","",INDEX('E_Tokovi izvora'!$A:$N,DJ28,AE$7)))</f>
        <v/>
      </c>
      <c r="AF28" s="697" t="str">
        <f>IF($E28="","",IF(INDEX('E_Tokovi izvora'!$A:$N,DK28,AF$7)="","",INDEX('E_Tokovi izvora'!$A:$N,DK28,AF$7)))</f>
        <v/>
      </c>
      <c r="AG28" s="697" t="str">
        <f>IF($E28="","",IF(INDEX('E_Tokovi izvora'!$A:$N,DL28,AG$7)="","",INDEX('E_Tokovi izvora'!$A:$N,DL28,AG$7)))</f>
        <v/>
      </c>
      <c r="AH28" s="697" t="str">
        <f>IF($E28="","",IF(INDEX('E_Tokovi izvora'!$A:$N,DM28,AH$7)="","",INDEX('E_Tokovi izvora'!$A:$N,DM28,AH$7)))</f>
        <v/>
      </c>
      <c r="AI28" s="697" t="str">
        <f>IF($E28="","",IF(INDEX('E_Tokovi izvora'!$A:$N,DN28,AI$7)="","",INDEX('E_Tokovi izvora'!$A:$N,DN28,AI$7)))</f>
        <v/>
      </c>
      <c r="AJ28" s="697" t="str">
        <f>IF($E28="","",IF(INDEX('E_Tokovi izvora'!$A:$N,DO28,AJ$7)="","",INDEX('E_Tokovi izvora'!$A:$N,DO28,AJ$7)))</f>
        <v/>
      </c>
      <c r="AK28" s="697" t="str">
        <f>IF($E28="","",IF(INDEX('E_Tokovi izvora'!$A:$N,DP28,AK$7)="","",INDEX('E_Tokovi izvora'!$A:$N,DP28,AK$7)))</f>
        <v/>
      </c>
      <c r="AL28" s="697" t="str">
        <f>IF($E28="","",IF(INDEX('E_Tokovi izvora'!$A:$N,DQ28,AL$7)="","",INDEX('E_Tokovi izvora'!$A:$N,DQ28,AL$7)))</f>
        <v/>
      </c>
      <c r="AM28" s="697" t="str">
        <f>IF($E28="","",IF(INDEX('E_Tokovi izvora'!$A:$N,DR28,AM$7)="","",INDEX('E_Tokovi izvora'!$A:$N,DR28,AM$7)))</f>
        <v/>
      </c>
      <c r="AN28" s="697" t="str">
        <f>IF($E28="","",IF(INDEX('E_Tokovi izvora'!$A:$N,DS28,AN$7)="","",INDEX('E_Tokovi izvora'!$A:$N,DS28,AN$7)))</f>
        <v/>
      </c>
      <c r="AO28" s="697" t="str">
        <f>IF($E28="","",IF(INDEX('E_Tokovi izvora'!$A:$N,DT28,AO$7)="","",INDEX('E_Tokovi izvora'!$A:$N,DT28,AO$7)))</f>
        <v/>
      </c>
      <c r="AP28" s="697" t="str">
        <f>IF($E28="","",IF(INDEX('E_Tokovi izvora'!$A:$N,DU28,AP$7)="","",INDEX('E_Tokovi izvora'!$A:$N,DU28,AP$7)))</f>
        <v/>
      </c>
      <c r="AQ28" s="697" t="str">
        <f>IF($E28="","",IF(INDEX('E_Tokovi izvora'!$A:$N,DV28,AQ$7)="","",INDEX('E_Tokovi izvora'!$A:$N,DV28,AQ$7)))</f>
        <v/>
      </c>
      <c r="AR28" s="697" t="str">
        <f>IF($E28="","",IF(INDEX('E_Tokovi izvora'!$A:$N,DW28,AR$7)="","",INDEX('E_Tokovi izvora'!$A:$N,DW28,AR$7)))</f>
        <v/>
      </c>
      <c r="AS28" s="697" t="str">
        <f>IF($E28="","",IF(INDEX('E_Tokovi izvora'!$A:$N,DX28,AS$7)="","",INDEX('E_Tokovi izvora'!$A:$N,DX28,AS$7)))</f>
        <v/>
      </c>
      <c r="AT28" s="697" t="str">
        <f>IF($E28="","",IF(INDEX('E_Tokovi izvora'!$A:$N,DY28,AT$7)="","",INDEX('E_Tokovi izvora'!$A:$N,DY28,AT$7)))</f>
        <v/>
      </c>
      <c r="AU28" s="697" t="str">
        <f>IF($E28="","",IF(INDEX('E_Tokovi izvora'!$A:$N,DZ28,AU$7)="","",INDEX('E_Tokovi izvora'!$A:$N,DZ28,AU$7)))</f>
        <v/>
      </c>
      <c r="AV28" s="697" t="str">
        <f>IF($E28="","",IF(INDEX('E_Tokovi izvora'!$A:$N,EA28,AV$7)="","",INDEX('E_Tokovi izvora'!$A:$N,EA28,AV$7)))</f>
        <v/>
      </c>
      <c r="AW28" s="697" t="str">
        <f>IF($E28="","",IF(INDEX('E_Tokovi izvora'!$A:$N,EB28,AW$7)="","",INDEX('E_Tokovi izvora'!$A:$N,EB28,AW$7)))</f>
        <v/>
      </c>
      <c r="AX28" s="697" t="str">
        <f>IF($E28="","",IF(INDEX('E_Tokovi izvora'!$A:$N,EC28,AX$7)="","",INDEX('E_Tokovi izvora'!$A:$N,EC28,AX$7)))</f>
        <v/>
      </c>
      <c r="AY28" s="697" t="str">
        <f>IF($E28="","",IF(INDEX('E_Tokovi izvora'!$A:$N,ED28,AY$7)="","",INDEX('E_Tokovi izvora'!$A:$N,ED28,AY$7)))</f>
        <v/>
      </c>
      <c r="AZ28" s="697" t="str">
        <f>IF($E28="","",IF(INDEX('E_Tokovi izvora'!$A:$N,EE28,AZ$7)="","",INDEX('E_Tokovi izvora'!$A:$N,EE28,AZ$7)))</f>
        <v/>
      </c>
      <c r="BA28" s="697" t="str">
        <f>IF($E28="","",IF(INDEX('E_Tokovi izvora'!$A:$N,EF28,BA$7)="","",INDEX('E_Tokovi izvora'!$A:$N,EF28,BA$7)))</f>
        <v/>
      </c>
      <c r="BB28" s="697" t="str">
        <f>IF($E28="","",IF(INDEX('E_Tokovi izvora'!$A:$N,EG28,BB$7)="","",INDEX('E_Tokovi izvora'!$A:$N,EG28,BB$7)))</f>
        <v/>
      </c>
      <c r="BC28" s="697" t="str">
        <f>IF($E28="","",IF(INDEX('E_Tokovi izvora'!$A:$N,EH28,BC$7)="","",INDEX('E_Tokovi izvora'!$A:$N,EH28,BC$7)))</f>
        <v/>
      </c>
      <c r="BD28" s="697" t="str">
        <f>IF($E28="","",IF(INDEX('E_Tokovi izvora'!$A:$N,EI28,BD$7)="","",INDEX('E_Tokovi izvora'!$A:$N,EI28,BD$7)))</f>
        <v/>
      </c>
      <c r="BE28" s="697" t="str">
        <f>IF($E28="","",IF(INDEX('E_Tokovi izvora'!$A:$N,EJ28,BE$7)="","",INDEX('E_Tokovi izvora'!$A:$N,EJ28,BE$7)))</f>
        <v/>
      </c>
      <c r="BF28" s="697" t="str">
        <f>IF($E28="","",IF(INDEX('E_Tokovi izvora'!$A:$N,EK28,BF$7)="","",INDEX('E_Tokovi izvora'!$A:$N,EK28,BF$7)))</f>
        <v/>
      </c>
      <c r="BG28" s="697" t="str">
        <f>IF($E28="","",IF(INDEX('E_Tokovi izvora'!$A:$N,EL28,BG$7)="","",INDEX('E_Tokovi izvora'!$A:$N,EL28,BG$7)))</f>
        <v/>
      </c>
      <c r="BH28" s="697" t="str">
        <f>IF($E28="","",IF(INDEX('E_Tokovi izvora'!$A:$N,EM28,BH$7)="","",INDEX('E_Tokovi izvora'!$A:$N,EM28,BH$7)))</f>
        <v/>
      </c>
      <c r="BI28" s="697" t="str">
        <f>IF($E28="","",IF(INDEX('E_Tokovi izvora'!$A:$N,EN28,BI$7)="","",INDEX('E_Tokovi izvora'!$A:$N,EN28,BI$7)))</f>
        <v/>
      </c>
      <c r="BJ28" s="697" t="str">
        <f>IF($E28="","",IF(INDEX('E_Tokovi izvora'!$A:$N,EO28,BJ$7)="","",INDEX('E_Tokovi izvora'!$A:$N,EO28,BJ$7)))</f>
        <v/>
      </c>
      <c r="BK28" s="697" t="str">
        <f>IF($E28="","",IF(INDEX('E_Tokovi izvora'!$A:$N,EP28,BK$7)="","",INDEX('E_Tokovi izvora'!$A:$N,EP28,BK$7)))</f>
        <v/>
      </c>
      <c r="BL28" s="697" t="str">
        <f>IF($E28="","",IF(INDEX('E_Tokovi izvora'!$A:$N,EQ28,BL$7)="","",INDEX('E_Tokovi izvora'!$A:$N,EQ28,BL$7)))</f>
        <v/>
      </c>
      <c r="BM28" s="697" t="str">
        <f>IF($E28="","",IF(INDEX('E_Tokovi izvora'!$A:$N,ER28,BM$7)="","",INDEX('E_Tokovi izvora'!$A:$N,ER28,BM$7)))</f>
        <v/>
      </c>
      <c r="BN28" s="697" t="str">
        <f>IF($E28="","",IF(INDEX('E_Tokovi izvora'!$A:$N,ES28,BN$7)="","",INDEX('E_Tokovi izvora'!$A:$N,ES28,BN$7)))</f>
        <v/>
      </c>
      <c r="BO28" s="697" t="str">
        <f>IF($E28="","",IF(INDEX('E_Tokovi izvora'!$A:$N,ET28,BO$7)="","",INDEX('E_Tokovi izvora'!$A:$N,ET28,BO$7)))</f>
        <v/>
      </c>
      <c r="BP28" s="697" t="str">
        <f>IF($E28="","",IF(INDEX('E_Tokovi izvora'!$A:$N,EU28,BP$7)="","",INDEX('E_Tokovi izvora'!$A:$N,EU28,BP$7)))</f>
        <v/>
      </c>
      <c r="BQ28" s="697" t="str">
        <f>IF($E28="","",IF(INDEX('E_Tokovi izvora'!$A:$N,EV28,BQ$7)="","",INDEX('E_Tokovi izvora'!$A:$N,EV28,BQ$7)))</f>
        <v/>
      </c>
      <c r="BR28" s="697" t="str">
        <f>IF($E28="","",IF(INDEX('E_Tokovi izvora'!$A:$N,EW28,BR$7)="","",INDEX('E_Tokovi izvora'!$A:$N,EW28,BR$7)))</f>
        <v/>
      </c>
      <c r="BS28" s="697" t="str">
        <f>IF($E28="","",IF(INDEX('E_Tokovi izvora'!$A:$N,EX28,BS$7)="","",INDEX('E_Tokovi izvora'!$A:$N,EX28,BS$7)))</f>
        <v/>
      </c>
      <c r="BT28" s="697" t="str">
        <f>IF($E28="","",IF(INDEX('E_Tokovi izvora'!$A:$N,EY28,BT$7)="","",INDEX('E_Tokovi izvora'!$A:$N,EY28,BT$7)))</f>
        <v/>
      </c>
      <c r="BU28" s="620"/>
      <c r="CJ28" s="673" t="str">
        <f t="shared" si="0"/>
        <v>SourceCategory_</v>
      </c>
      <c r="CK28" s="673" t="b">
        <f>INDEX('C_Opis postrojenja'!$A$226:$A$332,ROWS($CI$11:CI28))="ausblenden"</f>
        <v>0</v>
      </c>
      <c r="CL28" s="673" t="str">
        <f t="shared" si="1"/>
        <v>SourceStreamName_</v>
      </c>
      <c r="CN28" s="673">
        <f t="shared" si="65"/>
        <v>1255</v>
      </c>
      <c r="CO28" s="673">
        <f t="shared" si="2"/>
        <v>1257</v>
      </c>
      <c r="CP28" s="673">
        <f t="shared" si="3"/>
        <v>1259</v>
      </c>
      <c r="CQ28" s="673">
        <f t="shared" si="4"/>
        <v>1261</v>
      </c>
      <c r="CR28" s="673">
        <f t="shared" si="5"/>
        <v>1263</v>
      </c>
      <c r="CS28" s="673">
        <f t="shared" si="6"/>
        <v>1265</v>
      </c>
      <c r="CT28" s="673">
        <f t="shared" si="7"/>
        <v>1267</v>
      </c>
      <c r="CU28" s="673">
        <f t="shared" si="8"/>
        <v>1267</v>
      </c>
      <c r="CV28" s="673">
        <f t="shared" si="9"/>
        <v>1267</v>
      </c>
      <c r="CW28" s="673">
        <f t="shared" si="10"/>
        <v>1267</v>
      </c>
      <c r="CX28" s="673">
        <f t="shared" si="11"/>
        <v>1267</v>
      </c>
      <c r="CY28" s="673">
        <f t="shared" si="12"/>
        <v>1270</v>
      </c>
      <c r="CZ28" s="673">
        <f t="shared" si="13"/>
        <v>1274</v>
      </c>
      <c r="DA28" s="673">
        <f t="shared" si="14"/>
        <v>1275</v>
      </c>
      <c r="DB28" s="673">
        <f t="shared" si="15"/>
        <v>1276</v>
      </c>
      <c r="DC28" s="673">
        <f t="shared" si="16"/>
        <v>1283</v>
      </c>
      <c r="DD28" s="673">
        <f t="shared" si="17"/>
        <v>1293</v>
      </c>
      <c r="DE28" s="673">
        <f t="shared" si="18"/>
        <v>1293</v>
      </c>
      <c r="DF28" s="673">
        <f t="shared" si="19"/>
        <v>1293</v>
      </c>
      <c r="DG28" s="673">
        <f t="shared" si="20"/>
        <v>1293</v>
      </c>
      <c r="DH28" s="673">
        <f t="shared" si="21"/>
        <v>1293</v>
      </c>
      <c r="DI28" s="673">
        <f t="shared" si="22"/>
        <v>1293</v>
      </c>
      <c r="DJ28" s="673">
        <f t="shared" si="23"/>
        <v>1293</v>
      </c>
      <c r="DK28" s="673">
        <f t="shared" si="24"/>
        <v>1284</v>
      </c>
      <c r="DL28" s="673">
        <f t="shared" si="25"/>
        <v>1294</v>
      </c>
      <c r="DM28" s="673">
        <f t="shared" si="26"/>
        <v>1294</v>
      </c>
      <c r="DN28" s="673">
        <f t="shared" si="27"/>
        <v>1294</v>
      </c>
      <c r="DO28" s="673">
        <f t="shared" si="28"/>
        <v>1294</v>
      </c>
      <c r="DP28" s="673">
        <f t="shared" si="29"/>
        <v>1294</v>
      </c>
      <c r="DQ28" s="673">
        <f t="shared" si="30"/>
        <v>1294</v>
      </c>
      <c r="DR28" s="673">
        <f t="shared" si="31"/>
        <v>1294</v>
      </c>
      <c r="DS28" s="673">
        <f t="shared" si="32"/>
        <v>1285</v>
      </c>
      <c r="DT28" s="673">
        <f t="shared" si="33"/>
        <v>1295</v>
      </c>
      <c r="DU28" s="673">
        <f t="shared" si="34"/>
        <v>1295</v>
      </c>
      <c r="DV28" s="673">
        <f t="shared" si="35"/>
        <v>1295</v>
      </c>
      <c r="DW28" s="673">
        <f t="shared" si="36"/>
        <v>1295</v>
      </c>
      <c r="DX28" s="673">
        <f t="shared" si="37"/>
        <v>1295</v>
      </c>
      <c r="DY28" s="673">
        <f t="shared" si="38"/>
        <v>1295</v>
      </c>
      <c r="DZ28" s="673">
        <f t="shared" si="39"/>
        <v>1295</v>
      </c>
      <c r="EA28" s="673">
        <f t="shared" si="40"/>
        <v>1286</v>
      </c>
      <c r="EB28" s="673">
        <f t="shared" si="41"/>
        <v>1296</v>
      </c>
      <c r="EC28" s="673">
        <f t="shared" si="42"/>
        <v>1296</v>
      </c>
      <c r="ED28" s="673">
        <f t="shared" si="43"/>
        <v>1296</v>
      </c>
      <c r="EE28" s="673">
        <f t="shared" si="44"/>
        <v>1296</v>
      </c>
      <c r="EF28" s="673">
        <f t="shared" si="45"/>
        <v>1296</v>
      </c>
      <c r="EG28" s="673">
        <f t="shared" si="46"/>
        <v>1296</v>
      </c>
      <c r="EH28" s="673">
        <f t="shared" si="47"/>
        <v>1296</v>
      </c>
      <c r="EI28" s="673">
        <f t="shared" si="48"/>
        <v>1287</v>
      </c>
      <c r="EJ28" s="673">
        <f t="shared" si="49"/>
        <v>1297</v>
      </c>
      <c r="EK28" s="673">
        <f t="shared" si="50"/>
        <v>1297</v>
      </c>
      <c r="EL28" s="673">
        <f t="shared" si="51"/>
        <v>1297</v>
      </c>
      <c r="EM28" s="673">
        <f t="shared" si="52"/>
        <v>1297</v>
      </c>
      <c r="EN28" s="673">
        <f t="shared" si="53"/>
        <v>1297</v>
      </c>
      <c r="EO28" s="673">
        <f t="shared" si="54"/>
        <v>1297</v>
      </c>
      <c r="EP28" s="673">
        <f t="shared" si="55"/>
        <v>1297</v>
      </c>
      <c r="EQ28" s="673">
        <f t="shared" si="56"/>
        <v>1288</v>
      </c>
      <c r="ER28" s="673">
        <f t="shared" si="57"/>
        <v>1298</v>
      </c>
      <c r="ES28" s="673">
        <f t="shared" si="58"/>
        <v>1298</v>
      </c>
      <c r="ET28" s="673">
        <f t="shared" si="59"/>
        <v>1298</v>
      </c>
      <c r="EU28" s="673">
        <f t="shared" si="60"/>
        <v>1298</v>
      </c>
      <c r="EV28" s="673">
        <f t="shared" si="61"/>
        <v>1298</v>
      </c>
      <c r="EW28" s="673">
        <f t="shared" si="62"/>
        <v>1298</v>
      </c>
      <c r="EX28" s="673">
        <f t="shared" si="63"/>
        <v>1298</v>
      </c>
      <c r="EY28" s="673">
        <f t="shared" si="64"/>
        <v>1304</v>
      </c>
    </row>
    <row r="29" spans="2:155" ht="12.75" customHeight="1" x14ac:dyDescent="0.2">
      <c r="B29" s="694" t="str">
        <f>IF(COUNTIF($CK$10:CK29,TRUE)&gt;0,"",INDEX('C_Opis postrojenja'!$E$226:$E$242,ROWS($A$11:A29)))</f>
        <v/>
      </c>
      <c r="C29" s="576" t="str">
        <f>IF($E29="","",INDEX('C_Opis postrojenja'!F:F,MATCH($B29,'C_Opis postrojenja'!$E:$E,0)))</f>
        <v/>
      </c>
      <c r="D29" s="576" t="str">
        <f>IF($E29="","",INDEX('C_Opis postrojenja'!I:I,MATCH($B29,'C_Opis postrojenja'!$E:$E,0)))</f>
        <v/>
      </c>
      <c r="E29" s="576" t="str">
        <f>IF($B29="","",INDEX('C_Opis postrojenja'!F:F,MATCH($CJ29,'C_Opis postrojenja'!$Q:$Q,0)))</f>
        <v/>
      </c>
      <c r="F29" s="700" t="str">
        <f>IF($E29="","",INDEX('C_Opis postrojenja'!L:L,MATCH($CJ29,'C_Opis postrojenja'!$Q:$Q,0)))</f>
        <v/>
      </c>
      <c r="G29" s="576" t="str">
        <f>IF($E29="","",INDEX('C_Opis postrojenja'!M:M,MATCH($CJ29,'C_Opis postrojenja'!$Q:$Q,0)))</f>
        <v/>
      </c>
      <c r="H29" s="576" t="str">
        <f>IF($E29="","",INDEX('C_Opis postrojenja'!N:N,MATCH($CJ29,'C_Opis postrojenja'!$Q:$Q,0)))</f>
        <v/>
      </c>
      <c r="I29" s="697" t="str">
        <f>IF($E29="","",IF(INDEX('E_Tokovi izvora'!$A:$N,CN29,I$7)="","",INDEX('E_Tokovi izvora'!$A:$N,CN29,I$7)))</f>
        <v/>
      </c>
      <c r="J29" s="697" t="str">
        <f>IF($E29="","",IF(INDEX('E_Tokovi izvora'!$A:$N,CO29,J$7)="","",INDEX('E_Tokovi izvora'!$A:$N,CO29,J$7)))</f>
        <v/>
      </c>
      <c r="K29" s="697" t="str">
        <f>IF($E29="","",IF(INDEX('E_Tokovi izvora'!$A:$N,CP29,K$7)="","",INDEX('E_Tokovi izvora'!$A:$N,CP29,K$7)))</f>
        <v/>
      </c>
      <c r="L29" s="697" t="str">
        <f>IF($E29="","",IF(INDEX('E_Tokovi izvora'!$A:$N,CQ29,L$7)="","",INDEX('E_Tokovi izvora'!$A:$N,CQ29,L$7)))</f>
        <v/>
      </c>
      <c r="M29" s="697" t="str">
        <f>IF($E29="","",IF(INDEX('E_Tokovi izvora'!$A:$N,CR29,M$7)="","",INDEX('E_Tokovi izvora'!$A:$N,CR29,M$7)))</f>
        <v/>
      </c>
      <c r="N29" s="697" t="str">
        <f>IF($E29="","",IF(INDEX('E_Tokovi izvora'!$A:$N,CS29,N$7)="","",INDEX('E_Tokovi izvora'!$A:$N,CS29,N$7)))</f>
        <v/>
      </c>
      <c r="O29" s="697" t="str">
        <f>IF($E29="","",IF(INDEX('E_Tokovi izvora'!$A:$N,CT29,O$7)="","",INDEX('E_Tokovi izvora'!$A:$N,CT29,O$7)))</f>
        <v/>
      </c>
      <c r="P29" s="697" t="str">
        <f>IF($E29="","",IF(INDEX('E_Tokovi izvora'!$A:$N,CU29,P$7)="","",INDEX('E_Tokovi izvora'!$A:$N,CU29,P$7)))</f>
        <v/>
      </c>
      <c r="Q29" s="697" t="str">
        <f>IF($E29="","",IF(INDEX('E_Tokovi izvora'!$A:$N,CV29,Q$7)="","",INDEX('E_Tokovi izvora'!$A:$N,CV29,Q$7)))</f>
        <v/>
      </c>
      <c r="R29" s="697" t="str">
        <f>IF($E29="","",IF(INDEX('E_Tokovi izvora'!$A:$N,CW29,R$7)="","",INDEX('E_Tokovi izvora'!$A:$N,CW29,R$7)))</f>
        <v/>
      </c>
      <c r="S29" s="697" t="str">
        <f>IF($E29="","",IF(INDEX('E_Tokovi izvora'!$A:$N,CX29,S$7)="","",INDEX('E_Tokovi izvora'!$A:$N,CX29,S$7)))</f>
        <v/>
      </c>
      <c r="T29" s="697" t="str">
        <f>IF($E29="","",IF(INDEX('E_Tokovi izvora'!$A:$N,CY29,T$7)="","",INDEX('E_Tokovi izvora'!$A:$N,CY29,T$7)))</f>
        <v/>
      </c>
      <c r="U29" s="697" t="str">
        <f>IF($E29="","",IF(INDEX('E_Tokovi izvora'!$A:$N,CZ29,U$7)="","",INDEX('E_Tokovi izvora'!$A:$N,CZ29,U$7)))</f>
        <v/>
      </c>
      <c r="V29" s="697" t="str">
        <f>IF($E29="","",IF(INDEX('E_Tokovi izvora'!$A:$N,DA29,V$7)="","",INDEX('E_Tokovi izvora'!$A:$N,DA29,V$7)))</f>
        <v/>
      </c>
      <c r="W29" s="698" t="str">
        <f>IF($E29="","",IF(INDEX('E_Tokovi izvora'!$A:$N,DB29,W$7)="","",INDEX('E_Tokovi izvora'!$A:$N,DB29,W$7)))</f>
        <v/>
      </c>
      <c r="X29" s="697" t="str">
        <f>IF($E29="","",IF(INDEX('E_Tokovi izvora'!$A:$N,DC29,X$7)="","",INDEX('E_Tokovi izvora'!$A:$N,DC29,X$7)))</f>
        <v/>
      </c>
      <c r="Y29" s="697" t="str">
        <f>IF($E29="","",IF(INDEX('E_Tokovi izvora'!$A:$N,DD29,Y$7)="","",INDEX('E_Tokovi izvora'!$A:$N,DD29,Y$7)))</f>
        <v/>
      </c>
      <c r="Z29" s="697" t="str">
        <f>IF($E29="","",IF(INDEX('E_Tokovi izvora'!$A:$N,DE29,Z$7)="","",INDEX('E_Tokovi izvora'!$A:$N,DE29,Z$7)))</f>
        <v/>
      </c>
      <c r="AA29" s="697" t="str">
        <f>IF($E29="","",IF(INDEX('E_Tokovi izvora'!$A:$N,DF29,AA$7)="","",INDEX('E_Tokovi izvora'!$A:$N,DF29,AA$7)))</f>
        <v/>
      </c>
      <c r="AB29" s="697" t="str">
        <f>IF($E29="","",IF(INDEX('E_Tokovi izvora'!$A:$N,DG29,AB$7)="","",INDEX('E_Tokovi izvora'!$A:$N,DG29,AB$7)))</f>
        <v/>
      </c>
      <c r="AC29" s="697" t="str">
        <f>IF($E29="","",IF(INDEX('E_Tokovi izvora'!$A:$N,DH29,AC$7)="","",INDEX('E_Tokovi izvora'!$A:$N,DH29,AC$7)))</f>
        <v/>
      </c>
      <c r="AD29" s="697" t="str">
        <f>IF($E29="","",IF(INDEX('E_Tokovi izvora'!$A:$N,DI29,AD$7)="","",INDEX('E_Tokovi izvora'!$A:$N,DI29,AD$7)))</f>
        <v/>
      </c>
      <c r="AE29" s="697" t="str">
        <f>IF($E29="","",IF(INDEX('E_Tokovi izvora'!$A:$N,DJ29,AE$7)="","",INDEX('E_Tokovi izvora'!$A:$N,DJ29,AE$7)))</f>
        <v/>
      </c>
      <c r="AF29" s="697" t="str">
        <f>IF($E29="","",IF(INDEX('E_Tokovi izvora'!$A:$N,DK29,AF$7)="","",INDEX('E_Tokovi izvora'!$A:$N,DK29,AF$7)))</f>
        <v/>
      </c>
      <c r="AG29" s="697" t="str">
        <f>IF($E29="","",IF(INDEX('E_Tokovi izvora'!$A:$N,DL29,AG$7)="","",INDEX('E_Tokovi izvora'!$A:$N,DL29,AG$7)))</f>
        <v/>
      </c>
      <c r="AH29" s="697" t="str">
        <f>IF($E29="","",IF(INDEX('E_Tokovi izvora'!$A:$N,DM29,AH$7)="","",INDEX('E_Tokovi izvora'!$A:$N,DM29,AH$7)))</f>
        <v/>
      </c>
      <c r="AI29" s="697" t="str">
        <f>IF($E29="","",IF(INDEX('E_Tokovi izvora'!$A:$N,DN29,AI$7)="","",INDEX('E_Tokovi izvora'!$A:$N,DN29,AI$7)))</f>
        <v/>
      </c>
      <c r="AJ29" s="697" t="str">
        <f>IF($E29="","",IF(INDEX('E_Tokovi izvora'!$A:$N,DO29,AJ$7)="","",INDEX('E_Tokovi izvora'!$A:$N,DO29,AJ$7)))</f>
        <v/>
      </c>
      <c r="AK29" s="697" t="str">
        <f>IF($E29="","",IF(INDEX('E_Tokovi izvora'!$A:$N,DP29,AK$7)="","",INDEX('E_Tokovi izvora'!$A:$N,DP29,AK$7)))</f>
        <v/>
      </c>
      <c r="AL29" s="697" t="str">
        <f>IF($E29="","",IF(INDEX('E_Tokovi izvora'!$A:$N,DQ29,AL$7)="","",INDEX('E_Tokovi izvora'!$A:$N,DQ29,AL$7)))</f>
        <v/>
      </c>
      <c r="AM29" s="697" t="str">
        <f>IF($E29="","",IF(INDEX('E_Tokovi izvora'!$A:$N,DR29,AM$7)="","",INDEX('E_Tokovi izvora'!$A:$N,DR29,AM$7)))</f>
        <v/>
      </c>
      <c r="AN29" s="697" t="str">
        <f>IF($E29="","",IF(INDEX('E_Tokovi izvora'!$A:$N,DS29,AN$7)="","",INDEX('E_Tokovi izvora'!$A:$N,DS29,AN$7)))</f>
        <v/>
      </c>
      <c r="AO29" s="697" t="str">
        <f>IF($E29="","",IF(INDEX('E_Tokovi izvora'!$A:$N,DT29,AO$7)="","",INDEX('E_Tokovi izvora'!$A:$N,DT29,AO$7)))</f>
        <v/>
      </c>
      <c r="AP29" s="697" t="str">
        <f>IF($E29="","",IF(INDEX('E_Tokovi izvora'!$A:$N,DU29,AP$7)="","",INDEX('E_Tokovi izvora'!$A:$N,DU29,AP$7)))</f>
        <v/>
      </c>
      <c r="AQ29" s="697" t="str">
        <f>IF($E29="","",IF(INDEX('E_Tokovi izvora'!$A:$N,DV29,AQ$7)="","",INDEX('E_Tokovi izvora'!$A:$N,DV29,AQ$7)))</f>
        <v/>
      </c>
      <c r="AR29" s="697" t="str">
        <f>IF($E29="","",IF(INDEX('E_Tokovi izvora'!$A:$N,DW29,AR$7)="","",INDEX('E_Tokovi izvora'!$A:$N,DW29,AR$7)))</f>
        <v/>
      </c>
      <c r="AS29" s="697" t="str">
        <f>IF($E29="","",IF(INDEX('E_Tokovi izvora'!$A:$N,DX29,AS$7)="","",INDEX('E_Tokovi izvora'!$A:$N,DX29,AS$7)))</f>
        <v/>
      </c>
      <c r="AT29" s="697" t="str">
        <f>IF($E29="","",IF(INDEX('E_Tokovi izvora'!$A:$N,DY29,AT$7)="","",INDEX('E_Tokovi izvora'!$A:$N,DY29,AT$7)))</f>
        <v/>
      </c>
      <c r="AU29" s="697" t="str">
        <f>IF($E29="","",IF(INDEX('E_Tokovi izvora'!$A:$N,DZ29,AU$7)="","",INDEX('E_Tokovi izvora'!$A:$N,DZ29,AU$7)))</f>
        <v/>
      </c>
      <c r="AV29" s="697" t="str">
        <f>IF($E29="","",IF(INDEX('E_Tokovi izvora'!$A:$N,EA29,AV$7)="","",INDEX('E_Tokovi izvora'!$A:$N,EA29,AV$7)))</f>
        <v/>
      </c>
      <c r="AW29" s="697" t="str">
        <f>IF($E29="","",IF(INDEX('E_Tokovi izvora'!$A:$N,EB29,AW$7)="","",INDEX('E_Tokovi izvora'!$A:$N,EB29,AW$7)))</f>
        <v/>
      </c>
      <c r="AX29" s="697" t="str">
        <f>IF($E29="","",IF(INDEX('E_Tokovi izvora'!$A:$N,EC29,AX$7)="","",INDEX('E_Tokovi izvora'!$A:$N,EC29,AX$7)))</f>
        <v/>
      </c>
      <c r="AY29" s="697" t="str">
        <f>IF($E29="","",IF(INDEX('E_Tokovi izvora'!$A:$N,ED29,AY$7)="","",INDEX('E_Tokovi izvora'!$A:$N,ED29,AY$7)))</f>
        <v/>
      </c>
      <c r="AZ29" s="697" t="str">
        <f>IF($E29="","",IF(INDEX('E_Tokovi izvora'!$A:$N,EE29,AZ$7)="","",INDEX('E_Tokovi izvora'!$A:$N,EE29,AZ$7)))</f>
        <v/>
      </c>
      <c r="BA29" s="697" t="str">
        <f>IF($E29="","",IF(INDEX('E_Tokovi izvora'!$A:$N,EF29,BA$7)="","",INDEX('E_Tokovi izvora'!$A:$N,EF29,BA$7)))</f>
        <v/>
      </c>
      <c r="BB29" s="697" t="str">
        <f>IF($E29="","",IF(INDEX('E_Tokovi izvora'!$A:$N,EG29,BB$7)="","",INDEX('E_Tokovi izvora'!$A:$N,EG29,BB$7)))</f>
        <v/>
      </c>
      <c r="BC29" s="697" t="str">
        <f>IF($E29="","",IF(INDEX('E_Tokovi izvora'!$A:$N,EH29,BC$7)="","",INDEX('E_Tokovi izvora'!$A:$N,EH29,BC$7)))</f>
        <v/>
      </c>
      <c r="BD29" s="697" t="str">
        <f>IF($E29="","",IF(INDEX('E_Tokovi izvora'!$A:$N,EI29,BD$7)="","",INDEX('E_Tokovi izvora'!$A:$N,EI29,BD$7)))</f>
        <v/>
      </c>
      <c r="BE29" s="697" t="str">
        <f>IF($E29="","",IF(INDEX('E_Tokovi izvora'!$A:$N,EJ29,BE$7)="","",INDEX('E_Tokovi izvora'!$A:$N,EJ29,BE$7)))</f>
        <v/>
      </c>
      <c r="BF29" s="697" t="str">
        <f>IF($E29="","",IF(INDEX('E_Tokovi izvora'!$A:$N,EK29,BF$7)="","",INDEX('E_Tokovi izvora'!$A:$N,EK29,BF$7)))</f>
        <v/>
      </c>
      <c r="BG29" s="697" t="str">
        <f>IF($E29="","",IF(INDEX('E_Tokovi izvora'!$A:$N,EL29,BG$7)="","",INDEX('E_Tokovi izvora'!$A:$N,EL29,BG$7)))</f>
        <v/>
      </c>
      <c r="BH29" s="697" t="str">
        <f>IF($E29="","",IF(INDEX('E_Tokovi izvora'!$A:$N,EM29,BH$7)="","",INDEX('E_Tokovi izvora'!$A:$N,EM29,BH$7)))</f>
        <v/>
      </c>
      <c r="BI29" s="697" t="str">
        <f>IF($E29="","",IF(INDEX('E_Tokovi izvora'!$A:$N,EN29,BI$7)="","",INDEX('E_Tokovi izvora'!$A:$N,EN29,BI$7)))</f>
        <v/>
      </c>
      <c r="BJ29" s="697" t="str">
        <f>IF($E29="","",IF(INDEX('E_Tokovi izvora'!$A:$N,EO29,BJ$7)="","",INDEX('E_Tokovi izvora'!$A:$N,EO29,BJ$7)))</f>
        <v/>
      </c>
      <c r="BK29" s="697" t="str">
        <f>IF($E29="","",IF(INDEX('E_Tokovi izvora'!$A:$N,EP29,BK$7)="","",INDEX('E_Tokovi izvora'!$A:$N,EP29,BK$7)))</f>
        <v/>
      </c>
      <c r="BL29" s="697" t="str">
        <f>IF($E29="","",IF(INDEX('E_Tokovi izvora'!$A:$N,EQ29,BL$7)="","",INDEX('E_Tokovi izvora'!$A:$N,EQ29,BL$7)))</f>
        <v/>
      </c>
      <c r="BM29" s="697" t="str">
        <f>IF($E29="","",IF(INDEX('E_Tokovi izvora'!$A:$N,ER29,BM$7)="","",INDEX('E_Tokovi izvora'!$A:$N,ER29,BM$7)))</f>
        <v/>
      </c>
      <c r="BN29" s="697" t="str">
        <f>IF($E29="","",IF(INDEX('E_Tokovi izvora'!$A:$N,ES29,BN$7)="","",INDEX('E_Tokovi izvora'!$A:$N,ES29,BN$7)))</f>
        <v/>
      </c>
      <c r="BO29" s="697" t="str">
        <f>IF($E29="","",IF(INDEX('E_Tokovi izvora'!$A:$N,ET29,BO$7)="","",INDEX('E_Tokovi izvora'!$A:$N,ET29,BO$7)))</f>
        <v/>
      </c>
      <c r="BP29" s="697" t="str">
        <f>IF($E29="","",IF(INDEX('E_Tokovi izvora'!$A:$N,EU29,BP$7)="","",INDEX('E_Tokovi izvora'!$A:$N,EU29,BP$7)))</f>
        <v/>
      </c>
      <c r="BQ29" s="697" t="str">
        <f>IF($E29="","",IF(INDEX('E_Tokovi izvora'!$A:$N,EV29,BQ$7)="","",INDEX('E_Tokovi izvora'!$A:$N,EV29,BQ$7)))</f>
        <v/>
      </c>
      <c r="BR29" s="697" t="str">
        <f>IF($E29="","",IF(INDEX('E_Tokovi izvora'!$A:$N,EW29,BR$7)="","",INDEX('E_Tokovi izvora'!$A:$N,EW29,BR$7)))</f>
        <v/>
      </c>
      <c r="BS29" s="697" t="str">
        <f>IF($E29="","",IF(INDEX('E_Tokovi izvora'!$A:$N,EX29,BS$7)="","",INDEX('E_Tokovi izvora'!$A:$N,EX29,BS$7)))</f>
        <v/>
      </c>
      <c r="BT29" s="697" t="str">
        <f>IF($E29="","",IF(INDEX('E_Tokovi izvora'!$A:$N,EY29,BT$7)="","",INDEX('E_Tokovi izvora'!$A:$N,EY29,BT$7)))</f>
        <v/>
      </c>
      <c r="BU29" s="620"/>
      <c r="CJ29" s="673" t="str">
        <f t="shared" si="0"/>
        <v>SourceCategory_</v>
      </c>
      <c r="CK29" s="673" t="b">
        <f>INDEX('C_Opis postrojenja'!$A$226:$A$332,ROWS($CI$11:CI29))="ausblenden"</f>
        <v>0</v>
      </c>
      <c r="CL29" s="673" t="str">
        <f t="shared" si="1"/>
        <v>SourceStreamName_</v>
      </c>
      <c r="CN29" s="673">
        <f t="shared" si="65"/>
        <v>1321</v>
      </c>
      <c r="CO29" s="673">
        <f t="shared" si="2"/>
        <v>1323</v>
      </c>
      <c r="CP29" s="673">
        <f t="shared" si="3"/>
        <v>1325</v>
      </c>
      <c r="CQ29" s="673">
        <f t="shared" si="4"/>
        <v>1327</v>
      </c>
      <c r="CR29" s="673">
        <f t="shared" si="5"/>
        <v>1329</v>
      </c>
      <c r="CS29" s="673">
        <f t="shared" si="6"/>
        <v>1331</v>
      </c>
      <c r="CT29" s="673">
        <f t="shared" si="7"/>
        <v>1333</v>
      </c>
      <c r="CU29" s="673">
        <f t="shared" si="8"/>
        <v>1333</v>
      </c>
      <c r="CV29" s="673">
        <f t="shared" si="9"/>
        <v>1333</v>
      </c>
      <c r="CW29" s="673">
        <f t="shared" si="10"/>
        <v>1333</v>
      </c>
      <c r="CX29" s="673">
        <f t="shared" si="11"/>
        <v>1333</v>
      </c>
      <c r="CY29" s="673">
        <f t="shared" si="12"/>
        <v>1336</v>
      </c>
      <c r="CZ29" s="673">
        <f t="shared" si="13"/>
        <v>1340</v>
      </c>
      <c r="DA29" s="673">
        <f t="shared" si="14"/>
        <v>1341</v>
      </c>
      <c r="DB29" s="673">
        <f t="shared" si="15"/>
        <v>1342</v>
      </c>
      <c r="DC29" s="673">
        <f t="shared" si="16"/>
        <v>1349</v>
      </c>
      <c r="DD29" s="673">
        <f t="shared" si="17"/>
        <v>1359</v>
      </c>
      <c r="DE29" s="673">
        <f t="shared" si="18"/>
        <v>1359</v>
      </c>
      <c r="DF29" s="673">
        <f t="shared" si="19"/>
        <v>1359</v>
      </c>
      <c r="DG29" s="673">
        <f t="shared" si="20"/>
        <v>1359</v>
      </c>
      <c r="DH29" s="673">
        <f t="shared" si="21"/>
        <v>1359</v>
      </c>
      <c r="DI29" s="673">
        <f t="shared" si="22"/>
        <v>1359</v>
      </c>
      <c r="DJ29" s="673">
        <f t="shared" si="23"/>
        <v>1359</v>
      </c>
      <c r="DK29" s="673">
        <f t="shared" si="24"/>
        <v>1350</v>
      </c>
      <c r="DL29" s="673">
        <f t="shared" si="25"/>
        <v>1360</v>
      </c>
      <c r="DM29" s="673">
        <f t="shared" si="26"/>
        <v>1360</v>
      </c>
      <c r="DN29" s="673">
        <f t="shared" si="27"/>
        <v>1360</v>
      </c>
      <c r="DO29" s="673">
        <f t="shared" si="28"/>
        <v>1360</v>
      </c>
      <c r="DP29" s="673">
        <f t="shared" si="29"/>
        <v>1360</v>
      </c>
      <c r="DQ29" s="673">
        <f t="shared" si="30"/>
        <v>1360</v>
      </c>
      <c r="DR29" s="673">
        <f t="shared" si="31"/>
        <v>1360</v>
      </c>
      <c r="DS29" s="673">
        <f t="shared" si="32"/>
        <v>1351</v>
      </c>
      <c r="DT29" s="673">
        <f t="shared" si="33"/>
        <v>1361</v>
      </c>
      <c r="DU29" s="673">
        <f t="shared" si="34"/>
        <v>1361</v>
      </c>
      <c r="DV29" s="673">
        <f t="shared" si="35"/>
        <v>1361</v>
      </c>
      <c r="DW29" s="673">
        <f t="shared" si="36"/>
        <v>1361</v>
      </c>
      <c r="DX29" s="673">
        <f t="shared" si="37"/>
        <v>1361</v>
      </c>
      <c r="DY29" s="673">
        <f t="shared" si="38"/>
        <v>1361</v>
      </c>
      <c r="DZ29" s="673">
        <f t="shared" si="39"/>
        <v>1361</v>
      </c>
      <c r="EA29" s="673">
        <f t="shared" si="40"/>
        <v>1352</v>
      </c>
      <c r="EB29" s="673">
        <f t="shared" si="41"/>
        <v>1362</v>
      </c>
      <c r="EC29" s="673">
        <f t="shared" si="42"/>
        <v>1362</v>
      </c>
      <c r="ED29" s="673">
        <f t="shared" si="43"/>
        <v>1362</v>
      </c>
      <c r="EE29" s="673">
        <f t="shared" si="44"/>
        <v>1362</v>
      </c>
      <c r="EF29" s="673">
        <f t="shared" si="45"/>
        <v>1362</v>
      </c>
      <c r="EG29" s="673">
        <f t="shared" si="46"/>
        <v>1362</v>
      </c>
      <c r="EH29" s="673">
        <f t="shared" si="47"/>
        <v>1362</v>
      </c>
      <c r="EI29" s="673">
        <f t="shared" si="48"/>
        <v>1353</v>
      </c>
      <c r="EJ29" s="673">
        <f t="shared" si="49"/>
        <v>1363</v>
      </c>
      <c r="EK29" s="673">
        <f t="shared" si="50"/>
        <v>1363</v>
      </c>
      <c r="EL29" s="673">
        <f t="shared" si="51"/>
        <v>1363</v>
      </c>
      <c r="EM29" s="673">
        <f t="shared" si="52"/>
        <v>1363</v>
      </c>
      <c r="EN29" s="673">
        <f t="shared" si="53"/>
        <v>1363</v>
      </c>
      <c r="EO29" s="673">
        <f t="shared" si="54"/>
        <v>1363</v>
      </c>
      <c r="EP29" s="673">
        <f t="shared" si="55"/>
        <v>1363</v>
      </c>
      <c r="EQ29" s="673">
        <f t="shared" si="56"/>
        <v>1354</v>
      </c>
      <c r="ER29" s="673">
        <f t="shared" si="57"/>
        <v>1364</v>
      </c>
      <c r="ES29" s="673">
        <f t="shared" si="58"/>
        <v>1364</v>
      </c>
      <c r="ET29" s="673">
        <f t="shared" si="59"/>
        <v>1364</v>
      </c>
      <c r="EU29" s="673">
        <f t="shared" si="60"/>
        <v>1364</v>
      </c>
      <c r="EV29" s="673">
        <f t="shared" si="61"/>
        <v>1364</v>
      </c>
      <c r="EW29" s="673">
        <f t="shared" si="62"/>
        <v>1364</v>
      </c>
      <c r="EX29" s="673">
        <f t="shared" si="63"/>
        <v>1364</v>
      </c>
      <c r="EY29" s="673">
        <f t="shared" si="64"/>
        <v>1370</v>
      </c>
    </row>
    <row r="30" spans="2:155" ht="12.75" customHeight="1" x14ac:dyDescent="0.2">
      <c r="B30" s="694" t="str">
        <f>IF(COUNTIF($CK$10:CK30,TRUE)&gt;0,"",INDEX('C_Opis postrojenja'!$E$226:$E$242,ROWS($A$11:A30)))</f>
        <v/>
      </c>
      <c r="C30" s="576" t="str">
        <f>IF($E30="","",INDEX('C_Opis postrojenja'!F:F,MATCH($B30,'C_Opis postrojenja'!$E:$E,0)))</f>
        <v/>
      </c>
      <c r="D30" s="576" t="str">
        <f>IF($E30="","",INDEX('C_Opis postrojenja'!I:I,MATCH($B30,'C_Opis postrojenja'!$E:$E,0)))</f>
        <v/>
      </c>
      <c r="E30" s="576" t="str">
        <f>IF($B30="","",INDEX('C_Opis postrojenja'!F:F,MATCH($CJ30,'C_Opis postrojenja'!$Q:$Q,0)))</f>
        <v/>
      </c>
      <c r="F30" s="700" t="str">
        <f>IF($E30="","",INDEX('C_Opis postrojenja'!L:L,MATCH($CJ30,'C_Opis postrojenja'!$Q:$Q,0)))</f>
        <v/>
      </c>
      <c r="G30" s="576" t="str">
        <f>IF($E30="","",INDEX('C_Opis postrojenja'!M:M,MATCH($CJ30,'C_Opis postrojenja'!$Q:$Q,0)))</f>
        <v/>
      </c>
      <c r="H30" s="576" t="str">
        <f>IF($E30="","",INDEX('C_Opis postrojenja'!N:N,MATCH($CJ30,'C_Opis postrojenja'!$Q:$Q,0)))</f>
        <v/>
      </c>
      <c r="I30" s="697" t="str">
        <f>IF($E30="","",IF(INDEX('E_Tokovi izvora'!$A:$N,CN30,I$7)="","",INDEX('E_Tokovi izvora'!$A:$N,CN30,I$7)))</f>
        <v/>
      </c>
      <c r="J30" s="697" t="str">
        <f>IF($E30="","",IF(INDEX('E_Tokovi izvora'!$A:$N,CO30,J$7)="","",INDEX('E_Tokovi izvora'!$A:$N,CO30,J$7)))</f>
        <v/>
      </c>
      <c r="K30" s="697" t="str">
        <f>IF($E30="","",IF(INDEX('E_Tokovi izvora'!$A:$N,CP30,K$7)="","",INDEX('E_Tokovi izvora'!$A:$N,CP30,K$7)))</f>
        <v/>
      </c>
      <c r="L30" s="697" t="str">
        <f>IF($E30="","",IF(INDEX('E_Tokovi izvora'!$A:$N,CQ30,L$7)="","",INDEX('E_Tokovi izvora'!$A:$N,CQ30,L$7)))</f>
        <v/>
      </c>
      <c r="M30" s="697" t="str">
        <f>IF($E30="","",IF(INDEX('E_Tokovi izvora'!$A:$N,CR30,M$7)="","",INDEX('E_Tokovi izvora'!$A:$N,CR30,M$7)))</f>
        <v/>
      </c>
      <c r="N30" s="697" t="str">
        <f>IF($E30="","",IF(INDEX('E_Tokovi izvora'!$A:$N,CS30,N$7)="","",INDEX('E_Tokovi izvora'!$A:$N,CS30,N$7)))</f>
        <v/>
      </c>
      <c r="O30" s="697" t="str">
        <f>IF($E30="","",IF(INDEX('E_Tokovi izvora'!$A:$N,CT30,O$7)="","",INDEX('E_Tokovi izvora'!$A:$N,CT30,O$7)))</f>
        <v/>
      </c>
      <c r="P30" s="697" t="str">
        <f>IF($E30="","",IF(INDEX('E_Tokovi izvora'!$A:$N,CU30,P$7)="","",INDEX('E_Tokovi izvora'!$A:$N,CU30,P$7)))</f>
        <v/>
      </c>
      <c r="Q30" s="697" t="str">
        <f>IF($E30="","",IF(INDEX('E_Tokovi izvora'!$A:$N,CV30,Q$7)="","",INDEX('E_Tokovi izvora'!$A:$N,CV30,Q$7)))</f>
        <v/>
      </c>
      <c r="R30" s="697" t="str">
        <f>IF($E30="","",IF(INDEX('E_Tokovi izvora'!$A:$N,CW30,R$7)="","",INDEX('E_Tokovi izvora'!$A:$N,CW30,R$7)))</f>
        <v/>
      </c>
      <c r="S30" s="697" t="str">
        <f>IF($E30="","",IF(INDEX('E_Tokovi izvora'!$A:$N,CX30,S$7)="","",INDEX('E_Tokovi izvora'!$A:$N,CX30,S$7)))</f>
        <v/>
      </c>
      <c r="T30" s="697" t="str">
        <f>IF($E30="","",IF(INDEX('E_Tokovi izvora'!$A:$N,CY30,T$7)="","",INDEX('E_Tokovi izvora'!$A:$N,CY30,T$7)))</f>
        <v/>
      </c>
      <c r="U30" s="697" t="str">
        <f>IF($E30="","",IF(INDEX('E_Tokovi izvora'!$A:$N,CZ30,U$7)="","",INDEX('E_Tokovi izvora'!$A:$N,CZ30,U$7)))</f>
        <v/>
      </c>
      <c r="V30" s="697" t="str">
        <f>IF($E30="","",IF(INDEX('E_Tokovi izvora'!$A:$N,DA30,V$7)="","",INDEX('E_Tokovi izvora'!$A:$N,DA30,V$7)))</f>
        <v/>
      </c>
      <c r="W30" s="698" t="str">
        <f>IF($E30="","",IF(INDEX('E_Tokovi izvora'!$A:$N,DB30,W$7)="","",INDEX('E_Tokovi izvora'!$A:$N,DB30,W$7)))</f>
        <v/>
      </c>
      <c r="X30" s="697" t="str">
        <f>IF($E30="","",IF(INDEX('E_Tokovi izvora'!$A:$N,DC30,X$7)="","",INDEX('E_Tokovi izvora'!$A:$N,DC30,X$7)))</f>
        <v/>
      </c>
      <c r="Y30" s="697" t="str">
        <f>IF($E30="","",IF(INDEX('E_Tokovi izvora'!$A:$N,DD30,Y$7)="","",INDEX('E_Tokovi izvora'!$A:$N,DD30,Y$7)))</f>
        <v/>
      </c>
      <c r="Z30" s="697" t="str">
        <f>IF($E30="","",IF(INDEX('E_Tokovi izvora'!$A:$N,DE30,Z$7)="","",INDEX('E_Tokovi izvora'!$A:$N,DE30,Z$7)))</f>
        <v/>
      </c>
      <c r="AA30" s="697" t="str">
        <f>IF($E30="","",IF(INDEX('E_Tokovi izvora'!$A:$N,DF30,AA$7)="","",INDEX('E_Tokovi izvora'!$A:$N,DF30,AA$7)))</f>
        <v/>
      </c>
      <c r="AB30" s="697" t="str">
        <f>IF($E30="","",IF(INDEX('E_Tokovi izvora'!$A:$N,DG30,AB$7)="","",INDEX('E_Tokovi izvora'!$A:$N,DG30,AB$7)))</f>
        <v/>
      </c>
      <c r="AC30" s="697" t="str">
        <f>IF($E30="","",IF(INDEX('E_Tokovi izvora'!$A:$N,DH30,AC$7)="","",INDEX('E_Tokovi izvora'!$A:$N,DH30,AC$7)))</f>
        <v/>
      </c>
      <c r="AD30" s="697" t="str">
        <f>IF($E30="","",IF(INDEX('E_Tokovi izvora'!$A:$N,DI30,AD$7)="","",INDEX('E_Tokovi izvora'!$A:$N,DI30,AD$7)))</f>
        <v/>
      </c>
      <c r="AE30" s="697" t="str">
        <f>IF($E30="","",IF(INDEX('E_Tokovi izvora'!$A:$N,DJ30,AE$7)="","",INDEX('E_Tokovi izvora'!$A:$N,DJ30,AE$7)))</f>
        <v/>
      </c>
      <c r="AF30" s="697" t="str">
        <f>IF($E30="","",IF(INDEX('E_Tokovi izvora'!$A:$N,DK30,AF$7)="","",INDEX('E_Tokovi izvora'!$A:$N,DK30,AF$7)))</f>
        <v/>
      </c>
      <c r="AG30" s="697" t="str">
        <f>IF($E30="","",IF(INDEX('E_Tokovi izvora'!$A:$N,DL30,AG$7)="","",INDEX('E_Tokovi izvora'!$A:$N,DL30,AG$7)))</f>
        <v/>
      </c>
      <c r="AH30" s="697" t="str">
        <f>IF($E30="","",IF(INDEX('E_Tokovi izvora'!$A:$N,DM30,AH$7)="","",INDEX('E_Tokovi izvora'!$A:$N,DM30,AH$7)))</f>
        <v/>
      </c>
      <c r="AI30" s="697" t="str">
        <f>IF($E30="","",IF(INDEX('E_Tokovi izvora'!$A:$N,DN30,AI$7)="","",INDEX('E_Tokovi izvora'!$A:$N,DN30,AI$7)))</f>
        <v/>
      </c>
      <c r="AJ30" s="697" t="str">
        <f>IF($E30="","",IF(INDEX('E_Tokovi izvora'!$A:$N,DO30,AJ$7)="","",INDEX('E_Tokovi izvora'!$A:$N,DO30,AJ$7)))</f>
        <v/>
      </c>
      <c r="AK30" s="697" t="str">
        <f>IF($E30="","",IF(INDEX('E_Tokovi izvora'!$A:$N,DP30,AK$7)="","",INDEX('E_Tokovi izvora'!$A:$N,DP30,AK$7)))</f>
        <v/>
      </c>
      <c r="AL30" s="697" t="str">
        <f>IF($E30="","",IF(INDEX('E_Tokovi izvora'!$A:$N,DQ30,AL$7)="","",INDEX('E_Tokovi izvora'!$A:$N,DQ30,AL$7)))</f>
        <v/>
      </c>
      <c r="AM30" s="697" t="str">
        <f>IF($E30="","",IF(INDEX('E_Tokovi izvora'!$A:$N,DR30,AM$7)="","",INDEX('E_Tokovi izvora'!$A:$N,DR30,AM$7)))</f>
        <v/>
      </c>
      <c r="AN30" s="697" t="str">
        <f>IF($E30="","",IF(INDEX('E_Tokovi izvora'!$A:$N,DS30,AN$7)="","",INDEX('E_Tokovi izvora'!$A:$N,DS30,AN$7)))</f>
        <v/>
      </c>
      <c r="AO30" s="697" t="str">
        <f>IF($E30="","",IF(INDEX('E_Tokovi izvora'!$A:$N,DT30,AO$7)="","",INDEX('E_Tokovi izvora'!$A:$N,DT30,AO$7)))</f>
        <v/>
      </c>
      <c r="AP30" s="697" t="str">
        <f>IF($E30="","",IF(INDEX('E_Tokovi izvora'!$A:$N,DU30,AP$7)="","",INDEX('E_Tokovi izvora'!$A:$N,DU30,AP$7)))</f>
        <v/>
      </c>
      <c r="AQ30" s="697" t="str">
        <f>IF($E30="","",IF(INDEX('E_Tokovi izvora'!$A:$N,DV30,AQ$7)="","",INDEX('E_Tokovi izvora'!$A:$N,DV30,AQ$7)))</f>
        <v/>
      </c>
      <c r="AR30" s="697" t="str">
        <f>IF($E30="","",IF(INDEX('E_Tokovi izvora'!$A:$N,DW30,AR$7)="","",INDEX('E_Tokovi izvora'!$A:$N,DW30,AR$7)))</f>
        <v/>
      </c>
      <c r="AS30" s="697" t="str">
        <f>IF($E30="","",IF(INDEX('E_Tokovi izvora'!$A:$N,DX30,AS$7)="","",INDEX('E_Tokovi izvora'!$A:$N,DX30,AS$7)))</f>
        <v/>
      </c>
      <c r="AT30" s="697" t="str">
        <f>IF($E30="","",IF(INDEX('E_Tokovi izvora'!$A:$N,DY30,AT$7)="","",INDEX('E_Tokovi izvora'!$A:$N,DY30,AT$7)))</f>
        <v/>
      </c>
      <c r="AU30" s="697" t="str">
        <f>IF($E30="","",IF(INDEX('E_Tokovi izvora'!$A:$N,DZ30,AU$7)="","",INDEX('E_Tokovi izvora'!$A:$N,DZ30,AU$7)))</f>
        <v/>
      </c>
      <c r="AV30" s="697" t="str">
        <f>IF($E30="","",IF(INDEX('E_Tokovi izvora'!$A:$N,EA30,AV$7)="","",INDEX('E_Tokovi izvora'!$A:$N,EA30,AV$7)))</f>
        <v/>
      </c>
      <c r="AW30" s="697" t="str">
        <f>IF($E30="","",IF(INDEX('E_Tokovi izvora'!$A:$N,EB30,AW$7)="","",INDEX('E_Tokovi izvora'!$A:$N,EB30,AW$7)))</f>
        <v/>
      </c>
      <c r="AX30" s="697" t="str">
        <f>IF($E30="","",IF(INDEX('E_Tokovi izvora'!$A:$N,EC30,AX$7)="","",INDEX('E_Tokovi izvora'!$A:$N,EC30,AX$7)))</f>
        <v/>
      </c>
      <c r="AY30" s="697" t="str">
        <f>IF($E30="","",IF(INDEX('E_Tokovi izvora'!$A:$N,ED30,AY$7)="","",INDEX('E_Tokovi izvora'!$A:$N,ED30,AY$7)))</f>
        <v/>
      </c>
      <c r="AZ30" s="697" t="str">
        <f>IF($E30="","",IF(INDEX('E_Tokovi izvora'!$A:$N,EE30,AZ$7)="","",INDEX('E_Tokovi izvora'!$A:$N,EE30,AZ$7)))</f>
        <v/>
      </c>
      <c r="BA30" s="697" t="str">
        <f>IF($E30="","",IF(INDEX('E_Tokovi izvora'!$A:$N,EF30,BA$7)="","",INDEX('E_Tokovi izvora'!$A:$N,EF30,BA$7)))</f>
        <v/>
      </c>
      <c r="BB30" s="697" t="str">
        <f>IF($E30="","",IF(INDEX('E_Tokovi izvora'!$A:$N,EG30,BB$7)="","",INDEX('E_Tokovi izvora'!$A:$N,EG30,BB$7)))</f>
        <v/>
      </c>
      <c r="BC30" s="697" t="str">
        <f>IF($E30="","",IF(INDEX('E_Tokovi izvora'!$A:$N,EH30,BC$7)="","",INDEX('E_Tokovi izvora'!$A:$N,EH30,BC$7)))</f>
        <v/>
      </c>
      <c r="BD30" s="697" t="str">
        <f>IF($E30="","",IF(INDEX('E_Tokovi izvora'!$A:$N,EI30,BD$7)="","",INDEX('E_Tokovi izvora'!$A:$N,EI30,BD$7)))</f>
        <v/>
      </c>
      <c r="BE30" s="697" t="str">
        <f>IF($E30="","",IF(INDEX('E_Tokovi izvora'!$A:$N,EJ30,BE$7)="","",INDEX('E_Tokovi izvora'!$A:$N,EJ30,BE$7)))</f>
        <v/>
      </c>
      <c r="BF30" s="697" t="str">
        <f>IF($E30="","",IF(INDEX('E_Tokovi izvora'!$A:$N,EK30,BF$7)="","",INDEX('E_Tokovi izvora'!$A:$N,EK30,BF$7)))</f>
        <v/>
      </c>
      <c r="BG30" s="697" t="str">
        <f>IF($E30="","",IF(INDEX('E_Tokovi izvora'!$A:$N,EL30,BG$7)="","",INDEX('E_Tokovi izvora'!$A:$N,EL30,BG$7)))</f>
        <v/>
      </c>
      <c r="BH30" s="697" t="str">
        <f>IF($E30="","",IF(INDEX('E_Tokovi izvora'!$A:$N,EM30,BH$7)="","",INDEX('E_Tokovi izvora'!$A:$N,EM30,BH$7)))</f>
        <v/>
      </c>
      <c r="BI30" s="697" t="str">
        <f>IF($E30="","",IF(INDEX('E_Tokovi izvora'!$A:$N,EN30,BI$7)="","",INDEX('E_Tokovi izvora'!$A:$N,EN30,BI$7)))</f>
        <v/>
      </c>
      <c r="BJ30" s="697" t="str">
        <f>IF($E30="","",IF(INDEX('E_Tokovi izvora'!$A:$N,EO30,BJ$7)="","",INDEX('E_Tokovi izvora'!$A:$N,EO30,BJ$7)))</f>
        <v/>
      </c>
      <c r="BK30" s="697" t="str">
        <f>IF($E30="","",IF(INDEX('E_Tokovi izvora'!$A:$N,EP30,BK$7)="","",INDEX('E_Tokovi izvora'!$A:$N,EP30,BK$7)))</f>
        <v/>
      </c>
      <c r="BL30" s="697" t="str">
        <f>IF($E30="","",IF(INDEX('E_Tokovi izvora'!$A:$N,EQ30,BL$7)="","",INDEX('E_Tokovi izvora'!$A:$N,EQ30,BL$7)))</f>
        <v/>
      </c>
      <c r="BM30" s="697" t="str">
        <f>IF($E30="","",IF(INDEX('E_Tokovi izvora'!$A:$N,ER30,BM$7)="","",INDEX('E_Tokovi izvora'!$A:$N,ER30,BM$7)))</f>
        <v/>
      </c>
      <c r="BN30" s="697" t="str">
        <f>IF($E30="","",IF(INDEX('E_Tokovi izvora'!$A:$N,ES30,BN$7)="","",INDEX('E_Tokovi izvora'!$A:$N,ES30,BN$7)))</f>
        <v/>
      </c>
      <c r="BO30" s="697" t="str">
        <f>IF($E30="","",IF(INDEX('E_Tokovi izvora'!$A:$N,ET30,BO$7)="","",INDEX('E_Tokovi izvora'!$A:$N,ET30,BO$7)))</f>
        <v/>
      </c>
      <c r="BP30" s="697" t="str">
        <f>IF($E30="","",IF(INDEX('E_Tokovi izvora'!$A:$N,EU30,BP$7)="","",INDEX('E_Tokovi izvora'!$A:$N,EU30,BP$7)))</f>
        <v/>
      </c>
      <c r="BQ30" s="697" t="str">
        <f>IF($E30="","",IF(INDEX('E_Tokovi izvora'!$A:$N,EV30,BQ$7)="","",INDEX('E_Tokovi izvora'!$A:$N,EV30,BQ$7)))</f>
        <v/>
      </c>
      <c r="BR30" s="697" t="str">
        <f>IF($E30="","",IF(INDEX('E_Tokovi izvora'!$A:$N,EW30,BR$7)="","",INDEX('E_Tokovi izvora'!$A:$N,EW30,BR$7)))</f>
        <v/>
      </c>
      <c r="BS30" s="697" t="str">
        <f>IF($E30="","",IF(INDEX('E_Tokovi izvora'!$A:$N,EX30,BS$7)="","",INDEX('E_Tokovi izvora'!$A:$N,EX30,BS$7)))</f>
        <v/>
      </c>
      <c r="BT30" s="697" t="str">
        <f>IF($E30="","",IF(INDEX('E_Tokovi izvora'!$A:$N,EY30,BT$7)="","",INDEX('E_Tokovi izvora'!$A:$N,EY30,BT$7)))</f>
        <v/>
      </c>
      <c r="BU30" s="620"/>
      <c r="CJ30" s="673" t="str">
        <f t="shared" si="0"/>
        <v>SourceCategory_</v>
      </c>
      <c r="CK30" s="673" t="b">
        <f>INDEX('C_Opis postrojenja'!$A$226:$A$332,ROWS($CI$11:CI30))="ausblenden"</f>
        <v>0</v>
      </c>
      <c r="CL30" s="673" t="str">
        <f t="shared" si="1"/>
        <v>SourceStreamName_</v>
      </c>
      <c r="CN30" s="673">
        <f t="shared" si="65"/>
        <v>1387</v>
      </c>
      <c r="CO30" s="673">
        <f t="shared" si="2"/>
        <v>1389</v>
      </c>
      <c r="CP30" s="673">
        <f t="shared" si="3"/>
        <v>1391</v>
      </c>
      <c r="CQ30" s="673">
        <f t="shared" si="4"/>
        <v>1393</v>
      </c>
      <c r="CR30" s="673">
        <f t="shared" si="5"/>
        <v>1395</v>
      </c>
      <c r="CS30" s="673">
        <f t="shared" si="6"/>
        <v>1397</v>
      </c>
      <c r="CT30" s="673">
        <f t="shared" si="7"/>
        <v>1399</v>
      </c>
      <c r="CU30" s="673">
        <f t="shared" si="8"/>
        <v>1399</v>
      </c>
      <c r="CV30" s="673">
        <f t="shared" si="9"/>
        <v>1399</v>
      </c>
      <c r="CW30" s="673">
        <f t="shared" si="10"/>
        <v>1399</v>
      </c>
      <c r="CX30" s="673">
        <f t="shared" si="11"/>
        <v>1399</v>
      </c>
      <c r="CY30" s="673">
        <f t="shared" si="12"/>
        <v>1402</v>
      </c>
      <c r="CZ30" s="673">
        <f t="shared" si="13"/>
        <v>1406</v>
      </c>
      <c r="DA30" s="673">
        <f t="shared" si="14"/>
        <v>1407</v>
      </c>
      <c r="DB30" s="673">
        <f t="shared" si="15"/>
        <v>1408</v>
      </c>
      <c r="DC30" s="673">
        <f t="shared" si="16"/>
        <v>1415</v>
      </c>
      <c r="DD30" s="673">
        <f t="shared" si="17"/>
        <v>1425</v>
      </c>
      <c r="DE30" s="673">
        <f t="shared" si="18"/>
        <v>1425</v>
      </c>
      <c r="DF30" s="673">
        <f t="shared" si="19"/>
        <v>1425</v>
      </c>
      <c r="DG30" s="673">
        <f t="shared" si="20"/>
        <v>1425</v>
      </c>
      <c r="DH30" s="673">
        <f t="shared" si="21"/>
        <v>1425</v>
      </c>
      <c r="DI30" s="673">
        <f t="shared" si="22"/>
        <v>1425</v>
      </c>
      <c r="DJ30" s="673">
        <f t="shared" si="23"/>
        <v>1425</v>
      </c>
      <c r="DK30" s="673">
        <f t="shared" si="24"/>
        <v>1416</v>
      </c>
      <c r="DL30" s="673">
        <f t="shared" si="25"/>
        <v>1426</v>
      </c>
      <c r="DM30" s="673">
        <f t="shared" si="26"/>
        <v>1426</v>
      </c>
      <c r="DN30" s="673">
        <f t="shared" si="27"/>
        <v>1426</v>
      </c>
      <c r="DO30" s="673">
        <f t="shared" si="28"/>
        <v>1426</v>
      </c>
      <c r="DP30" s="673">
        <f t="shared" si="29"/>
        <v>1426</v>
      </c>
      <c r="DQ30" s="673">
        <f t="shared" si="30"/>
        <v>1426</v>
      </c>
      <c r="DR30" s="673">
        <f t="shared" si="31"/>
        <v>1426</v>
      </c>
      <c r="DS30" s="673">
        <f t="shared" si="32"/>
        <v>1417</v>
      </c>
      <c r="DT30" s="673">
        <f t="shared" si="33"/>
        <v>1427</v>
      </c>
      <c r="DU30" s="673">
        <f t="shared" si="34"/>
        <v>1427</v>
      </c>
      <c r="DV30" s="673">
        <f t="shared" si="35"/>
        <v>1427</v>
      </c>
      <c r="DW30" s="673">
        <f t="shared" si="36"/>
        <v>1427</v>
      </c>
      <c r="DX30" s="673">
        <f t="shared" si="37"/>
        <v>1427</v>
      </c>
      <c r="DY30" s="673">
        <f t="shared" si="38"/>
        <v>1427</v>
      </c>
      <c r="DZ30" s="673">
        <f t="shared" si="39"/>
        <v>1427</v>
      </c>
      <c r="EA30" s="673">
        <f t="shared" si="40"/>
        <v>1418</v>
      </c>
      <c r="EB30" s="673">
        <f t="shared" si="41"/>
        <v>1428</v>
      </c>
      <c r="EC30" s="673">
        <f t="shared" si="42"/>
        <v>1428</v>
      </c>
      <c r="ED30" s="673">
        <f t="shared" si="43"/>
        <v>1428</v>
      </c>
      <c r="EE30" s="673">
        <f t="shared" si="44"/>
        <v>1428</v>
      </c>
      <c r="EF30" s="673">
        <f t="shared" si="45"/>
        <v>1428</v>
      </c>
      <c r="EG30" s="673">
        <f t="shared" si="46"/>
        <v>1428</v>
      </c>
      <c r="EH30" s="673">
        <f t="shared" si="47"/>
        <v>1428</v>
      </c>
      <c r="EI30" s="673">
        <f t="shared" si="48"/>
        <v>1419</v>
      </c>
      <c r="EJ30" s="673">
        <f t="shared" si="49"/>
        <v>1429</v>
      </c>
      <c r="EK30" s="673">
        <f t="shared" si="50"/>
        <v>1429</v>
      </c>
      <c r="EL30" s="673">
        <f t="shared" si="51"/>
        <v>1429</v>
      </c>
      <c r="EM30" s="673">
        <f t="shared" si="52"/>
        <v>1429</v>
      </c>
      <c r="EN30" s="673">
        <f t="shared" si="53"/>
        <v>1429</v>
      </c>
      <c r="EO30" s="673">
        <f t="shared" si="54"/>
        <v>1429</v>
      </c>
      <c r="EP30" s="673">
        <f t="shared" si="55"/>
        <v>1429</v>
      </c>
      <c r="EQ30" s="673">
        <f t="shared" si="56"/>
        <v>1420</v>
      </c>
      <c r="ER30" s="673">
        <f t="shared" si="57"/>
        <v>1430</v>
      </c>
      <c r="ES30" s="673">
        <f t="shared" si="58"/>
        <v>1430</v>
      </c>
      <c r="ET30" s="673">
        <f t="shared" si="59"/>
        <v>1430</v>
      </c>
      <c r="EU30" s="673">
        <f t="shared" si="60"/>
        <v>1430</v>
      </c>
      <c r="EV30" s="673">
        <f t="shared" si="61"/>
        <v>1430</v>
      </c>
      <c r="EW30" s="673">
        <f t="shared" si="62"/>
        <v>1430</v>
      </c>
      <c r="EX30" s="673">
        <f t="shared" si="63"/>
        <v>1430</v>
      </c>
      <c r="EY30" s="673">
        <f t="shared" si="64"/>
        <v>1436</v>
      </c>
    </row>
    <row r="31" spans="2:155" ht="12.75" customHeight="1" x14ac:dyDescent="0.2">
      <c r="B31" s="694" t="str">
        <f>IF(COUNTIF($CK$10:CK31,TRUE)&gt;0,"",INDEX('C_Opis postrojenja'!$E$226:$E$242,ROWS($A$11:A31)))</f>
        <v/>
      </c>
      <c r="C31" s="576" t="str">
        <f>IF($E31="","",INDEX('C_Opis postrojenja'!F:F,MATCH($B31,'C_Opis postrojenja'!$E:$E,0)))</f>
        <v/>
      </c>
      <c r="D31" s="576" t="str">
        <f>IF($E31="","",INDEX('C_Opis postrojenja'!I:I,MATCH($B31,'C_Opis postrojenja'!$E:$E,0)))</f>
        <v/>
      </c>
      <c r="E31" s="576" t="str">
        <f>IF($B31="","",INDEX('C_Opis postrojenja'!F:F,MATCH($CJ31,'C_Opis postrojenja'!$Q:$Q,0)))</f>
        <v/>
      </c>
      <c r="F31" s="700" t="str">
        <f>IF($E31="","",INDEX('C_Opis postrojenja'!L:L,MATCH($CJ31,'C_Opis postrojenja'!$Q:$Q,0)))</f>
        <v/>
      </c>
      <c r="G31" s="576" t="str">
        <f>IF($E31="","",INDEX('C_Opis postrojenja'!M:M,MATCH($CJ31,'C_Opis postrojenja'!$Q:$Q,0)))</f>
        <v/>
      </c>
      <c r="H31" s="576" t="str">
        <f>IF($E31="","",INDEX('C_Opis postrojenja'!N:N,MATCH($CJ31,'C_Opis postrojenja'!$Q:$Q,0)))</f>
        <v/>
      </c>
      <c r="I31" s="697" t="str">
        <f>IF($E31="","",IF(INDEX('E_Tokovi izvora'!$A:$N,CN31,I$7)="","",INDEX('E_Tokovi izvora'!$A:$N,CN31,I$7)))</f>
        <v/>
      </c>
      <c r="J31" s="697" t="str">
        <f>IF($E31="","",IF(INDEX('E_Tokovi izvora'!$A:$N,CO31,J$7)="","",INDEX('E_Tokovi izvora'!$A:$N,CO31,J$7)))</f>
        <v/>
      </c>
      <c r="K31" s="697" t="str">
        <f>IF($E31="","",IF(INDEX('E_Tokovi izvora'!$A:$N,CP31,K$7)="","",INDEX('E_Tokovi izvora'!$A:$N,CP31,K$7)))</f>
        <v/>
      </c>
      <c r="L31" s="697" t="str">
        <f>IF($E31="","",IF(INDEX('E_Tokovi izvora'!$A:$N,CQ31,L$7)="","",INDEX('E_Tokovi izvora'!$A:$N,CQ31,L$7)))</f>
        <v/>
      </c>
      <c r="M31" s="697" t="str">
        <f>IF($E31="","",IF(INDEX('E_Tokovi izvora'!$A:$N,CR31,M$7)="","",INDEX('E_Tokovi izvora'!$A:$N,CR31,M$7)))</f>
        <v/>
      </c>
      <c r="N31" s="697" t="str">
        <f>IF($E31="","",IF(INDEX('E_Tokovi izvora'!$A:$N,CS31,N$7)="","",INDEX('E_Tokovi izvora'!$A:$N,CS31,N$7)))</f>
        <v/>
      </c>
      <c r="O31" s="697" t="str">
        <f>IF($E31="","",IF(INDEX('E_Tokovi izvora'!$A:$N,CT31,O$7)="","",INDEX('E_Tokovi izvora'!$A:$N,CT31,O$7)))</f>
        <v/>
      </c>
      <c r="P31" s="697" t="str">
        <f>IF($E31="","",IF(INDEX('E_Tokovi izvora'!$A:$N,CU31,P$7)="","",INDEX('E_Tokovi izvora'!$A:$N,CU31,P$7)))</f>
        <v/>
      </c>
      <c r="Q31" s="697" t="str">
        <f>IF($E31="","",IF(INDEX('E_Tokovi izvora'!$A:$N,CV31,Q$7)="","",INDEX('E_Tokovi izvora'!$A:$N,CV31,Q$7)))</f>
        <v/>
      </c>
      <c r="R31" s="697" t="str">
        <f>IF($E31="","",IF(INDEX('E_Tokovi izvora'!$A:$N,CW31,R$7)="","",INDEX('E_Tokovi izvora'!$A:$N,CW31,R$7)))</f>
        <v/>
      </c>
      <c r="S31" s="697" t="str">
        <f>IF($E31="","",IF(INDEX('E_Tokovi izvora'!$A:$N,CX31,S$7)="","",INDEX('E_Tokovi izvora'!$A:$N,CX31,S$7)))</f>
        <v/>
      </c>
      <c r="T31" s="697" t="str">
        <f>IF($E31="","",IF(INDEX('E_Tokovi izvora'!$A:$N,CY31,T$7)="","",INDEX('E_Tokovi izvora'!$A:$N,CY31,T$7)))</f>
        <v/>
      </c>
      <c r="U31" s="697" t="str">
        <f>IF($E31="","",IF(INDEX('E_Tokovi izvora'!$A:$N,CZ31,U$7)="","",INDEX('E_Tokovi izvora'!$A:$N,CZ31,U$7)))</f>
        <v/>
      </c>
      <c r="V31" s="697" t="str">
        <f>IF($E31="","",IF(INDEX('E_Tokovi izvora'!$A:$N,DA31,V$7)="","",INDEX('E_Tokovi izvora'!$A:$N,DA31,V$7)))</f>
        <v/>
      </c>
      <c r="W31" s="698" t="str">
        <f>IF($E31="","",IF(INDEX('E_Tokovi izvora'!$A:$N,DB31,W$7)="","",INDEX('E_Tokovi izvora'!$A:$N,DB31,W$7)))</f>
        <v/>
      </c>
      <c r="X31" s="697" t="str">
        <f>IF($E31="","",IF(INDEX('E_Tokovi izvora'!$A:$N,DC31,X$7)="","",INDEX('E_Tokovi izvora'!$A:$N,DC31,X$7)))</f>
        <v/>
      </c>
      <c r="Y31" s="697" t="str">
        <f>IF($E31="","",IF(INDEX('E_Tokovi izvora'!$A:$N,DD31,Y$7)="","",INDEX('E_Tokovi izvora'!$A:$N,DD31,Y$7)))</f>
        <v/>
      </c>
      <c r="Z31" s="697" t="str">
        <f>IF($E31="","",IF(INDEX('E_Tokovi izvora'!$A:$N,DE31,Z$7)="","",INDEX('E_Tokovi izvora'!$A:$N,DE31,Z$7)))</f>
        <v/>
      </c>
      <c r="AA31" s="697" t="str">
        <f>IF($E31="","",IF(INDEX('E_Tokovi izvora'!$A:$N,DF31,AA$7)="","",INDEX('E_Tokovi izvora'!$A:$N,DF31,AA$7)))</f>
        <v/>
      </c>
      <c r="AB31" s="697" t="str">
        <f>IF($E31="","",IF(INDEX('E_Tokovi izvora'!$A:$N,DG31,AB$7)="","",INDEX('E_Tokovi izvora'!$A:$N,DG31,AB$7)))</f>
        <v/>
      </c>
      <c r="AC31" s="697" t="str">
        <f>IF($E31="","",IF(INDEX('E_Tokovi izvora'!$A:$N,DH31,AC$7)="","",INDEX('E_Tokovi izvora'!$A:$N,DH31,AC$7)))</f>
        <v/>
      </c>
      <c r="AD31" s="697" t="str">
        <f>IF($E31="","",IF(INDEX('E_Tokovi izvora'!$A:$N,DI31,AD$7)="","",INDEX('E_Tokovi izvora'!$A:$N,DI31,AD$7)))</f>
        <v/>
      </c>
      <c r="AE31" s="697" t="str">
        <f>IF($E31="","",IF(INDEX('E_Tokovi izvora'!$A:$N,DJ31,AE$7)="","",INDEX('E_Tokovi izvora'!$A:$N,DJ31,AE$7)))</f>
        <v/>
      </c>
      <c r="AF31" s="697" t="str">
        <f>IF($E31="","",IF(INDEX('E_Tokovi izvora'!$A:$N,DK31,AF$7)="","",INDEX('E_Tokovi izvora'!$A:$N,DK31,AF$7)))</f>
        <v/>
      </c>
      <c r="AG31" s="697" t="str">
        <f>IF($E31="","",IF(INDEX('E_Tokovi izvora'!$A:$N,DL31,AG$7)="","",INDEX('E_Tokovi izvora'!$A:$N,DL31,AG$7)))</f>
        <v/>
      </c>
      <c r="AH31" s="697" t="str">
        <f>IF($E31="","",IF(INDEX('E_Tokovi izvora'!$A:$N,DM31,AH$7)="","",INDEX('E_Tokovi izvora'!$A:$N,DM31,AH$7)))</f>
        <v/>
      </c>
      <c r="AI31" s="697" t="str">
        <f>IF($E31="","",IF(INDEX('E_Tokovi izvora'!$A:$N,DN31,AI$7)="","",INDEX('E_Tokovi izvora'!$A:$N,DN31,AI$7)))</f>
        <v/>
      </c>
      <c r="AJ31" s="697" t="str">
        <f>IF($E31="","",IF(INDEX('E_Tokovi izvora'!$A:$N,DO31,AJ$7)="","",INDEX('E_Tokovi izvora'!$A:$N,DO31,AJ$7)))</f>
        <v/>
      </c>
      <c r="AK31" s="697" t="str">
        <f>IF($E31="","",IF(INDEX('E_Tokovi izvora'!$A:$N,DP31,AK$7)="","",INDEX('E_Tokovi izvora'!$A:$N,DP31,AK$7)))</f>
        <v/>
      </c>
      <c r="AL31" s="697" t="str">
        <f>IF($E31="","",IF(INDEX('E_Tokovi izvora'!$A:$N,DQ31,AL$7)="","",INDEX('E_Tokovi izvora'!$A:$N,DQ31,AL$7)))</f>
        <v/>
      </c>
      <c r="AM31" s="697" t="str">
        <f>IF($E31="","",IF(INDEX('E_Tokovi izvora'!$A:$N,DR31,AM$7)="","",INDEX('E_Tokovi izvora'!$A:$N,DR31,AM$7)))</f>
        <v/>
      </c>
      <c r="AN31" s="697" t="str">
        <f>IF($E31="","",IF(INDEX('E_Tokovi izvora'!$A:$N,DS31,AN$7)="","",INDEX('E_Tokovi izvora'!$A:$N,DS31,AN$7)))</f>
        <v/>
      </c>
      <c r="AO31" s="697" t="str">
        <f>IF($E31="","",IF(INDEX('E_Tokovi izvora'!$A:$N,DT31,AO$7)="","",INDEX('E_Tokovi izvora'!$A:$N,DT31,AO$7)))</f>
        <v/>
      </c>
      <c r="AP31" s="697" t="str">
        <f>IF($E31="","",IF(INDEX('E_Tokovi izvora'!$A:$N,DU31,AP$7)="","",INDEX('E_Tokovi izvora'!$A:$N,DU31,AP$7)))</f>
        <v/>
      </c>
      <c r="AQ31" s="697" t="str">
        <f>IF($E31="","",IF(INDEX('E_Tokovi izvora'!$A:$N,DV31,AQ$7)="","",INDEX('E_Tokovi izvora'!$A:$N,DV31,AQ$7)))</f>
        <v/>
      </c>
      <c r="AR31" s="697" t="str">
        <f>IF($E31="","",IF(INDEX('E_Tokovi izvora'!$A:$N,DW31,AR$7)="","",INDEX('E_Tokovi izvora'!$A:$N,DW31,AR$7)))</f>
        <v/>
      </c>
      <c r="AS31" s="697" t="str">
        <f>IF($E31="","",IF(INDEX('E_Tokovi izvora'!$A:$N,DX31,AS$7)="","",INDEX('E_Tokovi izvora'!$A:$N,DX31,AS$7)))</f>
        <v/>
      </c>
      <c r="AT31" s="697" t="str">
        <f>IF($E31="","",IF(INDEX('E_Tokovi izvora'!$A:$N,DY31,AT$7)="","",INDEX('E_Tokovi izvora'!$A:$N,DY31,AT$7)))</f>
        <v/>
      </c>
      <c r="AU31" s="697" t="str">
        <f>IF($E31="","",IF(INDEX('E_Tokovi izvora'!$A:$N,DZ31,AU$7)="","",INDEX('E_Tokovi izvora'!$A:$N,DZ31,AU$7)))</f>
        <v/>
      </c>
      <c r="AV31" s="697" t="str">
        <f>IF($E31="","",IF(INDEX('E_Tokovi izvora'!$A:$N,EA31,AV$7)="","",INDEX('E_Tokovi izvora'!$A:$N,EA31,AV$7)))</f>
        <v/>
      </c>
      <c r="AW31" s="697" t="str">
        <f>IF($E31="","",IF(INDEX('E_Tokovi izvora'!$A:$N,EB31,AW$7)="","",INDEX('E_Tokovi izvora'!$A:$N,EB31,AW$7)))</f>
        <v/>
      </c>
      <c r="AX31" s="697" t="str">
        <f>IF($E31="","",IF(INDEX('E_Tokovi izvora'!$A:$N,EC31,AX$7)="","",INDEX('E_Tokovi izvora'!$A:$N,EC31,AX$7)))</f>
        <v/>
      </c>
      <c r="AY31" s="697" t="str">
        <f>IF($E31="","",IF(INDEX('E_Tokovi izvora'!$A:$N,ED31,AY$7)="","",INDEX('E_Tokovi izvora'!$A:$N,ED31,AY$7)))</f>
        <v/>
      </c>
      <c r="AZ31" s="697" t="str">
        <f>IF($E31="","",IF(INDEX('E_Tokovi izvora'!$A:$N,EE31,AZ$7)="","",INDEX('E_Tokovi izvora'!$A:$N,EE31,AZ$7)))</f>
        <v/>
      </c>
      <c r="BA31" s="697" t="str">
        <f>IF($E31="","",IF(INDEX('E_Tokovi izvora'!$A:$N,EF31,BA$7)="","",INDEX('E_Tokovi izvora'!$A:$N,EF31,BA$7)))</f>
        <v/>
      </c>
      <c r="BB31" s="697" t="str">
        <f>IF($E31="","",IF(INDEX('E_Tokovi izvora'!$A:$N,EG31,BB$7)="","",INDEX('E_Tokovi izvora'!$A:$N,EG31,BB$7)))</f>
        <v/>
      </c>
      <c r="BC31" s="697" t="str">
        <f>IF($E31="","",IF(INDEX('E_Tokovi izvora'!$A:$N,EH31,BC$7)="","",INDEX('E_Tokovi izvora'!$A:$N,EH31,BC$7)))</f>
        <v/>
      </c>
      <c r="BD31" s="697" t="str">
        <f>IF($E31="","",IF(INDEX('E_Tokovi izvora'!$A:$N,EI31,BD$7)="","",INDEX('E_Tokovi izvora'!$A:$N,EI31,BD$7)))</f>
        <v/>
      </c>
      <c r="BE31" s="697" t="str">
        <f>IF($E31="","",IF(INDEX('E_Tokovi izvora'!$A:$N,EJ31,BE$7)="","",INDEX('E_Tokovi izvora'!$A:$N,EJ31,BE$7)))</f>
        <v/>
      </c>
      <c r="BF31" s="697" t="str">
        <f>IF($E31="","",IF(INDEX('E_Tokovi izvora'!$A:$N,EK31,BF$7)="","",INDEX('E_Tokovi izvora'!$A:$N,EK31,BF$7)))</f>
        <v/>
      </c>
      <c r="BG31" s="697" t="str">
        <f>IF($E31="","",IF(INDEX('E_Tokovi izvora'!$A:$N,EL31,BG$7)="","",INDEX('E_Tokovi izvora'!$A:$N,EL31,BG$7)))</f>
        <v/>
      </c>
      <c r="BH31" s="697" t="str">
        <f>IF($E31="","",IF(INDEX('E_Tokovi izvora'!$A:$N,EM31,BH$7)="","",INDEX('E_Tokovi izvora'!$A:$N,EM31,BH$7)))</f>
        <v/>
      </c>
      <c r="BI31" s="697" t="str">
        <f>IF($E31="","",IF(INDEX('E_Tokovi izvora'!$A:$N,EN31,BI$7)="","",INDEX('E_Tokovi izvora'!$A:$N,EN31,BI$7)))</f>
        <v/>
      </c>
      <c r="BJ31" s="697" t="str">
        <f>IF($E31="","",IF(INDEX('E_Tokovi izvora'!$A:$N,EO31,BJ$7)="","",INDEX('E_Tokovi izvora'!$A:$N,EO31,BJ$7)))</f>
        <v/>
      </c>
      <c r="BK31" s="697" t="str">
        <f>IF($E31="","",IF(INDEX('E_Tokovi izvora'!$A:$N,EP31,BK$7)="","",INDEX('E_Tokovi izvora'!$A:$N,EP31,BK$7)))</f>
        <v/>
      </c>
      <c r="BL31" s="697" t="str">
        <f>IF($E31="","",IF(INDEX('E_Tokovi izvora'!$A:$N,EQ31,BL$7)="","",INDEX('E_Tokovi izvora'!$A:$N,EQ31,BL$7)))</f>
        <v/>
      </c>
      <c r="BM31" s="697" t="str">
        <f>IF($E31="","",IF(INDEX('E_Tokovi izvora'!$A:$N,ER31,BM$7)="","",INDEX('E_Tokovi izvora'!$A:$N,ER31,BM$7)))</f>
        <v/>
      </c>
      <c r="BN31" s="697" t="str">
        <f>IF($E31="","",IF(INDEX('E_Tokovi izvora'!$A:$N,ES31,BN$7)="","",INDEX('E_Tokovi izvora'!$A:$N,ES31,BN$7)))</f>
        <v/>
      </c>
      <c r="BO31" s="697" t="str">
        <f>IF($E31="","",IF(INDEX('E_Tokovi izvora'!$A:$N,ET31,BO$7)="","",INDEX('E_Tokovi izvora'!$A:$N,ET31,BO$7)))</f>
        <v/>
      </c>
      <c r="BP31" s="697" t="str">
        <f>IF($E31="","",IF(INDEX('E_Tokovi izvora'!$A:$N,EU31,BP$7)="","",INDEX('E_Tokovi izvora'!$A:$N,EU31,BP$7)))</f>
        <v/>
      </c>
      <c r="BQ31" s="697" t="str">
        <f>IF($E31="","",IF(INDEX('E_Tokovi izvora'!$A:$N,EV31,BQ$7)="","",INDEX('E_Tokovi izvora'!$A:$N,EV31,BQ$7)))</f>
        <v/>
      </c>
      <c r="BR31" s="697" t="str">
        <f>IF($E31="","",IF(INDEX('E_Tokovi izvora'!$A:$N,EW31,BR$7)="","",INDEX('E_Tokovi izvora'!$A:$N,EW31,BR$7)))</f>
        <v/>
      </c>
      <c r="BS31" s="697" t="str">
        <f>IF($E31="","",IF(INDEX('E_Tokovi izvora'!$A:$N,EX31,BS$7)="","",INDEX('E_Tokovi izvora'!$A:$N,EX31,BS$7)))</f>
        <v/>
      </c>
      <c r="BT31" s="697" t="str">
        <f>IF($E31="","",IF(INDEX('E_Tokovi izvora'!$A:$N,EY31,BT$7)="","",INDEX('E_Tokovi izvora'!$A:$N,EY31,BT$7)))</f>
        <v/>
      </c>
      <c r="BU31" s="620"/>
      <c r="CJ31" s="673" t="str">
        <f t="shared" si="0"/>
        <v>SourceCategory_</v>
      </c>
      <c r="CK31" s="673" t="b">
        <f>INDEX('C_Opis postrojenja'!$A$226:$A$332,ROWS($CI$11:CI31))="ausblenden"</f>
        <v>0</v>
      </c>
      <c r="CL31" s="673" t="str">
        <f t="shared" si="1"/>
        <v>SourceStreamName_</v>
      </c>
      <c r="CN31" s="673">
        <f t="shared" si="65"/>
        <v>1453</v>
      </c>
      <c r="CO31" s="673">
        <f t="shared" si="2"/>
        <v>1455</v>
      </c>
      <c r="CP31" s="673">
        <f t="shared" si="3"/>
        <v>1457</v>
      </c>
      <c r="CQ31" s="673">
        <f t="shared" si="4"/>
        <v>1459</v>
      </c>
      <c r="CR31" s="673">
        <f t="shared" si="5"/>
        <v>1461</v>
      </c>
      <c r="CS31" s="673">
        <f t="shared" si="6"/>
        <v>1463</v>
      </c>
      <c r="CT31" s="673">
        <f t="shared" si="7"/>
        <v>1465</v>
      </c>
      <c r="CU31" s="673">
        <f t="shared" si="8"/>
        <v>1465</v>
      </c>
      <c r="CV31" s="673">
        <f t="shared" si="9"/>
        <v>1465</v>
      </c>
      <c r="CW31" s="673">
        <f t="shared" si="10"/>
        <v>1465</v>
      </c>
      <c r="CX31" s="673">
        <f t="shared" si="11"/>
        <v>1465</v>
      </c>
      <c r="CY31" s="673">
        <f t="shared" si="12"/>
        <v>1468</v>
      </c>
      <c r="CZ31" s="673">
        <f t="shared" si="13"/>
        <v>1472</v>
      </c>
      <c r="DA31" s="673">
        <f t="shared" si="14"/>
        <v>1473</v>
      </c>
      <c r="DB31" s="673">
        <f t="shared" si="15"/>
        <v>1474</v>
      </c>
      <c r="DC31" s="673">
        <f t="shared" si="16"/>
        <v>1481</v>
      </c>
      <c r="DD31" s="673">
        <f t="shared" si="17"/>
        <v>1491</v>
      </c>
      <c r="DE31" s="673">
        <f t="shared" si="18"/>
        <v>1491</v>
      </c>
      <c r="DF31" s="673">
        <f t="shared" si="19"/>
        <v>1491</v>
      </c>
      <c r="DG31" s="673">
        <f t="shared" si="20"/>
        <v>1491</v>
      </c>
      <c r="DH31" s="673">
        <f t="shared" si="21"/>
        <v>1491</v>
      </c>
      <c r="DI31" s="673">
        <f t="shared" si="22"/>
        <v>1491</v>
      </c>
      <c r="DJ31" s="673">
        <f t="shared" si="23"/>
        <v>1491</v>
      </c>
      <c r="DK31" s="673">
        <f t="shared" si="24"/>
        <v>1482</v>
      </c>
      <c r="DL31" s="673">
        <f t="shared" si="25"/>
        <v>1492</v>
      </c>
      <c r="DM31" s="673">
        <f t="shared" si="26"/>
        <v>1492</v>
      </c>
      <c r="DN31" s="673">
        <f t="shared" si="27"/>
        <v>1492</v>
      </c>
      <c r="DO31" s="673">
        <f t="shared" si="28"/>
        <v>1492</v>
      </c>
      <c r="DP31" s="673">
        <f t="shared" si="29"/>
        <v>1492</v>
      </c>
      <c r="DQ31" s="673">
        <f t="shared" si="30"/>
        <v>1492</v>
      </c>
      <c r="DR31" s="673">
        <f t="shared" si="31"/>
        <v>1492</v>
      </c>
      <c r="DS31" s="673">
        <f t="shared" si="32"/>
        <v>1483</v>
      </c>
      <c r="DT31" s="673">
        <f t="shared" si="33"/>
        <v>1493</v>
      </c>
      <c r="DU31" s="673">
        <f t="shared" si="34"/>
        <v>1493</v>
      </c>
      <c r="DV31" s="673">
        <f t="shared" si="35"/>
        <v>1493</v>
      </c>
      <c r="DW31" s="673">
        <f t="shared" si="36"/>
        <v>1493</v>
      </c>
      <c r="DX31" s="673">
        <f t="shared" si="37"/>
        <v>1493</v>
      </c>
      <c r="DY31" s="673">
        <f t="shared" si="38"/>
        <v>1493</v>
      </c>
      <c r="DZ31" s="673">
        <f t="shared" si="39"/>
        <v>1493</v>
      </c>
      <c r="EA31" s="673">
        <f t="shared" si="40"/>
        <v>1484</v>
      </c>
      <c r="EB31" s="673">
        <f t="shared" si="41"/>
        <v>1494</v>
      </c>
      <c r="EC31" s="673">
        <f t="shared" si="42"/>
        <v>1494</v>
      </c>
      <c r="ED31" s="673">
        <f t="shared" si="43"/>
        <v>1494</v>
      </c>
      <c r="EE31" s="673">
        <f t="shared" si="44"/>
        <v>1494</v>
      </c>
      <c r="EF31" s="673">
        <f t="shared" si="45"/>
        <v>1494</v>
      </c>
      <c r="EG31" s="673">
        <f t="shared" si="46"/>
        <v>1494</v>
      </c>
      <c r="EH31" s="673">
        <f t="shared" si="47"/>
        <v>1494</v>
      </c>
      <c r="EI31" s="673">
        <f t="shared" si="48"/>
        <v>1485</v>
      </c>
      <c r="EJ31" s="673">
        <f t="shared" si="49"/>
        <v>1495</v>
      </c>
      <c r="EK31" s="673">
        <f t="shared" si="50"/>
        <v>1495</v>
      </c>
      <c r="EL31" s="673">
        <f t="shared" si="51"/>
        <v>1495</v>
      </c>
      <c r="EM31" s="673">
        <f t="shared" si="52"/>
        <v>1495</v>
      </c>
      <c r="EN31" s="673">
        <f t="shared" si="53"/>
        <v>1495</v>
      </c>
      <c r="EO31" s="673">
        <f t="shared" si="54"/>
        <v>1495</v>
      </c>
      <c r="EP31" s="673">
        <f t="shared" si="55"/>
        <v>1495</v>
      </c>
      <c r="EQ31" s="673">
        <f t="shared" si="56"/>
        <v>1486</v>
      </c>
      <c r="ER31" s="673">
        <f t="shared" si="57"/>
        <v>1496</v>
      </c>
      <c r="ES31" s="673">
        <f t="shared" si="58"/>
        <v>1496</v>
      </c>
      <c r="ET31" s="673">
        <f t="shared" si="59"/>
        <v>1496</v>
      </c>
      <c r="EU31" s="673">
        <f t="shared" si="60"/>
        <v>1496</v>
      </c>
      <c r="EV31" s="673">
        <f t="shared" si="61"/>
        <v>1496</v>
      </c>
      <c r="EW31" s="673">
        <f t="shared" si="62"/>
        <v>1496</v>
      </c>
      <c r="EX31" s="673">
        <f t="shared" si="63"/>
        <v>1496</v>
      </c>
      <c r="EY31" s="673">
        <f t="shared" si="64"/>
        <v>1502</v>
      </c>
    </row>
    <row r="32" spans="2:155" ht="12.75" customHeight="1" x14ac:dyDescent="0.2">
      <c r="B32" s="694" t="str">
        <f>IF(COUNTIF($CK$10:CK32,TRUE)&gt;0,"",INDEX('C_Opis postrojenja'!$E$226:$E$242,ROWS($A$11:A32)))</f>
        <v/>
      </c>
      <c r="C32" s="576" t="str">
        <f>IF($E32="","",INDEX('C_Opis postrojenja'!F:F,MATCH($B32,'C_Opis postrojenja'!$E:$E,0)))</f>
        <v/>
      </c>
      <c r="D32" s="576" t="str">
        <f>IF($E32="","",INDEX('C_Opis postrojenja'!I:I,MATCH($B32,'C_Opis postrojenja'!$E:$E,0)))</f>
        <v/>
      </c>
      <c r="E32" s="576" t="str">
        <f>IF($B32="","",INDEX('C_Opis postrojenja'!F:F,MATCH($CJ32,'C_Opis postrojenja'!$Q:$Q,0)))</f>
        <v/>
      </c>
      <c r="F32" s="700" t="str">
        <f>IF($E32="","",INDEX('C_Opis postrojenja'!L:L,MATCH($CJ32,'C_Opis postrojenja'!$Q:$Q,0)))</f>
        <v/>
      </c>
      <c r="G32" s="576" t="str">
        <f>IF($E32="","",INDEX('C_Opis postrojenja'!M:M,MATCH($CJ32,'C_Opis postrojenja'!$Q:$Q,0)))</f>
        <v/>
      </c>
      <c r="H32" s="576" t="str">
        <f>IF($E32="","",INDEX('C_Opis postrojenja'!N:N,MATCH($CJ32,'C_Opis postrojenja'!$Q:$Q,0)))</f>
        <v/>
      </c>
      <c r="I32" s="697" t="str">
        <f>IF($E32="","",IF(INDEX('E_Tokovi izvora'!$A:$N,CN32,I$7)="","",INDEX('E_Tokovi izvora'!$A:$N,CN32,I$7)))</f>
        <v/>
      </c>
      <c r="J32" s="697" t="str">
        <f>IF($E32="","",IF(INDEX('E_Tokovi izvora'!$A:$N,CO32,J$7)="","",INDEX('E_Tokovi izvora'!$A:$N,CO32,J$7)))</f>
        <v/>
      </c>
      <c r="K32" s="697" t="str">
        <f>IF($E32="","",IF(INDEX('E_Tokovi izvora'!$A:$N,CP32,K$7)="","",INDEX('E_Tokovi izvora'!$A:$N,CP32,K$7)))</f>
        <v/>
      </c>
      <c r="L32" s="697" t="str">
        <f>IF($E32="","",IF(INDEX('E_Tokovi izvora'!$A:$N,CQ32,L$7)="","",INDEX('E_Tokovi izvora'!$A:$N,CQ32,L$7)))</f>
        <v/>
      </c>
      <c r="M32" s="697" t="str">
        <f>IF($E32="","",IF(INDEX('E_Tokovi izvora'!$A:$N,CR32,M$7)="","",INDEX('E_Tokovi izvora'!$A:$N,CR32,M$7)))</f>
        <v/>
      </c>
      <c r="N32" s="697" t="str">
        <f>IF($E32="","",IF(INDEX('E_Tokovi izvora'!$A:$N,CS32,N$7)="","",INDEX('E_Tokovi izvora'!$A:$N,CS32,N$7)))</f>
        <v/>
      </c>
      <c r="O32" s="697" t="str">
        <f>IF($E32="","",IF(INDEX('E_Tokovi izvora'!$A:$N,CT32,O$7)="","",INDEX('E_Tokovi izvora'!$A:$N,CT32,O$7)))</f>
        <v/>
      </c>
      <c r="P32" s="697" t="str">
        <f>IF($E32="","",IF(INDEX('E_Tokovi izvora'!$A:$N,CU32,P$7)="","",INDEX('E_Tokovi izvora'!$A:$N,CU32,P$7)))</f>
        <v/>
      </c>
      <c r="Q32" s="697" t="str">
        <f>IF($E32="","",IF(INDEX('E_Tokovi izvora'!$A:$N,CV32,Q$7)="","",INDEX('E_Tokovi izvora'!$A:$N,CV32,Q$7)))</f>
        <v/>
      </c>
      <c r="R32" s="697" t="str">
        <f>IF($E32="","",IF(INDEX('E_Tokovi izvora'!$A:$N,CW32,R$7)="","",INDEX('E_Tokovi izvora'!$A:$N,CW32,R$7)))</f>
        <v/>
      </c>
      <c r="S32" s="697" t="str">
        <f>IF($E32="","",IF(INDEX('E_Tokovi izvora'!$A:$N,CX32,S$7)="","",INDEX('E_Tokovi izvora'!$A:$N,CX32,S$7)))</f>
        <v/>
      </c>
      <c r="T32" s="697" t="str">
        <f>IF($E32="","",IF(INDEX('E_Tokovi izvora'!$A:$N,CY32,T$7)="","",INDEX('E_Tokovi izvora'!$A:$N,CY32,T$7)))</f>
        <v/>
      </c>
      <c r="U32" s="697" t="str">
        <f>IF($E32="","",IF(INDEX('E_Tokovi izvora'!$A:$N,CZ32,U$7)="","",INDEX('E_Tokovi izvora'!$A:$N,CZ32,U$7)))</f>
        <v/>
      </c>
      <c r="V32" s="697" t="str">
        <f>IF($E32="","",IF(INDEX('E_Tokovi izvora'!$A:$N,DA32,V$7)="","",INDEX('E_Tokovi izvora'!$A:$N,DA32,V$7)))</f>
        <v/>
      </c>
      <c r="W32" s="698" t="str">
        <f>IF($E32="","",IF(INDEX('E_Tokovi izvora'!$A:$N,DB32,W$7)="","",INDEX('E_Tokovi izvora'!$A:$N,DB32,W$7)))</f>
        <v/>
      </c>
      <c r="X32" s="697" t="str">
        <f>IF($E32="","",IF(INDEX('E_Tokovi izvora'!$A:$N,DC32,X$7)="","",INDEX('E_Tokovi izvora'!$A:$N,DC32,X$7)))</f>
        <v/>
      </c>
      <c r="Y32" s="697" t="str">
        <f>IF($E32="","",IF(INDEX('E_Tokovi izvora'!$A:$N,DD32,Y$7)="","",INDEX('E_Tokovi izvora'!$A:$N,DD32,Y$7)))</f>
        <v/>
      </c>
      <c r="Z32" s="697" t="str">
        <f>IF($E32="","",IF(INDEX('E_Tokovi izvora'!$A:$N,DE32,Z$7)="","",INDEX('E_Tokovi izvora'!$A:$N,DE32,Z$7)))</f>
        <v/>
      </c>
      <c r="AA32" s="697" t="str">
        <f>IF($E32="","",IF(INDEX('E_Tokovi izvora'!$A:$N,DF32,AA$7)="","",INDEX('E_Tokovi izvora'!$A:$N,DF32,AA$7)))</f>
        <v/>
      </c>
      <c r="AB32" s="697" t="str">
        <f>IF($E32="","",IF(INDEX('E_Tokovi izvora'!$A:$N,DG32,AB$7)="","",INDEX('E_Tokovi izvora'!$A:$N,DG32,AB$7)))</f>
        <v/>
      </c>
      <c r="AC32" s="697" t="str">
        <f>IF($E32="","",IF(INDEX('E_Tokovi izvora'!$A:$N,DH32,AC$7)="","",INDEX('E_Tokovi izvora'!$A:$N,DH32,AC$7)))</f>
        <v/>
      </c>
      <c r="AD32" s="697" t="str">
        <f>IF($E32="","",IF(INDEX('E_Tokovi izvora'!$A:$N,DI32,AD$7)="","",INDEX('E_Tokovi izvora'!$A:$N,DI32,AD$7)))</f>
        <v/>
      </c>
      <c r="AE32" s="697" t="str">
        <f>IF($E32="","",IF(INDEX('E_Tokovi izvora'!$A:$N,DJ32,AE$7)="","",INDEX('E_Tokovi izvora'!$A:$N,DJ32,AE$7)))</f>
        <v/>
      </c>
      <c r="AF32" s="697" t="str">
        <f>IF($E32="","",IF(INDEX('E_Tokovi izvora'!$A:$N,DK32,AF$7)="","",INDEX('E_Tokovi izvora'!$A:$N,DK32,AF$7)))</f>
        <v/>
      </c>
      <c r="AG32" s="697" t="str">
        <f>IF($E32="","",IF(INDEX('E_Tokovi izvora'!$A:$N,DL32,AG$7)="","",INDEX('E_Tokovi izvora'!$A:$N,DL32,AG$7)))</f>
        <v/>
      </c>
      <c r="AH32" s="697" t="str">
        <f>IF($E32="","",IF(INDEX('E_Tokovi izvora'!$A:$N,DM32,AH$7)="","",INDEX('E_Tokovi izvora'!$A:$N,DM32,AH$7)))</f>
        <v/>
      </c>
      <c r="AI32" s="697" t="str">
        <f>IF($E32="","",IF(INDEX('E_Tokovi izvora'!$A:$N,DN32,AI$7)="","",INDEX('E_Tokovi izvora'!$A:$N,DN32,AI$7)))</f>
        <v/>
      </c>
      <c r="AJ32" s="697" t="str">
        <f>IF($E32="","",IF(INDEX('E_Tokovi izvora'!$A:$N,DO32,AJ$7)="","",INDEX('E_Tokovi izvora'!$A:$N,DO32,AJ$7)))</f>
        <v/>
      </c>
      <c r="AK32" s="697" t="str">
        <f>IF($E32="","",IF(INDEX('E_Tokovi izvora'!$A:$N,DP32,AK$7)="","",INDEX('E_Tokovi izvora'!$A:$N,DP32,AK$7)))</f>
        <v/>
      </c>
      <c r="AL32" s="697" t="str">
        <f>IF($E32="","",IF(INDEX('E_Tokovi izvora'!$A:$N,DQ32,AL$7)="","",INDEX('E_Tokovi izvora'!$A:$N,DQ32,AL$7)))</f>
        <v/>
      </c>
      <c r="AM32" s="697" t="str">
        <f>IF($E32="","",IF(INDEX('E_Tokovi izvora'!$A:$N,DR32,AM$7)="","",INDEX('E_Tokovi izvora'!$A:$N,DR32,AM$7)))</f>
        <v/>
      </c>
      <c r="AN32" s="697" t="str">
        <f>IF($E32="","",IF(INDEX('E_Tokovi izvora'!$A:$N,DS32,AN$7)="","",INDEX('E_Tokovi izvora'!$A:$N,DS32,AN$7)))</f>
        <v/>
      </c>
      <c r="AO32" s="697" t="str">
        <f>IF($E32="","",IF(INDEX('E_Tokovi izvora'!$A:$N,DT32,AO$7)="","",INDEX('E_Tokovi izvora'!$A:$N,DT32,AO$7)))</f>
        <v/>
      </c>
      <c r="AP32" s="697" t="str">
        <f>IF($E32="","",IF(INDEX('E_Tokovi izvora'!$A:$N,DU32,AP$7)="","",INDEX('E_Tokovi izvora'!$A:$N,DU32,AP$7)))</f>
        <v/>
      </c>
      <c r="AQ32" s="697" t="str">
        <f>IF($E32="","",IF(INDEX('E_Tokovi izvora'!$A:$N,DV32,AQ$7)="","",INDEX('E_Tokovi izvora'!$A:$N,DV32,AQ$7)))</f>
        <v/>
      </c>
      <c r="AR32" s="697" t="str">
        <f>IF($E32="","",IF(INDEX('E_Tokovi izvora'!$A:$N,DW32,AR$7)="","",INDEX('E_Tokovi izvora'!$A:$N,DW32,AR$7)))</f>
        <v/>
      </c>
      <c r="AS32" s="697" t="str">
        <f>IF($E32="","",IF(INDEX('E_Tokovi izvora'!$A:$N,DX32,AS$7)="","",INDEX('E_Tokovi izvora'!$A:$N,DX32,AS$7)))</f>
        <v/>
      </c>
      <c r="AT32" s="697" t="str">
        <f>IF($E32="","",IF(INDEX('E_Tokovi izvora'!$A:$N,DY32,AT$7)="","",INDEX('E_Tokovi izvora'!$A:$N,DY32,AT$7)))</f>
        <v/>
      </c>
      <c r="AU32" s="697" t="str">
        <f>IF($E32="","",IF(INDEX('E_Tokovi izvora'!$A:$N,DZ32,AU$7)="","",INDEX('E_Tokovi izvora'!$A:$N,DZ32,AU$7)))</f>
        <v/>
      </c>
      <c r="AV32" s="697" t="str">
        <f>IF($E32="","",IF(INDEX('E_Tokovi izvora'!$A:$N,EA32,AV$7)="","",INDEX('E_Tokovi izvora'!$A:$N,EA32,AV$7)))</f>
        <v/>
      </c>
      <c r="AW32" s="697" t="str">
        <f>IF($E32="","",IF(INDEX('E_Tokovi izvora'!$A:$N,EB32,AW$7)="","",INDEX('E_Tokovi izvora'!$A:$N,EB32,AW$7)))</f>
        <v/>
      </c>
      <c r="AX32" s="697" t="str">
        <f>IF($E32="","",IF(INDEX('E_Tokovi izvora'!$A:$N,EC32,AX$7)="","",INDEX('E_Tokovi izvora'!$A:$N,EC32,AX$7)))</f>
        <v/>
      </c>
      <c r="AY32" s="697" t="str">
        <f>IF($E32="","",IF(INDEX('E_Tokovi izvora'!$A:$N,ED32,AY$7)="","",INDEX('E_Tokovi izvora'!$A:$N,ED32,AY$7)))</f>
        <v/>
      </c>
      <c r="AZ32" s="697" t="str">
        <f>IF($E32="","",IF(INDEX('E_Tokovi izvora'!$A:$N,EE32,AZ$7)="","",INDEX('E_Tokovi izvora'!$A:$N,EE32,AZ$7)))</f>
        <v/>
      </c>
      <c r="BA32" s="697" t="str">
        <f>IF($E32="","",IF(INDEX('E_Tokovi izvora'!$A:$N,EF32,BA$7)="","",INDEX('E_Tokovi izvora'!$A:$N,EF32,BA$7)))</f>
        <v/>
      </c>
      <c r="BB32" s="697" t="str">
        <f>IF($E32="","",IF(INDEX('E_Tokovi izvora'!$A:$N,EG32,BB$7)="","",INDEX('E_Tokovi izvora'!$A:$N,EG32,BB$7)))</f>
        <v/>
      </c>
      <c r="BC32" s="697" t="str">
        <f>IF($E32="","",IF(INDEX('E_Tokovi izvora'!$A:$N,EH32,BC$7)="","",INDEX('E_Tokovi izvora'!$A:$N,EH32,BC$7)))</f>
        <v/>
      </c>
      <c r="BD32" s="697" t="str">
        <f>IF($E32="","",IF(INDEX('E_Tokovi izvora'!$A:$N,EI32,BD$7)="","",INDEX('E_Tokovi izvora'!$A:$N,EI32,BD$7)))</f>
        <v/>
      </c>
      <c r="BE32" s="697" t="str">
        <f>IF($E32="","",IF(INDEX('E_Tokovi izvora'!$A:$N,EJ32,BE$7)="","",INDEX('E_Tokovi izvora'!$A:$N,EJ32,BE$7)))</f>
        <v/>
      </c>
      <c r="BF32" s="697" t="str">
        <f>IF($E32="","",IF(INDEX('E_Tokovi izvora'!$A:$N,EK32,BF$7)="","",INDEX('E_Tokovi izvora'!$A:$N,EK32,BF$7)))</f>
        <v/>
      </c>
      <c r="BG32" s="697" t="str">
        <f>IF($E32="","",IF(INDEX('E_Tokovi izvora'!$A:$N,EL32,BG$7)="","",INDEX('E_Tokovi izvora'!$A:$N,EL32,BG$7)))</f>
        <v/>
      </c>
      <c r="BH32" s="697" t="str">
        <f>IF($E32="","",IF(INDEX('E_Tokovi izvora'!$A:$N,EM32,BH$7)="","",INDEX('E_Tokovi izvora'!$A:$N,EM32,BH$7)))</f>
        <v/>
      </c>
      <c r="BI32" s="697" t="str">
        <f>IF($E32="","",IF(INDEX('E_Tokovi izvora'!$A:$N,EN32,BI$7)="","",INDEX('E_Tokovi izvora'!$A:$N,EN32,BI$7)))</f>
        <v/>
      </c>
      <c r="BJ32" s="697" t="str">
        <f>IF($E32="","",IF(INDEX('E_Tokovi izvora'!$A:$N,EO32,BJ$7)="","",INDEX('E_Tokovi izvora'!$A:$N,EO32,BJ$7)))</f>
        <v/>
      </c>
      <c r="BK32" s="697" t="str">
        <f>IF($E32="","",IF(INDEX('E_Tokovi izvora'!$A:$N,EP32,BK$7)="","",INDEX('E_Tokovi izvora'!$A:$N,EP32,BK$7)))</f>
        <v/>
      </c>
      <c r="BL32" s="697" t="str">
        <f>IF($E32="","",IF(INDEX('E_Tokovi izvora'!$A:$N,EQ32,BL$7)="","",INDEX('E_Tokovi izvora'!$A:$N,EQ32,BL$7)))</f>
        <v/>
      </c>
      <c r="BM32" s="697" t="str">
        <f>IF($E32="","",IF(INDEX('E_Tokovi izvora'!$A:$N,ER32,BM$7)="","",INDEX('E_Tokovi izvora'!$A:$N,ER32,BM$7)))</f>
        <v/>
      </c>
      <c r="BN32" s="697" t="str">
        <f>IF($E32="","",IF(INDEX('E_Tokovi izvora'!$A:$N,ES32,BN$7)="","",INDEX('E_Tokovi izvora'!$A:$N,ES32,BN$7)))</f>
        <v/>
      </c>
      <c r="BO32" s="697" t="str">
        <f>IF($E32="","",IF(INDEX('E_Tokovi izvora'!$A:$N,ET32,BO$7)="","",INDEX('E_Tokovi izvora'!$A:$N,ET32,BO$7)))</f>
        <v/>
      </c>
      <c r="BP32" s="697" t="str">
        <f>IF($E32="","",IF(INDEX('E_Tokovi izvora'!$A:$N,EU32,BP$7)="","",INDEX('E_Tokovi izvora'!$A:$N,EU32,BP$7)))</f>
        <v/>
      </c>
      <c r="BQ32" s="697" t="str">
        <f>IF($E32="","",IF(INDEX('E_Tokovi izvora'!$A:$N,EV32,BQ$7)="","",INDEX('E_Tokovi izvora'!$A:$N,EV32,BQ$7)))</f>
        <v/>
      </c>
      <c r="BR32" s="697" t="str">
        <f>IF($E32="","",IF(INDEX('E_Tokovi izvora'!$A:$N,EW32,BR$7)="","",INDEX('E_Tokovi izvora'!$A:$N,EW32,BR$7)))</f>
        <v/>
      </c>
      <c r="BS32" s="697" t="str">
        <f>IF($E32="","",IF(INDEX('E_Tokovi izvora'!$A:$N,EX32,BS$7)="","",INDEX('E_Tokovi izvora'!$A:$N,EX32,BS$7)))</f>
        <v/>
      </c>
      <c r="BT32" s="697" t="str">
        <f>IF($E32="","",IF(INDEX('E_Tokovi izvora'!$A:$N,EY32,BT$7)="","",INDEX('E_Tokovi izvora'!$A:$N,EY32,BT$7)))</f>
        <v/>
      </c>
      <c r="BU32" s="620"/>
      <c r="CJ32" s="673" t="str">
        <f t="shared" si="0"/>
        <v>SourceCategory_</v>
      </c>
      <c r="CK32" s="673" t="b">
        <f>INDEX('C_Opis postrojenja'!$A$226:$A$332,ROWS($CI$11:CI32))="ausblenden"</f>
        <v>0</v>
      </c>
      <c r="CL32" s="673" t="str">
        <f t="shared" si="1"/>
        <v>SourceStreamName_</v>
      </c>
      <c r="CN32" s="673">
        <f t="shared" si="65"/>
        <v>1519</v>
      </c>
      <c r="CO32" s="673">
        <f t="shared" si="2"/>
        <v>1521</v>
      </c>
      <c r="CP32" s="673">
        <f t="shared" si="3"/>
        <v>1523</v>
      </c>
      <c r="CQ32" s="673">
        <f t="shared" si="4"/>
        <v>1525</v>
      </c>
      <c r="CR32" s="673">
        <f t="shared" si="5"/>
        <v>1527</v>
      </c>
      <c r="CS32" s="673">
        <f t="shared" si="6"/>
        <v>1529</v>
      </c>
      <c r="CT32" s="673">
        <f t="shared" si="7"/>
        <v>1531</v>
      </c>
      <c r="CU32" s="673">
        <f t="shared" si="8"/>
        <v>1531</v>
      </c>
      <c r="CV32" s="673">
        <f t="shared" si="9"/>
        <v>1531</v>
      </c>
      <c r="CW32" s="673">
        <f t="shared" si="10"/>
        <v>1531</v>
      </c>
      <c r="CX32" s="673">
        <f t="shared" si="11"/>
        <v>1531</v>
      </c>
      <c r="CY32" s="673">
        <f t="shared" si="12"/>
        <v>1534</v>
      </c>
      <c r="CZ32" s="673">
        <f t="shared" si="13"/>
        <v>1538</v>
      </c>
      <c r="DA32" s="673">
        <f t="shared" si="14"/>
        <v>1539</v>
      </c>
      <c r="DB32" s="673">
        <f t="shared" si="15"/>
        <v>1540</v>
      </c>
      <c r="DC32" s="673">
        <f t="shared" si="16"/>
        <v>1547</v>
      </c>
      <c r="DD32" s="673">
        <f t="shared" si="17"/>
        <v>1557</v>
      </c>
      <c r="DE32" s="673">
        <f t="shared" si="18"/>
        <v>1557</v>
      </c>
      <c r="DF32" s="673">
        <f t="shared" si="19"/>
        <v>1557</v>
      </c>
      <c r="DG32" s="673">
        <f t="shared" si="20"/>
        <v>1557</v>
      </c>
      <c r="DH32" s="673">
        <f t="shared" si="21"/>
        <v>1557</v>
      </c>
      <c r="DI32" s="673">
        <f t="shared" si="22"/>
        <v>1557</v>
      </c>
      <c r="DJ32" s="673">
        <f t="shared" si="23"/>
        <v>1557</v>
      </c>
      <c r="DK32" s="673">
        <f t="shared" si="24"/>
        <v>1548</v>
      </c>
      <c r="DL32" s="673">
        <f t="shared" si="25"/>
        <v>1558</v>
      </c>
      <c r="DM32" s="673">
        <f t="shared" si="26"/>
        <v>1558</v>
      </c>
      <c r="DN32" s="673">
        <f t="shared" si="27"/>
        <v>1558</v>
      </c>
      <c r="DO32" s="673">
        <f t="shared" si="28"/>
        <v>1558</v>
      </c>
      <c r="DP32" s="673">
        <f t="shared" si="29"/>
        <v>1558</v>
      </c>
      <c r="DQ32" s="673">
        <f t="shared" si="30"/>
        <v>1558</v>
      </c>
      <c r="DR32" s="673">
        <f t="shared" si="31"/>
        <v>1558</v>
      </c>
      <c r="DS32" s="673">
        <f t="shared" si="32"/>
        <v>1549</v>
      </c>
      <c r="DT32" s="673">
        <f t="shared" si="33"/>
        <v>1559</v>
      </c>
      <c r="DU32" s="673">
        <f t="shared" si="34"/>
        <v>1559</v>
      </c>
      <c r="DV32" s="673">
        <f t="shared" si="35"/>
        <v>1559</v>
      </c>
      <c r="DW32" s="673">
        <f t="shared" si="36"/>
        <v>1559</v>
      </c>
      <c r="DX32" s="673">
        <f t="shared" si="37"/>
        <v>1559</v>
      </c>
      <c r="DY32" s="673">
        <f t="shared" si="38"/>
        <v>1559</v>
      </c>
      <c r="DZ32" s="673">
        <f t="shared" si="39"/>
        <v>1559</v>
      </c>
      <c r="EA32" s="673">
        <f t="shared" si="40"/>
        <v>1550</v>
      </c>
      <c r="EB32" s="673">
        <f t="shared" si="41"/>
        <v>1560</v>
      </c>
      <c r="EC32" s="673">
        <f t="shared" si="42"/>
        <v>1560</v>
      </c>
      <c r="ED32" s="673">
        <f t="shared" si="43"/>
        <v>1560</v>
      </c>
      <c r="EE32" s="673">
        <f t="shared" si="44"/>
        <v>1560</v>
      </c>
      <c r="EF32" s="673">
        <f t="shared" si="45"/>
        <v>1560</v>
      </c>
      <c r="EG32" s="673">
        <f t="shared" si="46"/>
        <v>1560</v>
      </c>
      <c r="EH32" s="673">
        <f t="shared" si="47"/>
        <v>1560</v>
      </c>
      <c r="EI32" s="673">
        <f t="shared" si="48"/>
        <v>1551</v>
      </c>
      <c r="EJ32" s="673">
        <f t="shared" si="49"/>
        <v>1561</v>
      </c>
      <c r="EK32" s="673">
        <f t="shared" si="50"/>
        <v>1561</v>
      </c>
      <c r="EL32" s="673">
        <f t="shared" si="51"/>
        <v>1561</v>
      </c>
      <c r="EM32" s="673">
        <f t="shared" si="52"/>
        <v>1561</v>
      </c>
      <c r="EN32" s="673">
        <f t="shared" si="53"/>
        <v>1561</v>
      </c>
      <c r="EO32" s="673">
        <f t="shared" si="54"/>
        <v>1561</v>
      </c>
      <c r="EP32" s="673">
        <f t="shared" si="55"/>
        <v>1561</v>
      </c>
      <c r="EQ32" s="673">
        <f t="shared" si="56"/>
        <v>1552</v>
      </c>
      <c r="ER32" s="673">
        <f t="shared" si="57"/>
        <v>1562</v>
      </c>
      <c r="ES32" s="673">
        <f t="shared" si="58"/>
        <v>1562</v>
      </c>
      <c r="ET32" s="673">
        <f t="shared" si="59"/>
        <v>1562</v>
      </c>
      <c r="EU32" s="673">
        <f t="shared" si="60"/>
        <v>1562</v>
      </c>
      <c r="EV32" s="673">
        <f t="shared" si="61"/>
        <v>1562</v>
      </c>
      <c r="EW32" s="673">
        <f t="shared" si="62"/>
        <v>1562</v>
      </c>
      <c r="EX32" s="673">
        <f t="shared" si="63"/>
        <v>1562</v>
      </c>
      <c r="EY32" s="673">
        <f t="shared" si="64"/>
        <v>1568</v>
      </c>
    </row>
    <row r="33" spans="2:155" ht="12.75" customHeight="1" x14ac:dyDescent="0.2">
      <c r="B33" s="694" t="str">
        <f>IF(COUNTIF($CK$10:CK33,TRUE)&gt;0,"",INDEX('C_Opis postrojenja'!$E$226:$E$242,ROWS($A$11:A33)))</f>
        <v/>
      </c>
      <c r="C33" s="576" t="str">
        <f>IF($E33="","",INDEX('C_Opis postrojenja'!F:F,MATCH($B33,'C_Opis postrojenja'!$E:$E,0)))</f>
        <v/>
      </c>
      <c r="D33" s="576" t="str">
        <f>IF($E33="","",INDEX('C_Opis postrojenja'!I:I,MATCH($B33,'C_Opis postrojenja'!$E:$E,0)))</f>
        <v/>
      </c>
      <c r="E33" s="576" t="str">
        <f>IF($B33="","",INDEX('C_Opis postrojenja'!F:F,MATCH($CJ33,'C_Opis postrojenja'!$Q:$Q,0)))</f>
        <v/>
      </c>
      <c r="F33" s="700" t="str">
        <f>IF($E33="","",INDEX('C_Opis postrojenja'!L:L,MATCH($CJ33,'C_Opis postrojenja'!$Q:$Q,0)))</f>
        <v/>
      </c>
      <c r="G33" s="576" t="str">
        <f>IF($E33="","",INDEX('C_Opis postrojenja'!M:M,MATCH($CJ33,'C_Opis postrojenja'!$Q:$Q,0)))</f>
        <v/>
      </c>
      <c r="H33" s="576" t="str">
        <f>IF($E33="","",INDEX('C_Opis postrojenja'!N:N,MATCH($CJ33,'C_Opis postrojenja'!$Q:$Q,0)))</f>
        <v/>
      </c>
      <c r="I33" s="697" t="str">
        <f>IF($E33="","",IF(INDEX('E_Tokovi izvora'!$A:$N,CN33,I$7)="","",INDEX('E_Tokovi izvora'!$A:$N,CN33,I$7)))</f>
        <v/>
      </c>
      <c r="J33" s="697" t="str">
        <f>IF($E33="","",IF(INDEX('E_Tokovi izvora'!$A:$N,CO33,J$7)="","",INDEX('E_Tokovi izvora'!$A:$N,CO33,J$7)))</f>
        <v/>
      </c>
      <c r="K33" s="697" t="str">
        <f>IF($E33="","",IF(INDEX('E_Tokovi izvora'!$A:$N,CP33,K$7)="","",INDEX('E_Tokovi izvora'!$A:$N,CP33,K$7)))</f>
        <v/>
      </c>
      <c r="L33" s="697" t="str">
        <f>IF($E33="","",IF(INDEX('E_Tokovi izvora'!$A:$N,CQ33,L$7)="","",INDEX('E_Tokovi izvora'!$A:$N,CQ33,L$7)))</f>
        <v/>
      </c>
      <c r="M33" s="697" t="str">
        <f>IF($E33="","",IF(INDEX('E_Tokovi izvora'!$A:$N,CR33,M$7)="","",INDEX('E_Tokovi izvora'!$A:$N,CR33,M$7)))</f>
        <v/>
      </c>
      <c r="N33" s="697" t="str">
        <f>IF($E33="","",IF(INDEX('E_Tokovi izvora'!$A:$N,CS33,N$7)="","",INDEX('E_Tokovi izvora'!$A:$N,CS33,N$7)))</f>
        <v/>
      </c>
      <c r="O33" s="697" t="str">
        <f>IF($E33="","",IF(INDEX('E_Tokovi izvora'!$A:$N,CT33,O$7)="","",INDEX('E_Tokovi izvora'!$A:$N,CT33,O$7)))</f>
        <v/>
      </c>
      <c r="P33" s="697" t="str">
        <f>IF($E33="","",IF(INDEX('E_Tokovi izvora'!$A:$N,CU33,P$7)="","",INDEX('E_Tokovi izvora'!$A:$N,CU33,P$7)))</f>
        <v/>
      </c>
      <c r="Q33" s="697" t="str">
        <f>IF($E33="","",IF(INDEX('E_Tokovi izvora'!$A:$N,CV33,Q$7)="","",INDEX('E_Tokovi izvora'!$A:$N,CV33,Q$7)))</f>
        <v/>
      </c>
      <c r="R33" s="697" t="str">
        <f>IF($E33="","",IF(INDEX('E_Tokovi izvora'!$A:$N,CW33,R$7)="","",INDEX('E_Tokovi izvora'!$A:$N,CW33,R$7)))</f>
        <v/>
      </c>
      <c r="S33" s="697" t="str">
        <f>IF($E33="","",IF(INDEX('E_Tokovi izvora'!$A:$N,CX33,S$7)="","",INDEX('E_Tokovi izvora'!$A:$N,CX33,S$7)))</f>
        <v/>
      </c>
      <c r="T33" s="697" t="str">
        <f>IF($E33="","",IF(INDEX('E_Tokovi izvora'!$A:$N,CY33,T$7)="","",INDEX('E_Tokovi izvora'!$A:$N,CY33,T$7)))</f>
        <v/>
      </c>
      <c r="U33" s="697" t="str">
        <f>IF($E33="","",IF(INDEX('E_Tokovi izvora'!$A:$N,CZ33,U$7)="","",INDEX('E_Tokovi izvora'!$A:$N,CZ33,U$7)))</f>
        <v/>
      </c>
      <c r="V33" s="697" t="str">
        <f>IF($E33="","",IF(INDEX('E_Tokovi izvora'!$A:$N,DA33,V$7)="","",INDEX('E_Tokovi izvora'!$A:$N,DA33,V$7)))</f>
        <v/>
      </c>
      <c r="W33" s="698" t="str">
        <f>IF($E33="","",IF(INDEX('E_Tokovi izvora'!$A:$N,DB33,W$7)="","",INDEX('E_Tokovi izvora'!$A:$N,DB33,W$7)))</f>
        <v/>
      </c>
      <c r="X33" s="697" t="str">
        <f>IF($E33="","",IF(INDEX('E_Tokovi izvora'!$A:$N,DC33,X$7)="","",INDEX('E_Tokovi izvora'!$A:$N,DC33,X$7)))</f>
        <v/>
      </c>
      <c r="Y33" s="697" t="str">
        <f>IF($E33="","",IF(INDEX('E_Tokovi izvora'!$A:$N,DD33,Y$7)="","",INDEX('E_Tokovi izvora'!$A:$N,DD33,Y$7)))</f>
        <v/>
      </c>
      <c r="Z33" s="697" t="str">
        <f>IF($E33="","",IF(INDEX('E_Tokovi izvora'!$A:$N,DE33,Z$7)="","",INDEX('E_Tokovi izvora'!$A:$N,DE33,Z$7)))</f>
        <v/>
      </c>
      <c r="AA33" s="697" t="str">
        <f>IF($E33="","",IF(INDEX('E_Tokovi izvora'!$A:$N,DF33,AA$7)="","",INDEX('E_Tokovi izvora'!$A:$N,DF33,AA$7)))</f>
        <v/>
      </c>
      <c r="AB33" s="697" t="str">
        <f>IF($E33="","",IF(INDEX('E_Tokovi izvora'!$A:$N,DG33,AB$7)="","",INDEX('E_Tokovi izvora'!$A:$N,DG33,AB$7)))</f>
        <v/>
      </c>
      <c r="AC33" s="697" t="str">
        <f>IF($E33="","",IF(INDEX('E_Tokovi izvora'!$A:$N,DH33,AC$7)="","",INDEX('E_Tokovi izvora'!$A:$N,DH33,AC$7)))</f>
        <v/>
      </c>
      <c r="AD33" s="697" t="str">
        <f>IF($E33="","",IF(INDEX('E_Tokovi izvora'!$A:$N,DI33,AD$7)="","",INDEX('E_Tokovi izvora'!$A:$N,DI33,AD$7)))</f>
        <v/>
      </c>
      <c r="AE33" s="697" t="str">
        <f>IF($E33="","",IF(INDEX('E_Tokovi izvora'!$A:$N,DJ33,AE$7)="","",INDEX('E_Tokovi izvora'!$A:$N,DJ33,AE$7)))</f>
        <v/>
      </c>
      <c r="AF33" s="697" t="str">
        <f>IF($E33="","",IF(INDEX('E_Tokovi izvora'!$A:$N,DK33,AF$7)="","",INDEX('E_Tokovi izvora'!$A:$N,DK33,AF$7)))</f>
        <v/>
      </c>
      <c r="AG33" s="697" t="str">
        <f>IF($E33="","",IF(INDEX('E_Tokovi izvora'!$A:$N,DL33,AG$7)="","",INDEX('E_Tokovi izvora'!$A:$N,DL33,AG$7)))</f>
        <v/>
      </c>
      <c r="AH33" s="697" t="str">
        <f>IF($E33="","",IF(INDEX('E_Tokovi izvora'!$A:$N,DM33,AH$7)="","",INDEX('E_Tokovi izvora'!$A:$N,DM33,AH$7)))</f>
        <v/>
      </c>
      <c r="AI33" s="697" t="str">
        <f>IF($E33="","",IF(INDEX('E_Tokovi izvora'!$A:$N,DN33,AI$7)="","",INDEX('E_Tokovi izvora'!$A:$N,DN33,AI$7)))</f>
        <v/>
      </c>
      <c r="AJ33" s="697" t="str">
        <f>IF($E33="","",IF(INDEX('E_Tokovi izvora'!$A:$N,DO33,AJ$7)="","",INDEX('E_Tokovi izvora'!$A:$N,DO33,AJ$7)))</f>
        <v/>
      </c>
      <c r="AK33" s="697" t="str">
        <f>IF($E33="","",IF(INDEX('E_Tokovi izvora'!$A:$N,DP33,AK$7)="","",INDEX('E_Tokovi izvora'!$A:$N,DP33,AK$7)))</f>
        <v/>
      </c>
      <c r="AL33" s="697" t="str">
        <f>IF($E33="","",IF(INDEX('E_Tokovi izvora'!$A:$N,DQ33,AL$7)="","",INDEX('E_Tokovi izvora'!$A:$N,DQ33,AL$7)))</f>
        <v/>
      </c>
      <c r="AM33" s="697" t="str">
        <f>IF($E33="","",IF(INDEX('E_Tokovi izvora'!$A:$N,DR33,AM$7)="","",INDEX('E_Tokovi izvora'!$A:$N,DR33,AM$7)))</f>
        <v/>
      </c>
      <c r="AN33" s="697" t="str">
        <f>IF($E33="","",IF(INDEX('E_Tokovi izvora'!$A:$N,DS33,AN$7)="","",INDEX('E_Tokovi izvora'!$A:$N,DS33,AN$7)))</f>
        <v/>
      </c>
      <c r="AO33" s="697" t="str">
        <f>IF($E33="","",IF(INDEX('E_Tokovi izvora'!$A:$N,DT33,AO$7)="","",INDEX('E_Tokovi izvora'!$A:$N,DT33,AO$7)))</f>
        <v/>
      </c>
      <c r="AP33" s="697" t="str">
        <f>IF($E33="","",IF(INDEX('E_Tokovi izvora'!$A:$N,DU33,AP$7)="","",INDEX('E_Tokovi izvora'!$A:$N,DU33,AP$7)))</f>
        <v/>
      </c>
      <c r="AQ33" s="697" t="str">
        <f>IF($E33="","",IF(INDEX('E_Tokovi izvora'!$A:$N,DV33,AQ$7)="","",INDEX('E_Tokovi izvora'!$A:$N,DV33,AQ$7)))</f>
        <v/>
      </c>
      <c r="AR33" s="697" t="str">
        <f>IF($E33="","",IF(INDEX('E_Tokovi izvora'!$A:$N,DW33,AR$7)="","",INDEX('E_Tokovi izvora'!$A:$N,DW33,AR$7)))</f>
        <v/>
      </c>
      <c r="AS33" s="697" t="str">
        <f>IF($E33="","",IF(INDEX('E_Tokovi izvora'!$A:$N,DX33,AS$7)="","",INDEX('E_Tokovi izvora'!$A:$N,DX33,AS$7)))</f>
        <v/>
      </c>
      <c r="AT33" s="697" t="str">
        <f>IF($E33="","",IF(INDEX('E_Tokovi izvora'!$A:$N,DY33,AT$7)="","",INDEX('E_Tokovi izvora'!$A:$N,DY33,AT$7)))</f>
        <v/>
      </c>
      <c r="AU33" s="697" t="str">
        <f>IF($E33="","",IF(INDEX('E_Tokovi izvora'!$A:$N,DZ33,AU$7)="","",INDEX('E_Tokovi izvora'!$A:$N,DZ33,AU$7)))</f>
        <v/>
      </c>
      <c r="AV33" s="697" t="str">
        <f>IF($E33="","",IF(INDEX('E_Tokovi izvora'!$A:$N,EA33,AV$7)="","",INDEX('E_Tokovi izvora'!$A:$N,EA33,AV$7)))</f>
        <v/>
      </c>
      <c r="AW33" s="697" t="str">
        <f>IF($E33="","",IF(INDEX('E_Tokovi izvora'!$A:$N,EB33,AW$7)="","",INDEX('E_Tokovi izvora'!$A:$N,EB33,AW$7)))</f>
        <v/>
      </c>
      <c r="AX33" s="697" t="str">
        <f>IF($E33="","",IF(INDEX('E_Tokovi izvora'!$A:$N,EC33,AX$7)="","",INDEX('E_Tokovi izvora'!$A:$N,EC33,AX$7)))</f>
        <v/>
      </c>
      <c r="AY33" s="697" t="str">
        <f>IF($E33="","",IF(INDEX('E_Tokovi izvora'!$A:$N,ED33,AY$7)="","",INDEX('E_Tokovi izvora'!$A:$N,ED33,AY$7)))</f>
        <v/>
      </c>
      <c r="AZ33" s="697" t="str">
        <f>IF($E33="","",IF(INDEX('E_Tokovi izvora'!$A:$N,EE33,AZ$7)="","",INDEX('E_Tokovi izvora'!$A:$N,EE33,AZ$7)))</f>
        <v/>
      </c>
      <c r="BA33" s="697" t="str">
        <f>IF($E33="","",IF(INDEX('E_Tokovi izvora'!$A:$N,EF33,BA$7)="","",INDEX('E_Tokovi izvora'!$A:$N,EF33,BA$7)))</f>
        <v/>
      </c>
      <c r="BB33" s="697" t="str">
        <f>IF($E33="","",IF(INDEX('E_Tokovi izvora'!$A:$N,EG33,BB$7)="","",INDEX('E_Tokovi izvora'!$A:$N,EG33,BB$7)))</f>
        <v/>
      </c>
      <c r="BC33" s="697" t="str">
        <f>IF($E33="","",IF(INDEX('E_Tokovi izvora'!$A:$N,EH33,BC$7)="","",INDEX('E_Tokovi izvora'!$A:$N,EH33,BC$7)))</f>
        <v/>
      </c>
      <c r="BD33" s="697" t="str">
        <f>IF($E33="","",IF(INDEX('E_Tokovi izvora'!$A:$N,EI33,BD$7)="","",INDEX('E_Tokovi izvora'!$A:$N,EI33,BD$7)))</f>
        <v/>
      </c>
      <c r="BE33" s="697" t="str">
        <f>IF($E33="","",IF(INDEX('E_Tokovi izvora'!$A:$N,EJ33,BE$7)="","",INDEX('E_Tokovi izvora'!$A:$N,EJ33,BE$7)))</f>
        <v/>
      </c>
      <c r="BF33" s="697" t="str">
        <f>IF($E33="","",IF(INDEX('E_Tokovi izvora'!$A:$N,EK33,BF$7)="","",INDEX('E_Tokovi izvora'!$A:$N,EK33,BF$7)))</f>
        <v/>
      </c>
      <c r="BG33" s="697" t="str">
        <f>IF($E33="","",IF(INDEX('E_Tokovi izvora'!$A:$N,EL33,BG$7)="","",INDEX('E_Tokovi izvora'!$A:$N,EL33,BG$7)))</f>
        <v/>
      </c>
      <c r="BH33" s="697" t="str">
        <f>IF($E33="","",IF(INDEX('E_Tokovi izvora'!$A:$N,EM33,BH$7)="","",INDEX('E_Tokovi izvora'!$A:$N,EM33,BH$7)))</f>
        <v/>
      </c>
      <c r="BI33" s="697" t="str">
        <f>IF($E33="","",IF(INDEX('E_Tokovi izvora'!$A:$N,EN33,BI$7)="","",INDEX('E_Tokovi izvora'!$A:$N,EN33,BI$7)))</f>
        <v/>
      </c>
      <c r="BJ33" s="697" t="str">
        <f>IF($E33="","",IF(INDEX('E_Tokovi izvora'!$A:$N,EO33,BJ$7)="","",INDEX('E_Tokovi izvora'!$A:$N,EO33,BJ$7)))</f>
        <v/>
      </c>
      <c r="BK33" s="697" t="str">
        <f>IF($E33="","",IF(INDEX('E_Tokovi izvora'!$A:$N,EP33,BK$7)="","",INDEX('E_Tokovi izvora'!$A:$N,EP33,BK$7)))</f>
        <v/>
      </c>
      <c r="BL33" s="697" t="str">
        <f>IF($E33="","",IF(INDEX('E_Tokovi izvora'!$A:$N,EQ33,BL$7)="","",INDEX('E_Tokovi izvora'!$A:$N,EQ33,BL$7)))</f>
        <v/>
      </c>
      <c r="BM33" s="697" t="str">
        <f>IF($E33="","",IF(INDEX('E_Tokovi izvora'!$A:$N,ER33,BM$7)="","",INDEX('E_Tokovi izvora'!$A:$N,ER33,BM$7)))</f>
        <v/>
      </c>
      <c r="BN33" s="697" t="str">
        <f>IF($E33="","",IF(INDEX('E_Tokovi izvora'!$A:$N,ES33,BN$7)="","",INDEX('E_Tokovi izvora'!$A:$N,ES33,BN$7)))</f>
        <v/>
      </c>
      <c r="BO33" s="697" t="str">
        <f>IF($E33="","",IF(INDEX('E_Tokovi izvora'!$A:$N,ET33,BO$7)="","",INDEX('E_Tokovi izvora'!$A:$N,ET33,BO$7)))</f>
        <v/>
      </c>
      <c r="BP33" s="697" t="str">
        <f>IF($E33="","",IF(INDEX('E_Tokovi izvora'!$A:$N,EU33,BP$7)="","",INDEX('E_Tokovi izvora'!$A:$N,EU33,BP$7)))</f>
        <v/>
      </c>
      <c r="BQ33" s="697" t="str">
        <f>IF($E33="","",IF(INDEX('E_Tokovi izvora'!$A:$N,EV33,BQ$7)="","",INDEX('E_Tokovi izvora'!$A:$N,EV33,BQ$7)))</f>
        <v/>
      </c>
      <c r="BR33" s="697" t="str">
        <f>IF($E33="","",IF(INDEX('E_Tokovi izvora'!$A:$N,EW33,BR$7)="","",INDEX('E_Tokovi izvora'!$A:$N,EW33,BR$7)))</f>
        <v/>
      </c>
      <c r="BS33" s="697" t="str">
        <f>IF($E33="","",IF(INDEX('E_Tokovi izvora'!$A:$N,EX33,BS$7)="","",INDEX('E_Tokovi izvora'!$A:$N,EX33,BS$7)))</f>
        <v/>
      </c>
      <c r="BT33" s="697" t="str">
        <f>IF($E33="","",IF(INDEX('E_Tokovi izvora'!$A:$N,EY33,BT$7)="","",INDEX('E_Tokovi izvora'!$A:$N,EY33,BT$7)))</f>
        <v/>
      </c>
      <c r="BU33" s="620"/>
      <c r="CJ33" s="673" t="str">
        <f t="shared" si="0"/>
        <v>SourceCategory_</v>
      </c>
      <c r="CK33" s="673" t="b">
        <f>INDEX('C_Opis postrojenja'!$A$226:$A$332,ROWS($CI$11:CI33))="ausblenden"</f>
        <v>0</v>
      </c>
      <c r="CL33" s="673" t="str">
        <f t="shared" si="1"/>
        <v>SourceStreamName_</v>
      </c>
      <c r="CN33" s="673">
        <f t="shared" si="65"/>
        <v>1585</v>
      </c>
      <c r="CO33" s="673">
        <f t="shared" si="2"/>
        <v>1587</v>
      </c>
      <c r="CP33" s="673">
        <f t="shared" si="3"/>
        <v>1589</v>
      </c>
      <c r="CQ33" s="673">
        <f t="shared" si="4"/>
        <v>1591</v>
      </c>
      <c r="CR33" s="673">
        <f t="shared" si="5"/>
        <v>1593</v>
      </c>
      <c r="CS33" s="673">
        <f t="shared" si="6"/>
        <v>1595</v>
      </c>
      <c r="CT33" s="673">
        <f t="shared" si="7"/>
        <v>1597</v>
      </c>
      <c r="CU33" s="673">
        <f t="shared" si="8"/>
        <v>1597</v>
      </c>
      <c r="CV33" s="673">
        <f t="shared" si="9"/>
        <v>1597</v>
      </c>
      <c r="CW33" s="673">
        <f t="shared" si="10"/>
        <v>1597</v>
      </c>
      <c r="CX33" s="673">
        <f t="shared" si="11"/>
        <v>1597</v>
      </c>
      <c r="CY33" s="673">
        <f t="shared" si="12"/>
        <v>1600</v>
      </c>
      <c r="CZ33" s="673">
        <f t="shared" si="13"/>
        <v>1604</v>
      </c>
      <c r="DA33" s="673">
        <f t="shared" si="14"/>
        <v>1605</v>
      </c>
      <c r="DB33" s="673">
        <f t="shared" si="15"/>
        <v>1606</v>
      </c>
      <c r="DC33" s="673">
        <f t="shared" si="16"/>
        <v>1613</v>
      </c>
      <c r="DD33" s="673">
        <f t="shared" si="17"/>
        <v>1623</v>
      </c>
      <c r="DE33" s="673">
        <f t="shared" si="18"/>
        <v>1623</v>
      </c>
      <c r="DF33" s="673">
        <f t="shared" si="19"/>
        <v>1623</v>
      </c>
      <c r="DG33" s="673">
        <f t="shared" si="20"/>
        <v>1623</v>
      </c>
      <c r="DH33" s="673">
        <f t="shared" si="21"/>
        <v>1623</v>
      </c>
      <c r="DI33" s="673">
        <f t="shared" si="22"/>
        <v>1623</v>
      </c>
      <c r="DJ33" s="673">
        <f t="shared" si="23"/>
        <v>1623</v>
      </c>
      <c r="DK33" s="673">
        <f t="shared" si="24"/>
        <v>1614</v>
      </c>
      <c r="DL33" s="673">
        <f t="shared" si="25"/>
        <v>1624</v>
      </c>
      <c r="DM33" s="673">
        <f t="shared" si="26"/>
        <v>1624</v>
      </c>
      <c r="DN33" s="673">
        <f t="shared" si="27"/>
        <v>1624</v>
      </c>
      <c r="DO33" s="673">
        <f t="shared" si="28"/>
        <v>1624</v>
      </c>
      <c r="DP33" s="673">
        <f t="shared" si="29"/>
        <v>1624</v>
      </c>
      <c r="DQ33" s="673">
        <f t="shared" si="30"/>
        <v>1624</v>
      </c>
      <c r="DR33" s="673">
        <f t="shared" si="31"/>
        <v>1624</v>
      </c>
      <c r="DS33" s="673">
        <f t="shared" si="32"/>
        <v>1615</v>
      </c>
      <c r="DT33" s="673">
        <f t="shared" si="33"/>
        <v>1625</v>
      </c>
      <c r="DU33" s="673">
        <f t="shared" si="34"/>
        <v>1625</v>
      </c>
      <c r="DV33" s="673">
        <f t="shared" si="35"/>
        <v>1625</v>
      </c>
      <c r="DW33" s="673">
        <f t="shared" si="36"/>
        <v>1625</v>
      </c>
      <c r="DX33" s="673">
        <f t="shared" si="37"/>
        <v>1625</v>
      </c>
      <c r="DY33" s="673">
        <f t="shared" si="38"/>
        <v>1625</v>
      </c>
      <c r="DZ33" s="673">
        <f t="shared" si="39"/>
        <v>1625</v>
      </c>
      <c r="EA33" s="673">
        <f t="shared" si="40"/>
        <v>1616</v>
      </c>
      <c r="EB33" s="673">
        <f t="shared" si="41"/>
        <v>1626</v>
      </c>
      <c r="EC33" s="673">
        <f t="shared" si="42"/>
        <v>1626</v>
      </c>
      <c r="ED33" s="673">
        <f t="shared" si="43"/>
        <v>1626</v>
      </c>
      <c r="EE33" s="673">
        <f t="shared" si="44"/>
        <v>1626</v>
      </c>
      <c r="EF33" s="673">
        <f t="shared" si="45"/>
        <v>1626</v>
      </c>
      <c r="EG33" s="673">
        <f t="shared" si="46"/>
        <v>1626</v>
      </c>
      <c r="EH33" s="673">
        <f t="shared" si="47"/>
        <v>1626</v>
      </c>
      <c r="EI33" s="673">
        <f t="shared" si="48"/>
        <v>1617</v>
      </c>
      <c r="EJ33" s="673">
        <f t="shared" si="49"/>
        <v>1627</v>
      </c>
      <c r="EK33" s="673">
        <f t="shared" si="50"/>
        <v>1627</v>
      </c>
      <c r="EL33" s="673">
        <f t="shared" si="51"/>
        <v>1627</v>
      </c>
      <c r="EM33" s="673">
        <f t="shared" si="52"/>
        <v>1627</v>
      </c>
      <c r="EN33" s="673">
        <f t="shared" si="53"/>
        <v>1627</v>
      </c>
      <c r="EO33" s="673">
        <f t="shared" si="54"/>
        <v>1627</v>
      </c>
      <c r="EP33" s="673">
        <f t="shared" si="55"/>
        <v>1627</v>
      </c>
      <c r="EQ33" s="673">
        <f t="shared" si="56"/>
        <v>1618</v>
      </c>
      <c r="ER33" s="673">
        <f t="shared" si="57"/>
        <v>1628</v>
      </c>
      <c r="ES33" s="673">
        <f t="shared" si="58"/>
        <v>1628</v>
      </c>
      <c r="ET33" s="673">
        <f t="shared" si="59"/>
        <v>1628</v>
      </c>
      <c r="EU33" s="673">
        <f t="shared" si="60"/>
        <v>1628</v>
      </c>
      <c r="EV33" s="673">
        <f t="shared" si="61"/>
        <v>1628</v>
      </c>
      <c r="EW33" s="673">
        <f t="shared" si="62"/>
        <v>1628</v>
      </c>
      <c r="EX33" s="673">
        <f t="shared" si="63"/>
        <v>1628</v>
      </c>
      <c r="EY33" s="673">
        <f t="shared" si="64"/>
        <v>1634</v>
      </c>
    </row>
    <row r="34" spans="2:155" ht="12.75" customHeight="1" x14ac:dyDescent="0.2">
      <c r="B34" s="694" t="str">
        <f>IF(COUNTIF($CK$10:CK34,TRUE)&gt;0,"",INDEX('C_Opis postrojenja'!$E$226:$E$242,ROWS($A$11:A34)))</f>
        <v/>
      </c>
      <c r="C34" s="576" t="str">
        <f>IF($E34="","",INDEX('C_Opis postrojenja'!F:F,MATCH($B34,'C_Opis postrojenja'!$E:$E,0)))</f>
        <v/>
      </c>
      <c r="D34" s="576" t="str">
        <f>IF($E34="","",INDEX('C_Opis postrojenja'!I:I,MATCH($B34,'C_Opis postrojenja'!$E:$E,0)))</f>
        <v/>
      </c>
      <c r="E34" s="576" t="str">
        <f>IF($B34="","",INDEX('C_Opis postrojenja'!F:F,MATCH($CJ34,'C_Opis postrojenja'!$Q:$Q,0)))</f>
        <v/>
      </c>
      <c r="F34" s="700" t="str">
        <f>IF($E34="","",INDEX('C_Opis postrojenja'!L:L,MATCH($CJ34,'C_Opis postrojenja'!$Q:$Q,0)))</f>
        <v/>
      </c>
      <c r="G34" s="576" t="str">
        <f>IF($E34="","",INDEX('C_Opis postrojenja'!M:M,MATCH($CJ34,'C_Opis postrojenja'!$Q:$Q,0)))</f>
        <v/>
      </c>
      <c r="H34" s="576" t="str">
        <f>IF($E34="","",INDEX('C_Opis postrojenja'!N:N,MATCH($CJ34,'C_Opis postrojenja'!$Q:$Q,0)))</f>
        <v/>
      </c>
      <c r="I34" s="697" t="str">
        <f>IF($E34="","",IF(INDEX('E_Tokovi izvora'!$A:$N,CN34,I$7)="","",INDEX('E_Tokovi izvora'!$A:$N,CN34,I$7)))</f>
        <v/>
      </c>
      <c r="J34" s="697" t="str">
        <f>IF($E34="","",IF(INDEX('E_Tokovi izvora'!$A:$N,CO34,J$7)="","",INDEX('E_Tokovi izvora'!$A:$N,CO34,J$7)))</f>
        <v/>
      </c>
      <c r="K34" s="697" t="str">
        <f>IF($E34="","",IF(INDEX('E_Tokovi izvora'!$A:$N,CP34,K$7)="","",INDEX('E_Tokovi izvora'!$A:$N,CP34,K$7)))</f>
        <v/>
      </c>
      <c r="L34" s="697" t="str">
        <f>IF($E34="","",IF(INDEX('E_Tokovi izvora'!$A:$N,CQ34,L$7)="","",INDEX('E_Tokovi izvora'!$A:$N,CQ34,L$7)))</f>
        <v/>
      </c>
      <c r="M34" s="697" t="str">
        <f>IF($E34="","",IF(INDEX('E_Tokovi izvora'!$A:$N,CR34,M$7)="","",INDEX('E_Tokovi izvora'!$A:$N,CR34,M$7)))</f>
        <v/>
      </c>
      <c r="N34" s="697" t="str">
        <f>IF($E34="","",IF(INDEX('E_Tokovi izvora'!$A:$N,CS34,N$7)="","",INDEX('E_Tokovi izvora'!$A:$N,CS34,N$7)))</f>
        <v/>
      </c>
      <c r="O34" s="697" t="str">
        <f>IF($E34="","",IF(INDEX('E_Tokovi izvora'!$A:$N,CT34,O$7)="","",INDEX('E_Tokovi izvora'!$A:$N,CT34,O$7)))</f>
        <v/>
      </c>
      <c r="P34" s="697" t="str">
        <f>IF($E34="","",IF(INDEX('E_Tokovi izvora'!$A:$N,CU34,P$7)="","",INDEX('E_Tokovi izvora'!$A:$N,CU34,P$7)))</f>
        <v/>
      </c>
      <c r="Q34" s="697" t="str">
        <f>IF($E34="","",IF(INDEX('E_Tokovi izvora'!$A:$N,CV34,Q$7)="","",INDEX('E_Tokovi izvora'!$A:$N,CV34,Q$7)))</f>
        <v/>
      </c>
      <c r="R34" s="697" t="str">
        <f>IF($E34="","",IF(INDEX('E_Tokovi izvora'!$A:$N,CW34,R$7)="","",INDEX('E_Tokovi izvora'!$A:$N,CW34,R$7)))</f>
        <v/>
      </c>
      <c r="S34" s="697" t="str">
        <f>IF($E34="","",IF(INDEX('E_Tokovi izvora'!$A:$N,CX34,S$7)="","",INDEX('E_Tokovi izvora'!$A:$N,CX34,S$7)))</f>
        <v/>
      </c>
      <c r="T34" s="697" t="str">
        <f>IF($E34="","",IF(INDEX('E_Tokovi izvora'!$A:$N,CY34,T$7)="","",INDEX('E_Tokovi izvora'!$A:$N,CY34,T$7)))</f>
        <v/>
      </c>
      <c r="U34" s="697" t="str">
        <f>IF($E34="","",IF(INDEX('E_Tokovi izvora'!$A:$N,CZ34,U$7)="","",INDEX('E_Tokovi izvora'!$A:$N,CZ34,U$7)))</f>
        <v/>
      </c>
      <c r="V34" s="697" t="str">
        <f>IF($E34="","",IF(INDEX('E_Tokovi izvora'!$A:$N,DA34,V$7)="","",INDEX('E_Tokovi izvora'!$A:$N,DA34,V$7)))</f>
        <v/>
      </c>
      <c r="W34" s="698" t="str">
        <f>IF($E34="","",IF(INDEX('E_Tokovi izvora'!$A:$N,DB34,W$7)="","",INDEX('E_Tokovi izvora'!$A:$N,DB34,W$7)))</f>
        <v/>
      </c>
      <c r="X34" s="697" t="str">
        <f>IF($E34="","",IF(INDEX('E_Tokovi izvora'!$A:$N,DC34,X$7)="","",INDEX('E_Tokovi izvora'!$A:$N,DC34,X$7)))</f>
        <v/>
      </c>
      <c r="Y34" s="697" t="str">
        <f>IF($E34="","",IF(INDEX('E_Tokovi izvora'!$A:$N,DD34,Y$7)="","",INDEX('E_Tokovi izvora'!$A:$N,DD34,Y$7)))</f>
        <v/>
      </c>
      <c r="Z34" s="697" t="str">
        <f>IF($E34="","",IF(INDEX('E_Tokovi izvora'!$A:$N,DE34,Z$7)="","",INDEX('E_Tokovi izvora'!$A:$N,DE34,Z$7)))</f>
        <v/>
      </c>
      <c r="AA34" s="697" t="str">
        <f>IF($E34="","",IF(INDEX('E_Tokovi izvora'!$A:$N,DF34,AA$7)="","",INDEX('E_Tokovi izvora'!$A:$N,DF34,AA$7)))</f>
        <v/>
      </c>
      <c r="AB34" s="697" t="str">
        <f>IF($E34="","",IF(INDEX('E_Tokovi izvora'!$A:$N,DG34,AB$7)="","",INDEX('E_Tokovi izvora'!$A:$N,DG34,AB$7)))</f>
        <v/>
      </c>
      <c r="AC34" s="697" t="str">
        <f>IF($E34="","",IF(INDEX('E_Tokovi izvora'!$A:$N,DH34,AC$7)="","",INDEX('E_Tokovi izvora'!$A:$N,DH34,AC$7)))</f>
        <v/>
      </c>
      <c r="AD34" s="697" t="str">
        <f>IF($E34="","",IF(INDEX('E_Tokovi izvora'!$A:$N,DI34,AD$7)="","",INDEX('E_Tokovi izvora'!$A:$N,DI34,AD$7)))</f>
        <v/>
      </c>
      <c r="AE34" s="697" t="str">
        <f>IF($E34="","",IF(INDEX('E_Tokovi izvora'!$A:$N,DJ34,AE$7)="","",INDEX('E_Tokovi izvora'!$A:$N,DJ34,AE$7)))</f>
        <v/>
      </c>
      <c r="AF34" s="697" t="str">
        <f>IF($E34="","",IF(INDEX('E_Tokovi izvora'!$A:$N,DK34,AF$7)="","",INDEX('E_Tokovi izvora'!$A:$N,DK34,AF$7)))</f>
        <v/>
      </c>
      <c r="AG34" s="697" t="str">
        <f>IF($E34="","",IF(INDEX('E_Tokovi izvora'!$A:$N,DL34,AG$7)="","",INDEX('E_Tokovi izvora'!$A:$N,DL34,AG$7)))</f>
        <v/>
      </c>
      <c r="AH34" s="697" t="str">
        <f>IF($E34="","",IF(INDEX('E_Tokovi izvora'!$A:$N,DM34,AH$7)="","",INDEX('E_Tokovi izvora'!$A:$N,DM34,AH$7)))</f>
        <v/>
      </c>
      <c r="AI34" s="697" t="str">
        <f>IF($E34="","",IF(INDEX('E_Tokovi izvora'!$A:$N,DN34,AI$7)="","",INDEX('E_Tokovi izvora'!$A:$N,DN34,AI$7)))</f>
        <v/>
      </c>
      <c r="AJ34" s="697" t="str">
        <f>IF($E34="","",IF(INDEX('E_Tokovi izvora'!$A:$N,DO34,AJ$7)="","",INDEX('E_Tokovi izvora'!$A:$N,DO34,AJ$7)))</f>
        <v/>
      </c>
      <c r="AK34" s="697" t="str">
        <f>IF($E34="","",IF(INDEX('E_Tokovi izvora'!$A:$N,DP34,AK$7)="","",INDEX('E_Tokovi izvora'!$A:$N,DP34,AK$7)))</f>
        <v/>
      </c>
      <c r="AL34" s="697" t="str">
        <f>IF($E34="","",IF(INDEX('E_Tokovi izvora'!$A:$N,DQ34,AL$7)="","",INDEX('E_Tokovi izvora'!$A:$N,DQ34,AL$7)))</f>
        <v/>
      </c>
      <c r="AM34" s="697" t="str">
        <f>IF($E34="","",IF(INDEX('E_Tokovi izvora'!$A:$N,DR34,AM$7)="","",INDEX('E_Tokovi izvora'!$A:$N,DR34,AM$7)))</f>
        <v/>
      </c>
      <c r="AN34" s="697" t="str">
        <f>IF($E34="","",IF(INDEX('E_Tokovi izvora'!$A:$N,DS34,AN$7)="","",INDEX('E_Tokovi izvora'!$A:$N,DS34,AN$7)))</f>
        <v/>
      </c>
      <c r="AO34" s="697" t="str">
        <f>IF($E34="","",IF(INDEX('E_Tokovi izvora'!$A:$N,DT34,AO$7)="","",INDEX('E_Tokovi izvora'!$A:$N,DT34,AO$7)))</f>
        <v/>
      </c>
      <c r="AP34" s="697" t="str">
        <f>IF($E34="","",IF(INDEX('E_Tokovi izvora'!$A:$N,DU34,AP$7)="","",INDEX('E_Tokovi izvora'!$A:$N,DU34,AP$7)))</f>
        <v/>
      </c>
      <c r="AQ34" s="697" t="str">
        <f>IF($E34="","",IF(INDEX('E_Tokovi izvora'!$A:$N,DV34,AQ$7)="","",INDEX('E_Tokovi izvora'!$A:$N,DV34,AQ$7)))</f>
        <v/>
      </c>
      <c r="AR34" s="697" t="str">
        <f>IF($E34="","",IF(INDEX('E_Tokovi izvora'!$A:$N,DW34,AR$7)="","",INDEX('E_Tokovi izvora'!$A:$N,DW34,AR$7)))</f>
        <v/>
      </c>
      <c r="AS34" s="697" t="str">
        <f>IF($E34="","",IF(INDEX('E_Tokovi izvora'!$A:$N,DX34,AS$7)="","",INDEX('E_Tokovi izvora'!$A:$N,DX34,AS$7)))</f>
        <v/>
      </c>
      <c r="AT34" s="697" t="str">
        <f>IF($E34="","",IF(INDEX('E_Tokovi izvora'!$A:$N,DY34,AT$7)="","",INDEX('E_Tokovi izvora'!$A:$N,DY34,AT$7)))</f>
        <v/>
      </c>
      <c r="AU34" s="697" t="str">
        <f>IF($E34="","",IF(INDEX('E_Tokovi izvora'!$A:$N,DZ34,AU$7)="","",INDEX('E_Tokovi izvora'!$A:$N,DZ34,AU$7)))</f>
        <v/>
      </c>
      <c r="AV34" s="697" t="str">
        <f>IF($E34="","",IF(INDEX('E_Tokovi izvora'!$A:$N,EA34,AV$7)="","",INDEX('E_Tokovi izvora'!$A:$N,EA34,AV$7)))</f>
        <v/>
      </c>
      <c r="AW34" s="697" t="str">
        <f>IF($E34="","",IF(INDEX('E_Tokovi izvora'!$A:$N,EB34,AW$7)="","",INDEX('E_Tokovi izvora'!$A:$N,EB34,AW$7)))</f>
        <v/>
      </c>
      <c r="AX34" s="697" t="str">
        <f>IF($E34="","",IF(INDEX('E_Tokovi izvora'!$A:$N,EC34,AX$7)="","",INDEX('E_Tokovi izvora'!$A:$N,EC34,AX$7)))</f>
        <v/>
      </c>
      <c r="AY34" s="697" t="str">
        <f>IF($E34="","",IF(INDEX('E_Tokovi izvora'!$A:$N,ED34,AY$7)="","",INDEX('E_Tokovi izvora'!$A:$N,ED34,AY$7)))</f>
        <v/>
      </c>
      <c r="AZ34" s="697" t="str">
        <f>IF($E34="","",IF(INDEX('E_Tokovi izvora'!$A:$N,EE34,AZ$7)="","",INDEX('E_Tokovi izvora'!$A:$N,EE34,AZ$7)))</f>
        <v/>
      </c>
      <c r="BA34" s="697" t="str">
        <f>IF($E34="","",IF(INDEX('E_Tokovi izvora'!$A:$N,EF34,BA$7)="","",INDEX('E_Tokovi izvora'!$A:$N,EF34,BA$7)))</f>
        <v/>
      </c>
      <c r="BB34" s="697" t="str">
        <f>IF($E34="","",IF(INDEX('E_Tokovi izvora'!$A:$N,EG34,BB$7)="","",INDEX('E_Tokovi izvora'!$A:$N,EG34,BB$7)))</f>
        <v/>
      </c>
      <c r="BC34" s="697" t="str">
        <f>IF($E34="","",IF(INDEX('E_Tokovi izvora'!$A:$N,EH34,BC$7)="","",INDEX('E_Tokovi izvora'!$A:$N,EH34,BC$7)))</f>
        <v/>
      </c>
      <c r="BD34" s="697" t="str">
        <f>IF($E34="","",IF(INDEX('E_Tokovi izvora'!$A:$N,EI34,BD$7)="","",INDEX('E_Tokovi izvora'!$A:$N,EI34,BD$7)))</f>
        <v/>
      </c>
      <c r="BE34" s="697" t="str">
        <f>IF($E34="","",IF(INDEX('E_Tokovi izvora'!$A:$N,EJ34,BE$7)="","",INDEX('E_Tokovi izvora'!$A:$N,EJ34,BE$7)))</f>
        <v/>
      </c>
      <c r="BF34" s="697" t="str">
        <f>IF($E34="","",IF(INDEX('E_Tokovi izvora'!$A:$N,EK34,BF$7)="","",INDEX('E_Tokovi izvora'!$A:$N,EK34,BF$7)))</f>
        <v/>
      </c>
      <c r="BG34" s="697" t="str">
        <f>IF($E34="","",IF(INDEX('E_Tokovi izvora'!$A:$N,EL34,BG$7)="","",INDEX('E_Tokovi izvora'!$A:$N,EL34,BG$7)))</f>
        <v/>
      </c>
      <c r="BH34" s="697" t="str">
        <f>IF($E34="","",IF(INDEX('E_Tokovi izvora'!$A:$N,EM34,BH$7)="","",INDEX('E_Tokovi izvora'!$A:$N,EM34,BH$7)))</f>
        <v/>
      </c>
      <c r="BI34" s="697" t="str">
        <f>IF($E34="","",IF(INDEX('E_Tokovi izvora'!$A:$N,EN34,BI$7)="","",INDEX('E_Tokovi izvora'!$A:$N,EN34,BI$7)))</f>
        <v/>
      </c>
      <c r="BJ34" s="697" t="str">
        <f>IF($E34="","",IF(INDEX('E_Tokovi izvora'!$A:$N,EO34,BJ$7)="","",INDEX('E_Tokovi izvora'!$A:$N,EO34,BJ$7)))</f>
        <v/>
      </c>
      <c r="BK34" s="697" t="str">
        <f>IF($E34="","",IF(INDEX('E_Tokovi izvora'!$A:$N,EP34,BK$7)="","",INDEX('E_Tokovi izvora'!$A:$N,EP34,BK$7)))</f>
        <v/>
      </c>
      <c r="BL34" s="697" t="str">
        <f>IF($E34="","",IF(INDEX('E_Tokovi izvora'!$A:$N,EQ34,BL$7)="","",INDEX('E_Tokovi izvora'!$A:$N,EQ34,BL$7)))</f>
        <v/>
      </c>
      <c r="BM34" s="697" t="str">
        <f>IF($E34="","",IF(INDEX('E_Tokovi izvora'!$A:$N,ER34,BM$7)="","",INDEX('E_Tokovi izvora'!$A:$N,ER34,BM$7)))</f>
        <v/>
      </c>
      <c r="BN34" s="697" t="str">
        <f>IF($E34="","",IF(INDEX('E_Tokovi izvora'!$A:$N,ES34,BN$7)="","",INDEX('E_Tokovi izvora'!$A:$N,ES34,BN$7)))</f>
        <v/>
      </c>
      <c r="BO34" s="697" t="str">
        <f>IF($E34="","",IF(INDEX('E_Tokovi izvora'!$A:$N,ET34,BO$7)="","",INDEX('E_Tokovi izvora'!$A:$N,ET34,BO$7)))</f>
        <v/>
      </c>
      <c r="BP34" s="697" t="str">
        <f>IF($E34="","",IF(INDEX('E_Tokovi izvora'!$A:$N,EU34,BP$7)="","",INDEX('E_Tokovi izvora'!$A:$N,EU34,BP$7)))</f>
        <v/>
      </c>
      <c r="BQ34" s="697" t="str">
        <f>IF($E34="","",IF(INDEX('E_Tokovi izvora'!$A:$N,EV34,BQ$7)="","",INDEX('E_Tokovi izvora'!$A:$N,EV34,BQ$7)))</f>
        <v/>
      </c>
      <c r="BR34" s="697" t="str">
        <f>IF($E34="","",IF(INDEX('E_Tokovi izvora'!$A:$N,EW34,BR$7)="","",INDEX('E_Tokovi izvora'!$A:$N,EW34,BR$7)))</f>
        <v/>
      </c>
      <c r="BS34" s="697" t="str">
        <f>IF($E34="","",IF(INDEX('E_Tokovi izvora'!$A:$N,EX34,BS$7)="","",INDEX('E_Tokovi izvora'!$A:$N,EX34,BS$7)))</f>
        <v/>
      </c>
      <c r="BT34" s="697" t="str">
        <f>IF($E34="","",IF(INDEX('E_Tokovi izvora'!$A:$N,EY34,BT$7)="","",INDEX('E_Tokovi izvora'!$A:$N,EY34,BT$7)))</f>
        <v/>
      </c>
      <c r="BU34" s="620"/>
      <c r="CJ34" s="673" t="str">
        <f t="shared" si="0"/>
        <v>SourceCategory_</v>
      </c>
      <c r="CK34" s="673" t="b">
        <f>INDEX('C_Opis postrojenja'!$A$226:$A$332,ROWS($CI$11:CI34))="ausblenden"</f>
        <v>0</v>
      </c>
      <c r="CL34" s="673" t="str">
        <f t="shared" si="1"/>
        <v>SourceStreamName_</v>
      </c>
      <c r="CN34" s="673">
        <f t="shared" si="65"/>
        <v>1651</v>
      </c>
      <c r="CO34" s="673">
        <f t="shared" si="2"/>
        <v>1653</v>
      </c>
      <c r="CP34" s="673">
        <f t="shared" si="3"/>
        <v>1655</v>
      </c>
      <c r="CQ34" s="673">
        <f t="shared" si="4"/>
        <v>1657</v>
      </c>
      <c r="CR34" s="673">
        <f t="shared" si="5"/>
        <v>1659</v>
      </c>
      <c r="CS34" s="673">
        <f t="shared" si="6"/>
        <v>1661</v>
      </c>
      <c r="CT34" s="673">
        <f t="shared" si="7"/>
        <v>1663</v>
      </c>
      <c r="CU34" s="673">
        <f t="shared" si="8"/>
        <v>1663</v>
      </c>
      <c r="CV34" s="673">
        <f t="shared" si="9"/>
        <v>1663</v>
      </c>
      <c r="CW34" s="673">
        <f t="shared" si="10"/>
        <v>1663</v>
      </c>
      <c r="CX34" s="673">
        <f t="shared" si="11"/>
        <v>1663</v>
      </c>
      <c r="CY34" s="673">
        <f t="shared" si="12"/>
        <v>1666</v>
      </c>
      <c r="CZ34" s="673">
        <f t="shared" si="13"/>
        <v>1670</v>
      </c>
      <c r="DA34" s="673">
        <f t="shared" si="14"/>
        <v>1671</v>
      </c>
      <c r="DB34" s="673">
        <f t="shared" si="15"/>
        <v>1672</v>
      </c>
      <c r="DC34" s="673">
        <f t="shared" si="16"/>
        <v>1679</v>
      </c>
      <c r="DD34" s="673">
        <f t="shared" si="17"/>
        <v>1689</v>
      </c>
      <c r="DE34" s="673">
        <f t="shared" si="18"/>
        <v>1689</v>
      </c>
      <c r="DF34" s="673">
        <f t="shared" si="19"/>
        <v>1689</v>
      </c>
      <c r="DG34" s="673">
        <f t="shared" si="20"/>
        <v>1689</v>
      </c>
      <c r="DH34" s="673">
        <f t="shared" si="21"/>
        <v>1689</v>
      </c>
      <c r="DI34" s="673">
        <f t="shared" si="22"/>
        <v>1689</v>
      </c>
      <c r="DJ34" s="673">
        <f t="shared" si="23"/>
        <v>1689</v>
      </c>
      <c r="DK34" s="673">
        <f t="shared" si="24"/>
        <v>1680</v>
      </c>
      <c r="DL34" s="673">
        <f t="shared" si="25"/>
        <v>1690</v>
      </c>
      <c r="DM34" s="673">
        <f t="shared" si="26"/>
        <v>1690</v>
      </c>
      <c r="DN34" s="673">
        <f t="shared" si="27"/>
        <v>1690</v>
      </c>
      <c r="DO34" s="673">
        <f t="shared" si="28"/>
        <v>1690</v>
      </c>
      <c r="DP34" s="673">
        <f t="shared" si="29"/>
        <v>1690</v>
      </c>
      <c r="DQ34" s="673">
        <f t="shared" si="30"/>
        <v>1690</v>
      </c>
      <c r="DR34" s="673">
        <f t="shared" si="31"/>
        <v>1690</v>
      </c>
      <c r="DS34" s="673">
        <f t="shared" si="32"/>
        <v>1681</v>
      </c>
      <c r="DT34" s="673">
        <f t="shared" si="33"/>
        <v>1691</v>
      </c>
      <c r="DU34" s="673">
        <f t="shared" si="34"/>
        <v>1691</v>
      </c>
      <c r="DV34" s="673">
        <f t="shared" si="35"/>
        <v>1691</v>
      </c>
      <c r="DW34" s="673">
        <f t="shared" si="36"/>
        <v>1691</v>
      </c>
      <c r="DX34" s="673">
        <f t="shared" si="37"/>
        <v>1691</v>
      </c>
      <c r="DY34" s="673">
        <f t="shared" si="38"/>
        <v>1691</v>
      </c>
      <c r="DZ34" s="673">
        <f t="shared" si="39"/>
        <v>1691</v>
      </c>
      <c r="EA34" s="673">
        <f t="shared" si="40"/>
        <v>1682</v>
      </c>
      <c r="EB34" s="673">
        <f t="shared" si="41"/>
        <v>1692</v>
      </c>
      <c r="EC34" s="673">
        <f t="shared" si="42"/>
        <v>1692</v>
      </c>
      <c r="ED34" s="673">
        <f t="shared" si="43"/>
        <v>1692</v>
      </c>
      <c r="EE34" s="673">
        <f t="shared" si="44"/>
        <v>1692</v>
      </c>
      <c r="EF34" s="673">
        <f t="shared" si="45"/>
        <v>1692</v>
      </c>
      <c r="EG34" s="673">
        <f t="shared" si="46"/>
        <v>1692</v>
      </c>
      <c r="EH34" s="673">
        <f t="shared" si="47"/>
        <v>1692</v>
      </c>
      <c r="EI34" s="673">
        <f t="shared" si="48"/>
        <v>1683</v>
      </c>
      <c r="EJ34" s="673">
        <f t="shared" si="49"/>
        <v>1693</v>
      </c>
      <c r="EK34" s="673">
        <f t="shared" si="50"/>
        <v>1693</v>
      </c>
      <c r="EL34" s="673">
        <f t="shared" si="51"/>
        <v>1693</v>
      </c>
      <c r="EM34" s="673">
        <f t="shared" si="52"/>
        <v>1693</v>
      </c>
      <c r="EN34" s="673">
        <f t="shared" si="53"/>
        <v>1693</v>
      </c>
      <c r="EO34" s="673">
        <f t="shared" si="54"/>
        <v>1693</v>
      </c>
      <c r="EP34" s="673">
        <f t="shared" si="55"/>
        <v>1693</v>
      </c>
      <c r="EQ34" s="673">
        <f t="shared" si="56"/>
        <v>1684</v>
      </c>
      <c r="ER34" s="673">
        <f t="shared" si="57"/>
        <v>1694</v>
      </c>
      <c r="ES34" s="673">
        <f t="shared" si="58"/>
        <v>1694</v>
      </c>
      <c r="ET34" s="673">
        <f t="shared" si="59"/>
        <v>1694</v>
      </c>
      <c r="EU34" s="673">
        <f t="shared" si="60"/>
        <v>1694</v>
      </c>
      <c r="EV34" s="673">
        <f t="shared" si="61"/>
        <v>1694</v>
      </c>
      <c r="EW34" s="673">
        <f t="shared" si="62"/>
        <v>1694</v>
      </c>
      <c r="EX34" s="673">
        <f t="shared" si="63"/>
        <v>1694</v>
      </c>
      <c r="EY34" s="673">
        <f t="shared" si="64"/>
        <v>1700</v>
      </c>
    </row>
    <row r="35" spans="2:155" ht="12.75" customHeight="1" x14ac:dyDescent="0.2">
      <c r="B35" s="694" t="str">
        <f>IF(COUNTIF($CK$10:CK35,TRUE)&gt;0,"",INDEX('C_Opis postrojenja'!$E$226:$E$242,ROWS($A$11:A35)))</f>
        <v/>
      </c>
      <c r="C35" s="576" t="str">
        <f>IF($E35="","",INDEX('C_Opis postrojenja'!F:F,MATCH($B35,'C_Opis postrojenja'!$E:$E,0)))</f>
        <v/>
      </c>
      <c r="D35" s="576" t="str">
        <f>IF($E35="","",INDEX('C_Opis postrojenja'!I:I,MATCH($B35,'C_Opis postrojenja'!$E:$E,0)))</f>
        <v/>
      </c>
      <c r="E35" s="576" t="str">
        <f>IF($B35="","",INDEX('C_Opis postrojenja'!F:F,MATCH($CJ35,'C_Opis postrojenja'!$Q:$Q,0)))</f>
        <v/>
      </c>
      <c r="F35" s="700" t="str">
        <f>IF($E35="","",INDEX('C_Opis postrojenja'!L:L,MATCH($CJ35,'C_Opis postrojenja'!$Q:$Q,0)))</f>
        <v/>
      </c>
      <c r="G35" s="576" t="str">
        <f>IF($E35="","",INDEX('C_Opis postrojenja'!M:M,MATCH($CJ35,'C_Opis postrojenja'!$Q:$Q,0)))</f>
        <v/>
      </c>
      <c r="H35" s="576" t="str">
        <f>IF($E35="","",INDEX('C_Opis postrojenja'!N:N,MATCH($CJ35,'C_Opis postrojenja'!$Q:$Q,0)))</f>
        <v/>
      </c>
      <c r="I35" s="697" t="str">
        <f>IF($E35="","",IF(INDEX('E_Tokovi izvora'!$A:$N,CN35,I$7)="","",INDEX('E_Tokovi izvora'!$A:$N,CN35,I$7)))</f>
        <v/>
      </c>
      <c r="J35" s="697" t="str">
        <f>IF($E35="","",IF(INDEX('E_Tokovi izvora'!$A:$N,CO35,J$7)="","",INDEX('E_Tokovi izvora'!$A:$N,CO35,J$7)))</f>
        <v/>
      </c>
      <c r="K35" s="697" t="str">
        <f>IF($E35="","",IF(INDEX('E_Tokovi izvora'!$A:$N,CP35,K$7)="","",INDEX('E_Tokovi izvora'!$A:$N,CP35,K$7)))</f>
        <v/>
      </c>
      <c r="L35" s="697" t="str">
        <f>IF($E35="","",IF(INDEX('E_Tokovi izvora'!$A:$N,CQ35,L$7)="","",INDEX('E_Tokovi izvora'!$A:$N,CQ35,L$7)))</f>
        <v/>
      </c>
      <c r="M35" s="697" t="str">
        <f>IF($E35="","",IF(INDEX('E_Tokovi izvora'!$A:$N,CR35,M$7)="","",INDEX('E_Tokovi izvora'!$A:$N,CR35,M$7)))</f>
        <v/>
      </c>
      <c r="N35" s="697" t="str">
        <f>IF($E35="","",IF(INDEX('E_Tokovi izvora'!$A:$N,CS35,N$7)="","",INDEX('E_Tokovi izvora'!$A:$N,CS35,N$7)))</f>
        <v/>
      </c>
      <c r="O35" s="697" t="str">
        <f>IF($E35="","",IF(INDEX('E_Tokovi izvora'!$A:$N,CT35,O$7)="","",INDEX('E_Tokovi izvora'!$A:$N,CT35,O$7)))</f>
        <v/>
      </c>
      <c r="P35" s="697" t="str">
        <f>IF($E35="","",IF(INDEX('E_Tokovi izvora'!$A:$N,CU35,P$7)="","",INDEX('E_Tokovi izvora'!$A:$N,CU35,P$7)))</f>
        <v/>
      </c>
      <c r="Q35" s="697" t="str">
        <f>IF($E35="","",IF(INDEX('E_Tokovi izvora'!$A:$N,CV35,Q$7)="","",INDEX('E_Tokovi izvora'!$A:$N,CV35,Q$7)))</f>
        <v/>
      </c>
      <c r="R35" s="697" t="str">
        <f>IF($E35="","",IF(INDEX('E_Tokovi izvora'!$A:$N,CW35,R$7)="","",INDEX('E_Tokovi izvora'!$A:$N,CW35,R$7)))</f>
        <v/>
      </c>
      <c r="S35" s="697" t="str">
        <f>IF($E35="","",IF(INDEX('E_Tokovi izvora'!$A:$N,CX35,S$7)="","",INDEX('E_Tokovi izvora'!$A:$N,CX35,S$7)))</f>
        <v/>
      </c>
      <c r="T35" s="697" t="str">
        <f>IF($E35="","",IF(INDEX('E_Tokovi izvora'!$A:$N,CY35,T$7)="","",INDEX('E_Tokovi izvora'!$A:$N,CY35,T$7)))</f>
        <v/>
      </c>
      <c r="U35" s="697" t="str">
        <f>IF($E35="","",IF(INDEX('E_Tokovi izvora'!$A:$N,CZ35,U$7)="","",INDEX('E_Tokovi izvora'!$A:$N,CZ35,U$7)))</f>
        <v/>
      </c>
      <c r="V35" s="697" t="str">
        <f>IF($E35="","",IF(INDEX('E_Tokovi izvora'!$A:$N,DA35,V$7)="","",INDEX('E_Tokovi izvora'!$A:$N,DA35,V$7)))</f>
        <v/>
      </c>
      <c r="W35" s="698" t="str">
        <f>IF($E35="","",IF(INDEX('E_Tokovi izvora'!$A:$N,DB35,W$7)="","",INDEX('E_Tokovi izvora'!$A:$N,DB35,W$7)))</f>
        <v/>
      </c>
      <c r="X35" s="697" t="str">
        <f>IF($E35="","",IF(INDEX('E_Tokovi izvora'!$A:$N,DC35,X$7)="","",INDEX('E_Tokovi izvora'!$A:$N,DC35,X$7)))</f>
        <v/>
      </c>
      <c r="Y35" s="697" t="str">
        <f>IF($E35="","",IF(INDEX('E_Tokovi izvora'!$A:$N,DD35,Y$7)="","",INDEX('E_Tokovi izvora'!$A:$N,DD35,Y$7)))</f>
        <v/>
      </c>
      <c r="Z35" s="697" t="str">
        <f>IF($E35="","",IF(INDEX('E_Tokovi izvora'!$A:$N,DE35,Z$7)="","",INDEX('E_Tokovi izvora'!$A:$N,DE35,Z$7)))</f>
        <v/>
      </c>
      <c r="AA35" s="697" t="str">
        <f>IF($E35="","",IF(INDEX('E_Tokovi izvora'!$A:$N,DF35,AA$7)="","",INDEX('E_Tokovi izvora'!$A:$N,DF35,AA$7)))</f>
        <v/>
      </c>
      <c r="AB35" s="697" t="str">
        <f>IF($E35="","",IF(INDEX('E_Tokovi izvora'!$A:$N,DG35,AB$7)="","",INDEX('E_Tokovi izvora'!$A:$N,DG35,AB$7)))</f>
        <v/>
      </c>
      <c r="AC35" s="697" t="str">
        <f>IF($E35="","",IF(INDEX('E_Tokovi izvora'!$A:$N,DH35,AC$7)="","",INDEX('E_Tokovi izvora'!$A:$N,DH35,AC$7)))</f>
        <v/>
      </c>
      <c r="AD35" s="697" t="str">
        <f>IF($E35="","",IF(INDEX('E_Tokovi izvora'!$A:$N,DI35,AD$7)="","",INDEX('E_Tokovi izvora'!$A:$N,DI35,AD$7)))</f>
        <v/>
      </c>
      <c r="AE35" s="697" t="str">
        <f>IF($E35="","",IF(INDEX('E_Tokovi izvora'!$A:$N,DJ35,AE$7)="","",INDEX('E_Tokovi izvora'!$A:$N,DJ35,AE$7)))</f>
        <v/>
      </c>
      <c r="AF35" s="697" t="str">
        <f>IF($E35="","",IF(INDEX('E_Tokovi izvora'!$A:$N,DK35,AF$7)="","",INDEX('E_Tokovi izvora'!$A:$N,DK35,AF$7)))</f>
        <v/>
      </c>
      <c r="AG35" s="697" t="str">
        <f>IF($E35="","",IF(INDEX('E_Tokovi izvora'!$A:$N,DL35,AG$7)="","",INDEX('E_Tokovi izvora'!$A:$N,DL35,AG$7)))</f>
        <v/>
      </c>
      <c r="AH35" s="697" t="str">
        <f>IF($E35="","",IF(INDEX('E_Tokovi izvora'!$A:$N,DM35,AH$7)="","",INDEX('E_Tokovi izvora'!$A:$N,DM35,AH$7)))</f>
        <v/>
      </c>
      <c r="AI35" s="697" t="str">
        <f>IF($E35="","",IF(INDEX('E_Tokovi izvora'!$A:$N,DN35,AI$7)="","",INDEX('E_Tokovi izvora'!$A:$N,DN35,AI$7)))</f>
        <v/>
      </c>
      <c r="AJ35" s="697" t="str">
        <f>IF($E35="","",IF(INDEX('E_Tokovi izvora'!$A:$N,DO35,AJ$7)="","",INDEX('E_Tokovi izvora'!$A:$N,DO35,AJ$7)))</f>
        <v/>
      </c>
      <c r="AK35" s="697" t="str">
        <f>IF($E35="","",IF(INDEX('E_Tokovi izvora'!$A:$N,DP35,AK$7)="","",INDEX('E_Tokovi izvora'!$A:$N,DP35,AK$7)))</f>
        <v/>
      </c>
      <c r="AL35" s="697" t="str">
        <f>IF($E35="","",IF(INDEX('E_Tokovi izvora'!$A:$N,DQ35,AL$7)="","",INDEX('E_Tokovi izvora'!$A:$N,DQ35,AL$7)))</f>
        <v/>
      </c>
      <c r="AM35" s="697" t="str">
        <f>IF($E35="","",IF(INDEX('E_Tokovi izvora'!$A:$N,DR35,AM$7)="","",INDEX('E_Tokovi izvora'!$A:$N,DR35,AM$7)))</f>
        <v/>
      </c>
      <c r="AN35" s="697" t="str">
        <f>IF($E35="","",IF(INDEX('E_Tokovi izvora'!$A:$N,DS35,AN$7)="","",INDEX('E_Tokovi izvora'!$A:$N,DS35,AN$7)))</f>
        <v/>
      </c>
      <c r="AO35" s="697" t="str">
        <f>IF($E35="","",IF(INDEX('E_Tokovi izvora'!$A:$N,DT35,AO$7)="","",INDEX('E_Tokovi izvora'!$A:$N,DT35,AO$7)))</f>
        <v/>
      </c>
      <c r="AP35" s="697" t="str">
        <f>IF($E35="","",IF(INDEX('E_Tokovi izvora'!$A:$N,DU35,AP$7)="","",INDEX('E_Tokovi izvora'!$A:$N,DU35,AP$7)))</f>
        <v/>
      </c>
      <c r="AQ35" s="697" t="str">
        <f>IF($E35="","",IF(INDEX('E_Tokovi izvora'!$A:$N,DV35,AQ$7)="","",INDEX('E_Tokovi izvora'!$A:$N,DV35,AQ$7)))</f>
        <v/>
      </c>
      <c r="AR35" s="697" t="str">
        <f>IF($E35="","",IF(INDEX('E_Tokovi izvora'!$A:$N,DW35,AR$7)="","",INDEX('E_Tokovi izvora'!$A:$N,DW35,AR$7)))</f>
        <v/>
      </c>
      <c r="AS35" s="697" t="str">
        <f>IF($E35="","",IF(INDEX('E_Tokovi izvora'!$A:$N,DX35,AS$7)="","",INDEX('E_Tokovi izvora'!$A:$N,DX35,AS$7)))</f>
        <v/>
      </c>
      <c r="AT35" s="697" t="str">
        <f>IF($E35="","",IF(INDEX('E_Tokovi izvora'!$A:$N,DY35,AT$7)="","",INDEX('E_Tokovi izvora'!$A:$N,DY35,AT$7)))</f>
        <v/>
      </c>
      <c r="AU35" s="697" t="str">
        <f>IF($E35="","",IF(INDEX('E_Tokovi izvora'!$A:$N,DZ35,AU$7)="","",INDEX('E_Tokovi izvora'!$A:$N,DZ35,AU$7)))</f>
        <v/>
      </c>
      <c r="AV35" s="697" t="str">
        <f>IF($E35="","",IF(INDEX('E_Tokovi izvora'!$A:$N,EA35,AV$7)="","",INDEX('E_Tokovi izvora'!$A:$N,EA35,AV$7)))</f>
        <v/>
      </c>
      <c r="AW35" s="697" t="str">
        <f>IF($E35="","",IF(INDEX('E_Tokovi izvora'!$A:$N,EB35,AW$7)="","",INDEX('E_Tokovi izvora'!$A:$N,EB35,AW$7)))</f>
        <v/>
      </c>
      <c r="AX35" s="697" t="str">
        <f>IF($E35="","",IF(INDEX('E_Tokovi izvora'!$A:$N,EC35,AX$7)="","",INDEX('E_Tokovi izvora'!$A:$N,EC35,AX$7)))</f>
        <v/>
      </c>
      <c r="AY35" s="697" t="str">
        <f>IF($E35="","",IF(INDEX('E_Tokovi izvora'!$A:$N,ED35,AY$7)="","",INDEX('E_Tokovi izvora'!$A:$N,ED35,AY$7)))</f>
        <v/>
      </c>
      <c r="AZ35" s="697" t="str">
        <f>IF($E35="","",IF(INDEX('E_Tokovi izvora'!$A:$N,EE35,AZ$7)="","",INDEX('E_Tokovi izvora'!$A:$N,EE35,AZ$7)))</f>
        <v/>
      </c>
      <c r="BA35" s="697" t="str">
        <f>IF($E35="","",IF(INDEX('E_Tokovi izvora'!$A:$N,EF35,BA$7)="","",INDEX('E_Tokovi izvora'!$A:$N,EF35,BA$7)))</f>
        <v/>
      </c>
      <c r="BB35" s="697" t="str">
        <f>IF($E35="","",IF(INDEX('E_Tokovi izvora'!$A:$N,EG35,BB$7)="","",INDEX('E_Tokovi izvora'!$A:$N,EG35,BB$7)))</f>
        <v/>
      </c>
      <c r="BC35" s="697" t="str">
        <f>IF($E35="","",IF(INDEX('E_Tokovi izvora'!$A:$N,EH35,BC$7)="","",INDEX('E_Tokovi izvora'!$A:$N,EH35,BC$7)))</f>
        <v/>
      </c>
      <c r="BD35" s="697" t="str">
        <f>IF($E35="","",IF(INDEX('E_Tokovi izvora'!$A:$N,EI35,BD$7)="","",INDEX('E_Tokovi izvora'!$A:$N,EI35,BD$7)))</f>
        <v/>
      </c>
      <c r="BE35" s="697" t="str">
        <f>IF($E35="","",IF(INDEX('E_Tokovi izvora'!$A:$N,EJ35,BE$7)="","",INDEX('E_Tokovi izvora'!$A:$N,EJ35,BE$7)))</f>
        <v/>
      </c>
      <c r="BF35" s="697" t="str">
        <f>IF($E35="","",IF(INDEX('E_Tokovi izvora'!$A:$N,EK35,BF$7)="","",INDEX('E_Tokovi izvora'!$A:$N,EK35,BF$7)))</f>
        <v/>
      </c>
      <c r="BG35" s="697" t="str">
        <f>IF($E35="","",IF(INDEX('E_Tokovi izvora'!$A:$N,EL35,BG$7)="","",INDEX('E_Tokovi izvora'!$A:$N,EL35,BG$7)))</f>
        <v/>
      </c>
      <c r="BH35" s="697" t="str">
        <f>IF($E35="","",IF(INDEX('E_Tokovi izvora'!$A:$N,EM35,BH$7)="","",INDEX('E_Tokovi izvora'!$A:$N,EM35,BH$7)))</f>
        <v/>
      </c>
      <c r="BI35" s="697" t="str">
        <f>IF($E35="","",IF(INDEX('E_Tokovi izvora'!$A:$N,EN35,BI$7)="","",INDEX('E_Tokovi izvora'!$A:$N,EN35,BI$7)))</f>
        <v/>
      </c>
      <c r="BJ35" s="697" t="str">
        <f>IF($E35="","",IF(INDEX('E_Tokovi izvora'!$A:$N,EO35,BJ$7)="","",INDEX('E_Tokovi izvora'!$A:$N,EO35,BJ$7)))</f>
        <v/>
      </c>
      <c r="BK35" s="697" t="str">
        <f>IF($E35="","",IF(INDEX('E_Tokovi izvora'!$A:$N,EP35,BK$7)="","",INDEX('E_Tokovi izvora'!$A:$N,EP35,BK$7)))</f>
        <v/>
      </c>
      <c r="BL35" s="697" t="str">
        <f>IF($E35="","",IF(INDEX('E_Tokovi izvora'!$A:$N,EQ35,BL$7)="","",INDEX('E_Tokovi izvora'!$A:$N,EQ35,BL$7)))</f>
        <v/>
      </c>
      <c r="BM35" s="697" t="str">
        <f>IF($E35="","",IF(INDEX('E_Tokovi izvora'!$A:$N,ER35,BM$7)="","",INDEX('E_Tokovi izvora'!$A:$N,ER35,BM$7)))</f>
        <v/>
      </c>
      <c r="BN35" s="697" t="str">
        <f>IF($E35="","",IF(INDEX('E_Tokovi izvora'!$A:$N,ES35,BN$7)="","",INDEX('E_Tokovi izvora'!$A:$N,ES35,BN$7)))</f>
        <v/>
      </c>
      <c r="BO35" s="697" t="str">
        <f>IF($E35="","",IF(INDEX('E_Tokovi izvora'!$A:$N,ET35,BO$7)="","",INDEX('E_Tokovi izvora'!$A:$N,ET35,BO$7)))</f>
        <v/>
      </c>
      <c r="BP35" s="697" t="str">
        <f>IF($E35="","",IF(INDEX('E_Tokovi izvora'!$A:$N,EU35,BP$7)="","",INDEX('E_Tokovi izvora'!$A:$N,EU35,BP$7)))</f>
        <v/>
      </c>
      <c r="BQ35" s="697" t="str">
        <f>IF($E35="","",IF(INDEX('E_Tokovi izvora'!$A:$N,EV35,BQ$7)="","",INDEX('E_Tokovi izvora'!$A:$N,EV35,BQ$7)))</f>
        <v/>
      </c>
      <c r="BR35" s="697" t="str">
        <f>IF($E35="","",IF(INDEX('E_Tokovi izvora'!$A:$N,EW35,BR$7)="","",INDEX('E_Tokovi izvora'!$A:$N,EW35,BR$7)))</f>
        <v/>
      </c>
      <c r="BS35" s="697" t="str">
        <f>IF($E35="","",IF(INDEX('E_Tokovi izvora'!$A:$N,EX35,BS$7)="","",INDEX('E_Tokovi izvora'!$A:$N,EX35,BS$7)))</f>
        <v/>
      </c>
      <c r="BT35" s="697" t="str">
        <f>IF($E35="","",IF(INDEX('E_Tokovi izvora'!$A:$N,EY35,BT$7)="","",INDEX('E_Tokovi izvora'!$A:$N,EY35,BT$7)))</f>
        <v/>
      </c>
      <c r="BU35" s="620"/>
      <c r="CJ35" s="673" t="str">
        <f t="shared" si="0"/>
        <v>SourceCategory_</v>
      </c>
      <c r="CK35" s="673" t="b">
        <f>INDEX('C_Opis postrojenja'!$A$226:$A$332,ROWS($CI$11:CI35))="ausblenden"</f>
        <v>0</v>
      </c>
      <c r="CL35" s="673" t="str">
        <f t="shared" si="1"/>
        <v>SourceStreamName_</v>
      </c>
      <c r="CN35" s="673">
        <f t="shared" si="65"/>
        <v>1717</v>
      </c>
      <c r="CO35" s="673">
        <f t="shared" si="2"/>
        <v>1719</v>
      </c>
      <c r="CP35" s="673">
        <f t="shared" si="3"/>
        <v>1721</v>
      </c>
      <c r="CQ35" s="673">
        <f t="shared" si="4"/>
        <v>1723</v>
      </c>
      <c r="CR35" s="673">
        <f t="shared" si="5"/>
        <v>1725</v>
      </c>
      <c r="CS35" s="673">
        <f t="shared" si="6"/>
        <v>1727</v>
      </c>
      <c r="CT35" s="673">
        <f t="shared" si="7"/>
        <v>1729</v>
      </c>
      <c r="CU35" s="673">
        <f t="shared" si="8"/>
        <v>1729</v>
      </c>
      <c r="CV35" s="673">
        <f t="shared" si="9"/>
        <v>1729</v>
      </c>
      <c r="CW35" s="673">
        <f t="shared" si="10"/>
        <v>1729</v>
      </c>
      <c r="CX35" s="673">
        <f t="shared" si="11"/>
        <v>1729</v>
      </c>
      <c r="CY35" s="673">
        <f t="shared" si="12"/>
        <v>1732</v>
      </c>
      <c r="CZ35" s="673">
        <f t="shared" si="13"/>
        <v>1736</v>
      </c>
      <c r="DA35" s="673">
        <f t="shared" si="14"/>
        <v>1737</v>
      </c>
      <c r="DB35" s="673">
        <f t="shared" si="15"/>
        <v>1738</v>
      </c>
      <c r="DC35" s="673">
        <f t="shared" si="16"/>
        <v>1745</v>
      </c>
      <c r="DD35" s="673">
        <f t="shared" si="17"/>
        <v>1755</v>
      </c>
      <c r="DE35" s="673">
        <f t="shared" si="18"/>
        <v>1755</v>
      </c>
      <c r="DF35" s="673">
        <f t="shared" si="19"/>
        <v>1755</v>
      </c>
      <c r="DG35" s="673">
        <f t="shared" si="20"/>
        <v>1755</v>
      </c>
      <c r="DH35" s="673">
        <f t="shared" si="21"/>
        <v>1755</v>
      </c>
      <c r="DI35" s="673">
        <f t="shared" si="22"/>
        <v>1755</v>
      </c>
      <c r="DJ35" s="673">
        <f t="shared" si="23"/>
        <v>1755</v>
      </c>
      <c r="DK35" s="673">
        <f t="shared" si="24"/>
        <v>1746</v>
      </c>
      <c r="DL35" s="673">
        <f t="shared" si="25"/>
        <v>1756</v>
      </c>
      <c r="DM35" s="673">
        <f t="shared" si="26"/>
        <v>1756</v>
      </c>
      <c r="DN35" s="673">
        <f t="shared" si="27"/>
        <v>1756</v>
      </c>
      <c r="DO35" s="673">
        <f t="shared" si="28"/>
        <v>1756</v>
      </c>
      <c r="DP35" s="673">
        <f t="shared" si="29"/>
        <v>1756</v>
      </c>
      <c r="DQ35" s="673">
        <f t="shared" si="30"/>
        <v>1756</v>
      </c>
      <c r="DR35" s="673">
        <f t="shared" si="31"/>
        <v>1756</v>
      </c>
      <c r="DS35" s="673">
        <f t="shared" si="32"/>
        <v>1747</v>
      </c>
      <c r="DT35" s="673">
        <f t="shared" si="33"/>
        <v>1757</v>
      </c>
      <c r="DU35" s="673">
        <f t="shared" si="34"/>
        <v>1757</v>
      </c>
      <c r="DV35" s="673">
        <f t="shared" si="35"/>
        <v>1757</v>
      </c>
      <c r="DW35" s="673">
        <f t="shared" si="36"/>
        <v>1757</v>
      </c>
      <c r="DX35" s="673">
        <f t="shared" si="37"/>
        <v>1757</v>
      </c>
      <c r="DY35" s="673">
        <f t="shared" si="38"/>
        <v>1757</v>
      </c>
      <c r="DZ35" s="673">
        <f t="shared" si="39"/>
        <v>1757</v>
      </c>
      <c r="EA35" s="673">
        <f t="shared" si="40"/>
        <v>1748</v>
      </c>
      <c r="EB35" s="673">
        <f t="shared" si="41"/>
        <v>1758</v>
      </c>
      <c r="EC35" s="673">
        <f t="shared" si="42"/>
        <v>1758</v>
      </c>
      <c r="ED35" s="673">
        <f t="shared" si="43"/>
        <v>1758</v>
      </c>
      <c r="EE35" s="673">
        <f t="shared" si="44"/>
        <v>1758</v>
      </c>
      <c r="EF35" s="673">
        <f t="shared" si="45"/>
        <v>1758</v>
      </c>
      <c r="EG35" s="673">
        <f t="shared" si="46"/>
        <v>1758</v>
      </c>
      <c r="EH35" s="673">
        <f t="shared" si="47"/>
        <v>1758</v>
      </c>
      <c r="EI35" s="673">
        <f t="shared" si="48"/>
        <v>1749</v>
      </c>
      <c r="EJ35" s="673">
        <f t="shared" si="49"/>
        <v>1759</v>
      </c>
      <c r="EK35" s="673">
        <f t="shared" si="50"/>
        <v>1759</v>
      </c>
      <c r="EL35" s="673">
        <f t="shared" si="51"/>
        <v>1759</v>
      </c>
      <c r="EM35" s="673">
        <f t="shared" si="52"/>
        <v>1759</v>
      </c>
      <c r="EN35" s="673">
        <f t="shared" si="53"/>
        <v>1759</v>
      </c>
      <c r="EO35" s="673">
        <f t="shared" si="54"/>
        <v>1759</v>
      </c>
      <c r="EP35" s="673">
        <f t="shared" si="55"/>
        <v>1759</v>
      </c>
      <c r="EQ35" s="673">
        <f t="shared" si="56"/>
        <v>1750</v>
      </c>
      <c r="ER35" s="673">
        <f t="shared" si="57"/>
        <v>1760</v>
      </c>
      <c r="ES35" s="673">
        <f t="shared" si="58"/>
        <v>1760</v>
      </c>
      <c r="ET35" s="673">
        <f t="shared" si="59"/>
        <v>1760</v>
      </c>
      <c r="EU35" s="673">
        <f t="shared" si="60"/>
        <v>1760</v>
      </c>
      <c r="EV35" s="673">
        <f t="shared" si="61"/>
        <v>1760</v>
      </c>
      <c r="EW35" s="673">
        <f t="shared" si="62"/>
        <v>1760</v>
      </c>
      <c r="EX35" s="673">
        <f t="shared" si="63"/>
        <v>1760</v>
      </c>
      <c r="EY35" s="673">
        <f t="shared" si="64"/>
        <v>1766</v>
      </c>
    </row>
    <row r="36" spans="2:155" ht="12.75" customHeight="1" x14ac:dyDescent="0.2">
      <c r="B36" s="694" t="str">
        <f>IF(COUNTIF($CK$10:CK36,TRUE)&gt;0,"",INDEX('C_Opis postrojenja'!$E$226:$E$242,ROWS($A$11:A36)))</f>
        <v/>
      </c>
      <c r="C36" s="576" t="str">
        <f>IF($E36="","",INDEX('C_Opis postrojenja'!F:F,MATCH($B36,'C_Opis postrojenja'!$E:$E,0)))</f>
        <v/>
      </c>
      <c r="D36" s="576" t="str">
        <f>IF($E36="","",INDEX('C_Opis postrojenja'!I:I,MATCH($B36,'C_Opis postrojenja'!$E:$E,0)))</f>
        <v/>
      </c>
      <c r="E36" s="576" t="str">
        <f>IF($B36="","",INDEX('C_Opis postrojenja'!F:F,MATCH($CJ36,'C_Opis postrojenja'!$Q:$Q,0)))</f>
        <v/>
      </c>
      <c r="F36" s="700" t="str">
        <f>IF($E36="","",INDEX('C_Opis postrojenja'!L:L,MATCH($CJ36,'C_Opis postrojenja'!$Q:$Q,0)))</f>
        <v/>
      </c>
      <c r="G36" s="576" t="str">
        <f>IF($E36="","",INDEX('C_Opis postrojenja'!M:M,MATCH($CJ36,'C_Opis postrojenja'!$Q:$Q,0)))</f>
        <v/>
      </c>
      <c r="H36" s="576" t="str">
        <f>IF($E36="","",INDEX('C_Opis postrojenja'!N:N,MATCH($CJ36,'C_Opis postrojenja'!$Q:$Q,0)))</f>
        <v/>
      </c>
      <c r="I36" s="697" t="str">
        <f>IF($E36="","",IF(INDEX('E_Tokovi izvora'!$A:$N,CN36,I$7)="","",INDEX('E_Tokovi izvora'!$A:$N,CN36,I$7)))</f>
        <v/>
      </c>
      <c r="J36" s="697" t="str">
        <f>IF($E36="","",IF(INDEX('E_Tokovi izvora'!$A:$N,CO36,J$7)="","",INDEX('E_Tokovi izvora'!$A:$N,CO36,J$7)))</f>
        <v/>
      </c>
      <c r="K36" s="697" t="str">
        <f>IF($E36="","",IF(INDEX('E_Tokovi izvora'!$A:$N,CP36,K$7)="","",INDEX('E_Tokovi izvora'!$A:$N,CP36,K$7)))</f>
        <v/>
      </c>
      <c r="L36" s="697" t="str">
        <f>IF($E36="","",IF(INDEX('E_Tokovi izvora'!$A:$N,CQ36,L$7)="","",INDEX('E_Tokovi izvora'!$A:$N,CQ36,L$7)))</f>
        <v/>
      </c>
      <c r="M36" s="697" t="str">
        <f>IF($E36="","",IF(INDEX('E_Tokovi izvora'!$A:$N,CR36,M$7)="","",INDEX('E_Tokovi izvora'!$A:$N,CR36,M$7)))</f>
        <v/>
      </c>
      <c r="N36" s="697" t="str">
        <f>IF($E36="","",IF(INDEX('E_Tokovi izvora'!$A:$N,CS36,N$7)="","",INDEX('E_Tokovi izvora'!$A:$N,CS36,N$7)))</f>
        <v/>
      </c>
      <c r="O36" s="697" t="str">
        <f>IF($E36="","",IF(INDEX('E_Tokovi izvora'!$A:$N,CT36,O$7)="","",INDEX('E_Tokovi izvora'!$A:$N,CT36,O$7)))</f>
        <v/>
      </c>
      <c r="P36" s="697" t="str">
        <f>IF($E36="","",IF(INDEX('E_Tokovi izvora'!$A:$N,CU36,P$7)="","",INDEX('E_Tokovi izvora'!$A:$N,CU36,P$7)))</f>
        <v/>
      </c>
      <c r="Q36" s="697" t="str">
        <f>IF($E36="","",IF(INDEX('E_Tokovi izvora'!$A:$N,CV36,Q$7)="","",INDEX('E_Tokovi izvora'!$A:$N,CV36,Q$7)))</f>
        <v/>
      </c>
      <c r="R36" s="697" t="str">
        <f>IF($E36="","",IF(INDEX('E_Tokovi izvora'!$A:$N,CW36,R$7)="","",INDEX('E_Tokovi izvora'!$A:$N,CW36,R$7)))</f>
        <v/>
      </c>
      <c r="S36" s="697" t="str">
        <f>IF($E36="","",IF(INDEX('E_Tokovi izvora'!$A:$N,CX36,S$7)="","",INDEX('E_Tokovi izvora'!$A:$N,CX36,S$7)))</f>
        <v/>
      </c>
      <c r="T36" s="697" t="str">
        <f>IF($E36="","",IF(INDEX('E_Tokovi izvora'!$A:$N,CY36,T$7)="","",INDEX('E_Tokovi izvora'!$A:$N,CY36,T$7)))</f>
        <v/>
      </c>
      <c r="U36" s="697" t="str">
        <f>IF($E36="","",IF(INDEX('E_Tokovi izvora'!$A:$N,CZ36,U$7)="","",INDEX('E_Tokovi izvora'!$A:$N,CZ36,U$7)))</f>
        <v/>
      </c>
      <c r="V36" s="697" t="str">
        <f>IF($E36="","",IF(INDEX('E_Tokovi izvora'!$A:$N,DA36,V$7)="","",INDEX('E_Tokovi izvora'!$A:$N,DA36,V$7)))</f>
        <v/>
      </c>
      <c r="W36" s="698" t="str">
        <f>IF($E36="","",IF(INDEX('E_Tokovi izvora'!$A:$N,DB36,W$7)="","",INDEX('E_Tokovi izvora'!$A:$N,DB36,W$7)))</f>
        <v/>
      </c>
      <c r="X36" s="697" t="str">
        <f>IF($E36="","",IF(INDEX('E_Tokovi izvora'!$A:$N,DC36,X$7)="","",INDEX('E_Tokovi izvora'!$A:$N,DC36,X$7)))</f>
        <v/>
      </c>
      <c r="Y36" s="697" t="str">
        <f>IF($E36="","",IF(INDEX('E_Tokovi izvora'!$A:$N,DD36,Y$7)="","",INDEX('E_Tokovi izvora'!$A:$N,DD36,Y$7)))</f>
        <v/>
      </c>
      <c r="Z36" s="697" t="str">
        <f>IF($E36="","",IF(INDEX('E_Tokovi izvora'!$A:$N,DE36,Z$7)="","",INDEX('E_Tokovi izvora'!$A:$N,DE36,Z$7)))</f>
        <v/>
      </c>
      <c r="AA36" s="697" t="str">
        <f>IF($E36="","",IF(INDEX('E_Tokovi izvora'!$A:$N,DF36,AA$7)="","",INDEX('E_Tokovi izvora'!$A:$N,DF36,AA$7)))</f>
        <v/>
      </c>
      <c r="AB36" s="697" t="str">
        <f>IF($E36="","",IF(INDEX('E_Tokovi izvora'!$A:$N,DG36,AB$7)="","",INDEX('E_Tokovi izvora'!$A:$N,DG36,AB$7)))</f>
        <v/>
      </c>
      <c r="AC36" s="697" t="str">
        <f>IF($E36="","",IF(INDEX('E_Tokovi izvora'!$A:$N,DH36,AC$7)="","",INDEX('E_Tokovi izvora'!$A:$N,DH36,AC$7)))</f>
        <v/>
      </c>
      <c r="AD36" s="697" t="str">
        <f>IF($E36="","",IF(INDEX('E_Tokovi izvora'!$A:$N,DI36,AD$7)="","",INDEX('E_Tokovi izvora'!$A:$N,DI36,AD$7)))</f>
        <v/>
      </c>
      <c r="AE36" s="697" t="str">
        <f>IF($E36="","",IF(INDEX('E_Tokovi izvora'!$A:$N,DJ36,AE$7)="","",INDEX('E_Tokovi izvora'!$A:$N,DJ36,AE$7)))</f>
        <v/>
      </c>
      <c r="AF36" s="697" t="str">
        <f>IF($E36="","",IF(INDEX('E_Tokovi izvora'!$A:$N,DK36,AF$7)="","",INDEX('E_Tokovi izvora'!$A:$N,DK36,AF$7)))</f>
        <v/>
      </c>
      <c r="AG36" s="697" t="str">
        <f>IF($E36="","",IF(INDEX('E_Tokovi izvora'!$A:$N,DL36,AG$7)="","",INDEX('E_Tokovi izvora'!$A:$N,DL36,AG$7)))</f>
        <v/>
      </c>
      <c r="AH36" s="697" t="str">
        <f>IF($E36="","",IF(INDEX('E_Tokovi izvora'!$A:$N,DM36,AH$7)="","",INDEX('E_Tokovi izvora'!$A:$N,DM36,AH$7)))</f>
        <v/>
      </c>
      <c r="AI36" s="697" t="str">
        <f>IF($E36="","",IF(INDEX('E_Tokovi izvora'!$A:$N,DN36,AI$7)="","",INDEX('E_Tokovi izvora'!$A:$N,DN36,AI$7)))</f>
        <v/>
      </c>
      <c r="AJ36" s="697" t="str">
        <f>IF($E36="","",IF(INDEX('E_Tokovi izvora'!$A:$N,DO36,AJ$7)="","",INDEX('E_Tokovi izvora'!$A:$N,DO36,AJ$7)))</f>
        <v/>
      </c>
      <c r="AK36" s="697" t="str">
        <f>IF($E36="","",IF(INDEX('E_Tokovi izvora'!$A:$N,DP36,AK$7)="","",INDEX('E_Tokovi izvora'!$A:$N,DP36,AK$7)))</f>
        <v/>
      </c>
      <c r="AL36" s="697" t="str">
        <f>IF($E36="","",IF(INDEX('E_Tokovi izvora'!$A:$N,DQ36,AL$7)="","",INDEX('E_Tokovi izvora'!$A:$N,DQ36,AL$7)))</f>
        <v/>
      </c>
      <c r="AM36" s="697" t="str">
        <f>IF($E36="","",IF(INDEX('E_Tokovi izvora'!$A:$N,DR36,AM$7)="","",INDEX('E_Tokovi izvora'!$A:$N,DR36,AM$7)))</f>
        <v/>
      </c>
      <c r="AN36" s="697" t="str">
        <f>IF($E36="","",IF(INDEX('E_Tokovi izvora'!$A:$N,DS36,AN$7)="","",INDEX('E_Tokovi izvora'!$A:$N,DS36,AN$7)))</f>
        <v/>
      </c>
      <c r="AO36" s="697" t="str">
        <f>IF($E36="","",IF(INDEX('E_Tokovi izvora'!$A:$N,DT36,AO$7)="","",INDEX('E_Tokovi izvora'!$A:$N,DT36,AO$7)))</f>
        <v/>
      </c>
      <c r="AP36" s="697" t="str">
        <f>IF($E36="","",IF(INDEX('E_Tokovi izvora'!$A:$N,DU36,AP$7)="","",INDEX('E_Tokovi izvora'!$A:$N,DU36,AP$7)))</f>
        <v/>
      </c>
      <c r="AQ36" s="697" t="str">
        <f>IF($E36="","",IF(INDEX('E_Tokovi izvora'!$A:$N,DV36,AQ$7)="","",INDEX('E_Tokovi izvora'!$A:$N,DV36,AQ$7)))</f>
        <v/>
      </c>
      <c r="AR36" s="697" t="str">
        <f>IF($E36="","",IF(INDEX('E_Tokovi izvora'!$A:$N,DW36,AR$7)="","",INDEX('E_Tokovi izvora'!$A:$N,DW36,AR$7)))</f>
        <v/>
      </c>
      <c r="AS36" s="697" t="str">
        <f>IF($E36="","",IF(INDEX('E_Tokovi izvora'!$A:$N,DX36,AS$7)="","",INDEX('E_Tokovi izvora'!$A:$N,DX36,AS$7)))</f>
        <v/>
      </c>
      <c r="AT36" s="697" t="str">
        <f>IF($E36="","",IF(INDEX('E_Tokovi izvora'!$A:$N,DY36,AT$7)="","",INDEX('E_Tokovi izvora'!$A:$N,DY36,AT$7)))</f>
        <v/>
      </c>
      <c r="AU36" s="697" t="str">
        <f>IF($E36="","",IF(INDEX('E_Tokovi izvora'!$A:$N,DZ36,AU$7)="","",INDEX('E_Tokovi izvora'!$A:$N,DZ36,AU$7)))</f>
        <v/>
      </c>
      <c r="AV36" s="697" t="str">
        <f>IF($E36="","",IF(INDEX('E_Tokovi izvora'!$A:$N,EA36,AV$7)="","",INDEX('E_Tokovi izvora'!$A:$N,EA36,AV$7)))</f>
        <v/>
      </c>
      <c r="AW36" s="697" t="str">
        <f>IF($E36="","",IF(INDEX('E_Tokovi izvora'!$A:$N,EB36,AW$7)="","",INDEX('E_Tokovi izvora'!$A:$N,EB36,AW$7)))</f>
        <v/>
      </c>
      <c r="AX36" s="697" t="str">
        <f>IF($E36="","",IF(INDEX('E_Tokovi izvora'!$A:$N,EC36,AX$7)="","",INDEX('E_Tokovi izvora'!$A:$N,EC36,AX$7)))</f>
        <v/>
      </c>
      <c r="AY36" s="697" t="str">
        <f>IF($E36="","",IF(INDEX('E_Tokovi izvora'!$A:$N,ED36,AY$7)="","",INDEX('E_Tokovi izvora'!$A:$N,ED36,AY$7)))</f>
        <v/>
      </c>
      <c r="AZ36" s="697" t="str">
        <f>IF($E36="","",IF(INDEX('E_Tokovi izvora'!$A:$N,EE36,AZ$7)="","",INDEX('E_Tokovi izvora'!$A:$N,EE36,AZ$7)))</f>
        <v/>
      </c>
      <c r="BA36" s="697" t="str">
        <f>IF($E36="","",IF(INDEX('E_Tokovi izvora'!$A:$N,EF36,BA$7)="","",INDEX('E_Tokovi izvora'!$A:$N,EF36,BA$7)))</f>
        <v/>
      </c>
      <c r="BB36" s="697" t="str">
        <f>IF($E36="","",IF(INDEX('E_Tokovi izvora'!$A:$N,EG36,BB$7)="","",INDEX('E_Tokovi izvora'!$A:$N,EG36,BB$7)))</f>
        <v/>
      </c>
      <c r="BC36" s="697" t="str">
        <f>IF($E36="","",IF(INDEX('E_Tokovi izvora'!$A:$N,EH36,BC$7)="","",INDEX('E_Tokovi izvora'!$A:$N,EH36,BC$7)))</f>
        <v/>
      </c>
      <c r="BD36" s="697" t="str">
        <f>IF($E36="","",IF(INDEX('E_Tokovi izvora'!$A:$N,EI36,BD$7)="","",INDEX('E_Tokovi izvora'!$A:$N,EI36,BD$7)))</f>
        <v/>
      </c>
      <c r="BE36" s="697" t="str">
        <f>IF($E36="","",IF(INDEX('E_Tokovi izvora'!$A:$N,EJ36,BE$7)="","",INDEX('E_Tokovi izvora'!$A:$N,EJ36,BE$7)))</f>
        <v/>
      </c>
      <c r="BF36" s="697" t="str">
        <f>IF($E36="","",IF(INDEX('E_Tokovi izvora'!$A:$N,EK36,BF$7)="","",INDEX('E_Tokovi izvora'!$A:$N,EK36,BF$7)))</f>
        <v/>
      </c>
      <c r="BG36" s="697" t="str">
        <f>IF($E36="","",IF(INDEX('E_Tokovi izvora'!$A:$N,EL36,BG$7)="","",INDEX('E_Tokovi izvora'!$A:$N,EL36,BG$7)))</f>
        <v/>
      </c>
      <c r="BH36" s="697" t="str">
        <f>IF($E36="","",IF(INDEX('E_Tokovi izvora'!$A:$N,EM36,BH$7)="","",INDEX('E_Tokovi izvora'!$A:$N,EM36,BH$7)))</f>
        <v/>
      </c>
      <c r="BI36" s="697" t="str">
        <f>IF($E36="","",IF(INDEX('E_Tokovi izvora'!$A:$N,EN36,BI$7)="","",INDEX('E_Tokovi izvora'!$A:$N,EN36,BI$7)))</f>
        <v/>
      </c>
      <c r="BJ36" s="697" t="str">
        <f>IF($E36="","",IF(INDEX('E_Tokovi izvora'!$A:$N,EO36,BJ$7)="","",INDEX('E_Tokovi izvora'!$A:$N,EO36,BJ$7)))</f>
        <v/>
      </c>
      <c r="BK36" s="697" t="str">
        <f>IF($E36="","",IF(INDEX('E_Tokovi izvora'!$A:$N,EP36,BK$7)="","",INDEX('E_Tokovi izvora'!$A:$N,EP36,BK$7)))</f>
        <v/>
      </c>
      <c r="BL36" s="697" t="str">
        <f>IF($E36="","",IF(INDEX('E_Tokovi izvora'!$A:$N,EQ36,BL$7)="","",INDEX('E_Tokovi izvora'!$A:$N,EQ36,BL$7)))</f>
        <v/>
      </c>
      <c r="BM36" s="697" t="str">
        <f>IF($E36="","",IF(INDEX('E_Tokovi izvora'!$A:$N,ER36,BM$7)="","",INDEX('E_Tokovi izvora'!$A:$N,ER36,BM$7)))</f>
        <v/>
      </c>
      <c r="BN36" s="697" t="str">
        <f>IF($E36="","",IF(INDEX('E_Tokovi izvora'!$A:$N,ES36,BN$7)="","",INDEX('E_Tokovi izvora'!$A:$N,ES36,BN$7)))</f>
        <v/>
      </c>
      <c r="BO36" s="697" t="str">
        <f>IF($E36="","",IF(INDEX('E_Tokovi izvora'!$A:$N,ET36,BO$7)="","",INDEX('E_Tokovi izvora'!$A:$N,ET36,BO$7)))</f>
        <v/>
      </c>
      <c r="BP36" s="697" t="str">
        <f>IF($E36="","",IF(INDEX('E_Tokovi izvora'!$A:$N,EU36,BP$7)="","",INDEX('E_Tokovi izvora'!$A:$N,EU36,BP$7)))</f>
        <v/>
      </c>
      <c r="BQ36" s="697" t="str">
        <f>IF($E36="","",IF(INDEX('E_Tokovi izvora'!$A:$N,EV36,BQ$7)="","",INDEX('E_Tokovi izvora'!$A:$N,EV36,BQ$7)))</f>
        <v/>
      </c>
      <c r="BR36" s="697" t="str">
        <f>IF($E36="","",IF(INDEX('E_Tokovi izvora'!$A:$N,EW36,BR$7)="","",INDEX('E_Tokovi izvora'!$A:$N,EW36,BR$7)))</f>
        <v/>
      </c>
      <c r="BS36" s="697" t="str">
        <f>IF($E36="","",IF(INDEX('E_Tokovi izvora'!$A:$N,EX36,BS$7)="","",INDEX('E_Tokovi izvora'!$A:$N,EX36,BS$7)))</f>
        <v/>
      </c>
      <c r="BT36" s="697" t="str">
        <f>IF($E36="","",IF(INDEX('E_Tokovi izvora'!$A:$N,EY36,BT$7)="","",INDEX('E_Tokovi izvora'!$A:$N,EY36,BT$7)))</f>
        <v/>
      </c>
      <c r="BU36" s="620"/>
      <c r="CJ36" s="673" t="str">
        <f t="shared" si="0"/>
        <v>SourceCategory_</v>
      </c>
      <c r="CK36" s="673" t="b">
        <f>INDEX('C_Opis postrojenja'!$A$226:$A$332,ROWS($CI$11:CI36))="ausblenden"</f>
        <v>0</v>
      </c>
      <c r="CL36" s="673" t="str">
        <f t="shared" si="1"/>
        <v>SourceStreamName_</v>
      </c>
      <c r="CN36" s="673">
        <f t="shared" si="65"/>
        <v>1783</v>
      </c>
      <c r="CO36" s="673">
        <f t="shared" si="2"/>
        <v>1785</v>
      </c>
      <c r="CP36" s="673">
        <f t="shared" si="3"/>
        <v>1787</v>
      </c>
      <c r="CQ36" s="673">
        <f t="shared" si="4"/>
        <v>1789</v>
      </c>
      <c r="CR36" s="673">
        <f t="shared" si="5"/>
        <v>1791</v>
      </c>
      <c r="CS36" s="673">
        <f t="shared" si="6"/>
        <v>1793</v>
      </c>
      <c r="CT36" s="673">
        <f t="shared" si="7"/>
        <v>1795</v>
      </c>
      <c r="CU36" s="673">
        <f t="shared" si="8"/>
        <v>1795</v>
      </c>
      <c r="CV36" s="673">
        <f t="shared" si="9"/>
        <v>1795</v>
      </c>
      <c r="CW36" s="673">
        <f t="shared" si="10"/>
        <v>1795</v>
      </c>
      <c r="CX36" s="673">
        <f t="shared" si="11"/>
        <v>1795</v>
      </c>
      <c r="CY36" s="673">
        <f t="shared" si="12"/>
        <v>1798</v>
      </c>
      <c r="CZ36" s="673">
        <f t="shared" si="13"/>
        <v>1802</v>
      </c>
      <c r="DA36" s="673">
        <f t="shared" si="14"/>
        <v>1803</v>
      </c>
      <c r="DB36" s="673">
        <f t="shared" si="15"/>
        <v>1804</v>
      </c>
      <c r="DC36" s="673">
        <f t="shared" si="16"/>
        <v>1811</v>
      </c>
      <c r="DD36" s="673">
        <f t="shared" si="17"/>
        <v>1821</v>
      </c>
      <c r="DE36" s="673">
        <f t="shared" si="18"/>
        <v>1821</v>
      </c>
      <c r="DF36" s="673">
        <f t="shared" si="19"/>
        <v>1821</v>
      </c>
      <c r="DG36" s="673">
        <f t="shared" si="20"/>
        <v>1821</v>
      </c>
      <c r="DH36" s="673">
        <f t="shared" si="21"/>
        <v>1821</v>
      </c>
      <c r="DI36" s="673">
        <f t="shared" si="22"/>
        <v>1821</v>
      </c>
      <c r="DJ36" s="673">
        <f t="shared" si="23"/>
        <v>1821</v>
      </c>
      <c r="DK36" s="673">
        <f t="shared" si="24"/>
        <v>1812</v>
      </c>
      <c r="DL36" s="673">
        <f t="shared" si="25"/>
        <v>1822</v>
      </c>
      <c r="DM36" s="673">
        <f t="shared" si="26"/>
        <v>1822</v>
      </c>
      <c r="DN36" s="673">
        <f t="shared" si="27"/>
        <v>1822</v>
      </c>
      <c r="DO36" s="673">
        <f t="shared" si="28"/>
        <v>1822</v>
      </c>
      <c r="DP36" s="673">
        <f t="shared" si="29"/>
        <v>1822</v>
      </c>
      <c r="DQ36" s="673">
        <f t="shared" si="30"/>
        <v>1822</v>
      </c>
      <c r="DR36" s="673">
        <f t="shared" si="31"/>
        <v>1822</v>
      </c>
      <c r="DS36" s="673">
        <f t="shared" si="32"/>
        <v>1813</v>
      </c>
      <c r="DT36" s="673">
        <f t="shared" si="33"/>
        <v>1823</v>
      </c>
      <c r="DU36" s="673">
        <f t="shared" si="34"/>
        <v>1823</v>
      </c>
      <c r="DV36" s="673">
        <f t="shared" si="35"/>
        <v>1823</v>
      </c>
      <c r="DW36" s="673">
        <f t="shared" si="36"/>
        <v>1823</v>
      </c>
      <c r="DX36" s="673">
        <f t="shared" si="37"/>
        <v>1823</v>
      </c>
      <c r="DY36" s="673">
        <f t="shared" si="38"/>
        <v>1823</v>
      </c>
      <c r="DZ36" s="673">
        <f t="shared" si="39"/>
        <v>1823</v>
      </c>
      <c r="EA36" s="673">
        <f t="shared" si="40"/>
        <v>1814</v>
      </c>
      <c r="EB36" s="673">
        <f t="shared" si="41"/>
        <v>1824</v>
      </c>
      <c r="EC36" s="673">
        <f t="shared" si="42"/>
        <v>1824</v>
      </c>
      <c r="ED36" s="673">
        <f t="shared" si="43"/>
        <v>1824</v>
      </c>
      <c r="EE36" s="673">
        <f t="shared" si="44"/>
        <v>1824</v>
      </c>
      <c r="EF36" s="673">
        <f t="shared" si="45"/>
        <v>1824</v>
      </c>
      <c r="EG36" s="673">
        <f t="shared" si="46"/>
        <v>1824</v>
      </c>
      <c r="EH36" s="673">
        <f t="shared" si="47"/>
        <v>1824</v>
      </c>
      <c r="EI36" s="673">
        <f t="shared" si="48"/>
        <v>1815</v>
      </c>
      <c r="EJ36" s="673">
        <f t="shared" si="49"/>
        <v>1825</v>
      </c>
      <c r="EK36" s="673">
        <f t="shared" si="50"/>
        <v>1825</v>
      </c>
      <c r="EL36" s="673">
        <f t="shared" si="51"/>
        <v>1825</v>
      </c>
      <c r="EM36" s="673">
        <f t="shared" si="52"/>
        <v>1825</v>
      </c>
      <c r="EN36" s="673">
        <f t="shared" si="53"/>
        <v>1825</v>
      </c>
      <c r="EO36" s="673">
        <f t="shared" si="54"/>
        <v>1825</v>
      </c>
      <c r="EP36" s="673">
        <f t="shared" si="55"/>
        <v>1825</v>
      </c>
      <c r="EQ36" s="673">
        <f t="shared" si="56"/>
        <v>1816</v>
      </c>
      <c r="ER36" s="673">
        <f t="shared" si="57"/>
        <v>1826</v>
      </c>
      <c r="ES36" s="673">
        <f t="shared" si="58"/>
        <v>1826</v>
      </c>
      <c r="ET36" s="673">
        <f t="shared" si="59"/>
        <v>1826</v>
      </c>
      <c r="EU36" s="673">
        <f t="shared" si="60"/>
        <v>1826</v>
      </c>
      <c r="EV36" s="673">
        <f t="shared" si="61"/>
        <v>1826</v>
      </c>
      <c r="EW36" s="673">
        <f t="shared" si="62"/>
        <v>1826</v>
      </c>
      <c r="EX36" s="673">
        <f t="shared" si="63"/>
        <v>1826</v>
      </c>
      <c r="EY36" s="673">
        <f t="shared" si="64"/>
        <v>1832</v>
      </c>
    </row>
    <row r="37" spans="2:155" ht="12.75" customHeight="1" x14ac:dyDescent="0.2">
      <c r="B37" s="694" t="str">
        <f>IF(COUNTIF($CK$10:CK37,TRUE)&gt;0,"",INDEX('C_Opis postrojenja'!$E$226:$E$242,ROWS($A$11:A37)))</f>
        <v/>
      </c>
      <c r="C37" s="576" t="str">
        <f>IF($E37="","",INDEX('C_Opis postrojenja'!F:F,MATCH($B37,'C_Opis postrojenja'!$E:$E,0)))</f>
        <v/>
      </c>
      <c r="D37" s="576" t="str">
        <f>IF($E37="","",INDEX('C_Opis postrojenja'!I:I,MATCH($B37,'C_Opis postrojenja'!$E:$E,0)))</f>
        <v/>
      </c>
      <c r="E37" s="576" t="str">
        <f>IF($B37="","",INDEX('C_Opis postrojenja'!F:F,MATCH($CJ37,'C_Opis postrojenja'!$Q:$Q,0)))</f>
        <v/>
      </c>
      <c r="F37" s="700" t="str">
        <f>IF($E37="","",INDEX('C_Opis postrojenja'!L:L,MATCH($CJ37,'C_Opis postrojenja'!$Q:$Q,0)))</f>
        <v/>
      </c>
      <c r="G37" s="576" t="str">
        <f>IF($E37="","",INDEX('C_Opis postrojenja'!M:M,MATCH($CJ37,'C_Opis postrojenja'!$Q:$Q,0)))</f>
        <v/>
      </c>
      <c r="H37" s="576" t="str">
        <f>IF($E37="","",INDEX('C_Opis postrojenja'!N:N,MATCH($CJ37,'C_Opis postrojenja'!$Q:$Q,0)))</f>
        <v/>
      </c>
      <c r="I37" s="697" t="str">
        <f>IF($E37="","",IF(INDEX('E_Tokovi izvora'!$A:$N,CN37,I$7)="","",INDEX('E_Tokovi izvora'!$A:$N,CN37,I$7)))</f>
        <v/>
      </c>
      <c r="J37" s="697" t="str">
        <f>IF($E37="","",IF(INDEX('E_Tokovi izvora'!$A:$N,CO37,J$7)="","",INDEX('E_Tokovi izvora'!$A:$N,CO37,J$7)))</f>
        <v/>
      </c>
      <c r="K37" s="697" t="str">
        <f>IF($E37="","",IF(INDEX('E_Tokovi izvora'!$A:$N,CP37,K$7)="","",INDEX('E_Tokovi izvora'!$A:$N,CP37,K$7)))</f>
        <v/>
      </c>
      <c r="L37" s="697" t="str">
        <f>IF($E37="","",IF(INDEX('E_Tokovi izvora'!$A:$N,CQ37,L$7)="","",INDEX('E_Tokovi izvora'!$A:$N,CQ37,L$7)))</f>
        <v/>
      </c>
      <c r="M37" s="697" t="str">
        <f>IF($E37="","",IF(INDEX('E_Tokovi izvora'!$A:$N,CR37,M$7)="","",INDEX('E_Tokovi izvora'!$A:$N,CR37,M$7)))</f>
        <v/>
      </c>
      <c r="N37" s="697" t="str">
        <f>IF($E37="","",IF(INDEX('E_Tokovi izvora'!$A:$N,CS37,N$7)="","",INDEX('E_Tokovi izvora'!$A:$N,CS37,N$7)))</f>
        <v/>
      </c>
      <c r="O37" s="697" t="str">
        <f>IF($E37="","",IF(INDEX('E_Tokovi izvora'!$A:$N,CT37,O$7)="","",INDEX('E_Tokovi izvora'!$A:$N,CT37,O$7)))</f>
        <v/>
      </c>
      <c r="P37" s="697" t="str">
        <f>IF($E37="","",IF(INDEX('E_Tokovi izvora'!$A:$N,CU37,P$7)="","",INDEX('E_Tokovi izvora'!$A:$N,CU37,P$7)))</f>
        <v/>
      </c>
      <c r="Q37" s="697" t="str">
        <f>IF($E37="","",IF(INDEX('E_Tokovi izvora'!$A:$N,CV37,Q$7)="","",INDEX('E_Tokovi izvora'!$A:$N,CV37,Q$7)))</f>
        <v/>
      </c>
      <c r="R37" s="697" t="str">
        <f>IF($E37="","",IF(INDEX('E_Tokovi izvora'!$A:$N,CW37,R$7)="","",INDEX('E_Tokovi izvora'!$A:$N,CW37,R$7)))</f>
        <v/>
      </c>
      <c r="S37" s="697" t="str">
        <f>IF($E37="","",IF(INDEX('E_Tokovi izvora'!$A:$N,CX37,S$7)="","",INDEX('E_Tokovi izvora'!$A:$N,CX37,S$7)))</f>
        <v/>
      </c>
      <c r="T37" s="697" t="str">
        <f>IF($E37="","",IF(INDEX('E_Tokovi izvora'!$A:$N,CY37,T$7)="","",INDEX('E_Tokovi izvora'!$A:$N,CY37,T$7)))</f>
        <v/>
      </c>
      <c r="U37" s="697" t="str">
        <f>IF($E37="","",IF(INDEX('E_Tokovi izvora'!$A:$N,CZ37,U$7)="","",INDEX('E_Tokovi izvora'!$A:$N,CZ37,U$7)))</f>
        <v/>
      </c>
      <c r="V37" s="697" t="str">
        <f>IF($E37="","",IF(INDEX('E_Tokovi izvora'!$A:$N,DA37,V$7)="","",INDEX('E_Tokovi izvora'!$A:$N,DA37,V$7)))</f>
        <v/>
      </c>
      <c r="W37" s="698" t="str">
        <f>IF($E37="","",IF(INDEX('E_Tokovi izvora'!$A:$N,DB37,W$7)="","",INDEX('E_Tokovi izvora'!$A:$N,DB37,W$7)))</f>
        <v/>
      </c>
      <c r="X37" s="697" t="str">
        <f>IF($E37="","",IF(INDEX('E_Tokovi izvora'!$A:$N,DC37,X$7)="","",INDEX('E_Tokovi izvora'!$A:$N,DC37,X$7)))</f>
        <v/>
      </c>
      <c r="Y37" s="697" t="str">
        <f>IF($E37="","",IF(INDEX('E_Tokovi izvora'!$A:$N,DD37,Y$7)="","",INDEX('E_Tokovi izvora'!$A:$N,DD37,Y$7)))</f>
        <v/>
      </c>
      <c r="Z37" s="697" t="str">
        <f>IF($E37="","",IF(INDEX('E_Tokovi izvora'!$A:$N,DE37,Z$7)="","",INDEX('E_Tokovi izvora'!$A:$N,DE37,Z$7)))</f>
        <v/>
      </c>
      <c r="AA37" s="697" t="str">
        <f>IF($E37="","",IF(INDEX('E_Tokovi izvora'!$A:$N,DF37,AA$7)="","",INDEX('E_Tokovi izvora'!$A:$N,DF37,AA$7)))</f>
        <v/>
      </c>
      <c r="AB37" s="697" t="str">
        <f>IF($E37="","",IF(INDEX('E_Tokovi izvora'!$A:$N,DG37,AB$7)="","",INDEX('E_Tokovi izvora'!$A:$N,DG37,AB$7)))</f>
        <v/>
      </c>
      <c r="AC37" s="697" t="str">
        <f>IF($E37="","",IF(INDEX('E_Tokovi izvora'!$A:$N,DH37,AC$7)="","",INDEX('E_Tokovi izvora'!$A:$N,DH37,AC$7)))</f>
        <v/>
      </c>
      <c r="AD37" s="697" t="str">
        <f>IF($E37="","",IF(INDEX('E_Tokovi izvora'!$A:$N,DI37,AD$7)="","",INDEX('E_Tokovi izvora'!$A:$N,DI37,AD$7)))</f>
        <v/>
      </c>
      <c r="AE37" s="697" t="str">
        <f>IF($E37="","",IF(INDEX('E_Tokovi izvora'!$A:$N,DJ37,AE$7)="","",INDEX('E_Tokovi izvora'!$A:$N,DJ37,AE$7)))</f>
        <v/>
      </c>
      <c r="AF37" s="697" t="str">
        <f>IF($E37="","",IF(INDEX('E_Tokovi izvora'!$A:$N,DK37,AF$7)="","",INDEX('E_Tokovi izvora'!$A:$N,DK37,AF$7)))</f>
        <v/>
      </c>
      <c r="AG37" s="697" t="str">
        <f>IF($E37="","",IF(INDEX('E_Tokovi izvora'!$A:$N,DL37,AG$7)="","",INDEX('E_Tokovi izvora'!$A:$N,DL37,AG$7)))</f>
        <v/>
      </c>
      <c r="AH37" s="697" t="str">
        <f>IF($E37="","",IF(INDEX('E_Tokovi izvora'!$A:$N,DM37,AH$7)="","",INDEX('E_Tokovi izvora'!$A:$N,DM37,AH$7)))</f>
        <v/>
      </c>
      <c r="AI37" s="697" t="str">
        <f>IF($E37="","",IF(INDEX('E_Tokovi izvora'!$A:$N,DN37,AI$7)="","",INDEX('E_Tokovi izvora'!$A:$N,DN37,AI$7)))</f>
        <v/>
      </c>
      <c r="AJ37" s="697" t="str">
        <f>IF($E37="","",IF(INDEX('E_Tokovi izvora'!$A:$N,DO37,AJ$7)="","",INDEX('E_Tokovi izvora'!$A:$N,DO37,AJ$7)))</f>
        <v/>
      </c>
      <c r="AK37" s="697" t="str">
        <f>IF($E37="","",IF(INDEX('E_Tokovi izvora'!$A:$N,DP37,AK$7)="","",INDEX('E_Tokovi izvora'!$A:$N,DP37,AK$7)))</f>
        <v/>
      </c>
      <c r="AL37" s="697" t="str">
        <f>IF($E37="","",IF(INDEX('E_Tokovi izvora'!$A:$N,DQ37,AL$7)="","",INDEX('E_Tokovi izvora'!$A:$N,DQ37,AL$7)))</f>
        <v/>
      </c>
      <c r="AM37" s="697" t="str">
        <f>IF($E37="","",IF(INDEX('E_Tokovi izvora'!$A:$N,DR37,AM$7)="","",INDEX('E_Tokovi izvora'!$A:$N,DR37,AM$7)))</f>
        <v/>
      </c>
      <c r="AN37" s="697" t="str">
        <f>IF($E37="","",IF(INDEX('E_Tokovi izvora'!$A:$N,DS37,AN$7)="","",INDEX('E_Tokovi izvora'!$A:$N,DS37,AN$7)))</f>
        <v/>
      </c>
      <c r="AO37" s="697" t="str">
        <f>IF($E37="","",IF(INDEX('E_Tokovi izvora'!$A:$N,DT37,AO$7)="","",INDEX('E_Tokovi izvora'!$A:$N,DT37,AO$7)))</f>
        <v/>
      </c>
      <c r="AP37" s="697" t="str">
        <f>IF($E37="","",IF(INDEX('E_Tokovi izvora'!$A:$N,DU37,AP$7)="","",INDEX('E_Tokovi izvora'!$A:$N,DU37,AP$7)))</f>
        <v/>
      </c>
      <c r="AQ37" s="697" t="str">
        <f>IF($E37="","",IF(INDEX('E_Tokovi izvora'!$A:$N,DV37,AQ$7)="","",INDEX('E_Tokovi izvora'!$A:$N,DV37,AQ$7)))</f>
        <v/>
      </c>
      <c r="AR37" s="697" t="str">
        <f>IF($E37="","",IF(INDEX('E_Tokovi izvora'!$A:$N,DW37,AR$7)="","",INDEX('E_Tokovi izvora'!$A:$N,DW37,AR$7)))</f>
        <v/>
      </c>
      <c r="AS37" s="697" t="str">
        <f>IF($E37="","",IF(INDEX('E_Tokovi izvora'!$A:$N,DX37,AS$7)="","",INDEX('E_Tokovi izvora'!$A:$N,DX37,AS$7)))</f>
        <v/>
      </c>
      <c r="AT37" s="697" t="str">
        <f>IF($E37="","",IF(INDEX('E_Tokovi izvora'!$A:$N,DY37,AT$7)="","",INDEX('E_Tokovi izvora'!$A:$N,DY37,AT$7)))</f>
        <v/>
      </c>
      <c r="AU37" s="697" t="str">
        <f>IF($E37="","",IF(INDEX('E_Tokovi izvora'!$A:$N,DZ37,AU$7)="","",INDEX('E_Tokovi izvora'!$A:$N,DZ37,AU$7)))</f>
        <v/>
      </c>
      <c r="AV37" s="697" t="str">
        <f>IF($E37="","",IF(INDEX('E_Tokovi izvora'!$A:$N,EA37,AV$7)="","",INDEX('E_Tokovi izvora'!$A:$N,EA37,AV$7)))</f>
        <v/>
      </c>
      <c r="AW37" s="697" t="str">
        <f>IF($E37="","",IF(INDEX('E_Tokovi izvora'!$A:$N,EB37,AW$7)="","",INDEX('E_Tokovi izvora'!$A:$N,EB37,AW$7)))</f>
        <v/>
      </c>
      <c r="AX37" s="697" t="str">
        <f>IF($E37="","",IF(INDEX('E_Tokovi izvora'!$A:$N,EC37,AX$7)="","",INDEX('E_Tokovi izvora'!$A:$N,EC37,AX$7)))</f>
        <v/>
      </c>
      <c r="AY37" s="697" t="str">
        <f>IF($E37="","",IF(INDEX('E_Tokovi izvora'!$A:$N,ED37,AY$7)="","",INDEX('E_Tokovi izvora'!$A:$N,ED37,AY$7)))</f>
        <v/>
      </c>
      <c r="AZ37" s="697" t="str">
        <f>IF($E37="","",IF(INDEX('E_Tokovi izvora'!$A:$N,EE37,AZ$7)="","",INDEX('E_Tokovi izvora'!$A:$N,EE37,AZ$7)))</f>
        <v/>
      </c>
      <c r="BA37" s="697" t="str">
        <f>IF($E37="","",IF(INDEX('E_Tokovi izvora'!$A:$N,EF37,BA$7)="","",INDEX('E_Tokovi izvora'!$A:$N,EF37,BA$7)))</f>
        <v/>
      </c>
      <c r="BB37" s="697" t="str">
        <f>IF($E37="","",IF(INDEX('E_Tokovi izvora'!$A:$N,EG37,BB$7)="","",INDEX('E_Tokovi izvora'!$A:$N,EG37,BB$7)))</f>
        <v/>
      </c>
      <c r="BC37" s="697" t="str">
        <f>IF($E37="","",IF(INDEX('E_Tokovi izvora'!$A:$N,EH37,BC$7)="","",INDEX('E_Tokovi izvora'!$A:$N,EH37,BC$7)))</f>
        <v/>
      </c>
      <c r="BD37" s="697" t="str">
        <f>IF($E37="","",IF(INDEX('E_Tokovi izvora'!$A:$N,EI37,BD$7)="","",INDEX('E_Tokovi izvora'!$A:$N,EI37,BD$7)))</f>
        <v/>
      </c>
      <c r="BE37" s="697" t="str">
        <f>IF($E37="","",IF(INDEX('E_Tokovi izvora'!$A:$N,EJ37,BE$7)="","",INDEX('E_Tokovi izvora'!$A:$N,EJ37,BE$7)))</f>
        <v/>
      </c>
      <c r="BF37" s="697" t="str">
        <f>IF($E37="","",IF(INDEX('E_Tokovi izvora'!$A:$N,EK37,BF$7)="","",INDEX('E_Tokovi izvora'!$A:$N,EK37,BF$7)))</f>
        <v/>
      </c>
      <c r="BG37" s="697" t="str">
        <f>IF($E37="","",IF(INDEX('E_Tokovi izvora'!$A:$N,EL37,BG$7)="","",INDEX('E_Tokovi izvora'!$A:$N,EL37,BG$7)))</f>
        <v/>
      </c>
      <c r="BH37" s="697" t="str">
        <f>IF($E37="","",IF(INDEX('E_Tokovi izvora'!$A:$N,EM37,BH$7)="","",INDEX('E_Tokovi izvora'!$A:$N,EM37,BH$7)))</f>
        <v/>
      </c>
      <c r="BI37" s="697" t="str">
        <f>IF($E37="","",IF(INDEX('E_Tokovi izvora'!$A:$N,EN37,BI$7)="","",INDEX('E_Tokovi izvora'!$A:$N,EN37,BI$7)))</f>
        <v/>
      </c>
      <c r="BJ37" s="697" t="str">
        <f>IF($E37="","",IF(INDEX('E_Tokovi izvora'!$A:$N,EO37,BJ$7)="","",INDEX('E_Tokovi izvora'!$A:$N,EO37,BJ$7)))</f>
        <v/>
      </c>
      <c r="BK37" s="697" t="str">
        <f>IF($E37="","",IF(INDEX('E_Tokovi izvora'!$A:$N,EP37,BK$7)="","",INDEX('E_Tokovi izvora'!$A:$N,EP37,BK$7)))</f>
        <v/>
      </c>
      <c r="BL37" s="697" t="str">
        <f>IF($E37="","",IF(INDEX('E_Tokovi izvora'!$A:$N,EQ37,BL$7)="","",INDEX('E_Tokovi izvora'!$A:$N,EQ37,BL$7)))</f>
        <v/>
      </c>
      <c r="BM37" s="697" t="str">
        <f>IF($E37="","",IF(INDEX('E_Tokovi izvora'!$A:$N,ER37,BM$7)="","",INDEX('E_Tokovi izvora'!$A:$N,ER37,BM$7)))</f>
        <v/>
      </c>
      <c r="BN37" s="697" t="str">
        <f>IF($E37="","",IF(INDEX('E_Tokovi izvora'!$A:$N,ES37,BN$7)="","",INDEX('E_Tokovi izvora'!$A:$N,ES37,BN$7)))</f>
        <v/>
      </c>
      <c r="BO37" s="697" t="str">
        <f>IF($E37="","",IF(INDEX('E_Tokovi izvora'!$A:$N,ET37,BO$7)="","",INDEX('E_Tokovi izvora'!$A:$N,ET37,BO$7)))</f>
        <v/>
      </c>
      <c r="BP37" s="697" t="str">
        <f>IF($E37="","",IF(INDEX('E_Tokovi izvora'!$A:$N,EU37,BP$7)="","",INDEX('E_Tokovi izvora'!$A:$N,EU37,BP$7)))</f>
        <v/>
      </c>
      <c r="BQ37" s="697" t="str">
        <f>IF($E37="","",IF(INDEX('E_Tokovi izvora'!$A:$N,EV37,BQ$7)="","",INDEX('E_Tokovi izvora'!$A:$N,EV37,BQ$7)))</f>
        <v/>
      </c>
      <c r="BR37" s="697" t="str">
        <f>IF($E37="","",IF(INDEX('E_Tokovi izvora'!$A:$N,EW37,BR$7)="","",INDEX('E_Tokovi izvora'!$A:$N,EW37,BR$7)))</f>
        <v/>
      </c>
      <c r="BS37" s="697" t="str">
        <f>IF($E37="","",IF(INDEX('E_Tokovi izvora'!$A:$N,EX37,BS$7)="","",INDEX('E_Tokovi izvora'!$A:$N,EX37,BS$7)))</f>
        <v/>
      </c>
      <c r="BT37" s="697" t="str">
        <f>IF($E37="","",IF(INDEX('E_Tokovi izvora'!$A:$N,EY37,BT$7)="","",INDEX('E_Tokovi izvora'!$A:$N,EY37,BT$7)))</f>
        <v/>
      </c>
      <c r="BU37" s="620"/>
      <c r="CJ37" s="673" t="str">
        <f t="shared" si="0"/>
        <v>SourceCategory_</v>
      </c>
      <c r="CK37" s="673" t="b">
        <f>INDEX('C_Opis postrojenja'!$A$226:$A$332,ROWS($CI$11:CI37))="ausblenden"</f>
        <v>0</v>
      </c>
      <c r="CL37" s="673" t="str">
        <f t="shared" si="1"/>
        <v>SourceStreamName_</v>
      </c>
      <c r="CN37" s="673">
        <f t="shared" si="65"/>
        <v>1849</v>
      </c>
      <c r="CO37" s="673">
        <f t="shared" si="2"/>
        <v>1851</v>
      </c>
      <c r="CP37" s="673">
        <f t="shared" si="3"/>
        <v>1853</v>
      </c>
      <c r="CQ37" s="673">
        <f t="shared" si="4"/>
        <v>1855</v>
      </c>
      <c r="CR37" s="673">
        <f t="shared" si="5"/>
        <v>1857</v>
      </c>
      <c r="CS37" s="673">
        <f t="shared" si="6"/>
        <v>1859</v>
      </c>
      <c r="CT37" s="673">
        <f t="shared" si="7"/>
        <v>1861</v>
      </c>
      <c r="CU37" s="673">
        <f t="shared" si="8"/>
        <v>1861</v>
      </c>
      <c r="CV37" s="673">
        <f t="shared" si="9"/>
        <v>1861</v>
      </c>
      <c r="CW37" s="673">
        <f t="shared" si="10"/>
        <v>1861</v>
      </c>
      <c r="CX37" s="673">
        <f t="shared" si="11"/>
        <v>1861</v>
      </c>
      <c r="CY37" s="673">
        <f t="shared" si="12"/>
        <v>1864</v>
      </c>
      <c r="CZ37" s="673">
        <f t="shared" si="13"/>
        <v>1868</v>
      </c>
      <c r="DA37" s="673">
        <f t="shared" si="14"/>
        <v>1869</v>
      </c>
      <c r="DB37" s="673">
        <f t="shared" si="15"/>
        <v>1870</v>
      </c>
      <c r="DC37" s="673">
        <f t="shared" si="16"/>
        <v>1877</v>
      </c>
      <c r="DD37" s="673">
        <f t="shared" si="17"/>
        <v>1887</v>
      </c>
      <c r="DE37" s="673">
        <f t="shared" si="18"/>
        <v>1887</v>
      </c>
      <c r="DF37" s="673">
        <f t="shared" si="19"/>
        <v>1887</v>
      </c>
      <c r="DG37" s="673">
        <f t="shared" si="20"/>
        <v>1887</v>
      </c>
      <c r="DH37" s="673">
        <f t="shared" si="21"/>
        <v>1887</v>
      </c>
      <c r="DI37" s="673">
        <f t="shared" si="22"/>
        <v>1887</v>
      </c>
      <c r="DJ37" s="673">
        <f t="shared" si="23"/>
        <v>1887</v>
      </c>
      <c r="DK37" s="673">
        <f t="shared" si="24"/>
        <v>1878</v>
      </c>
      <c r="DL37" s="673">
        <f t="shared" si="25"/>
        <v>1888</v>
      </c>
      <c r="DM37" s="673">
        <f t="shared" si="26"/>
        <v>1888</v>
      </c>
      <c r="DN37" s="673">
        <f t="shared" si="27"/>
        <v>1888</v>
      </c>
      <c r="DO37" s="673">
        <f t="shared" si="28"/>
        <v>1888</v>
      </c>
      <c r="DP37" s="673">
        <f t="shared" si="29"/>
        <v>1888</v>
      </c>
      <c r="DQ37" s="673">
        <f t="shared" si="30"/>
        <v>1888</v>
      </c>
      <c r="DR37" s="673">
        <f t="shared" si="31"/>
        <v>1888</v>
      </c>
      <c r="DS37" s="673">
        <f t="shared" si="32"/>
        <v>1879</v>
      </c>
      <c r="DT37" s="673">
        <f t="shared" si="33"/>
        <v>1889</v>
      </c>
      <c r="DU37" s="673">
        <f t="shared" si="34"/>
        <v>1889</v>
      </c>
      <c r="DV37" s="673">
        <f t="shared" si="35"/>
        <v>1889</v>
      </c>
      <c r="DW37" s="673">
        <f t="shared" si="36"/>
        <v>1889</v>
      </c>
      <c r="DX37" s="673">
        <f t="shared" si="37"/>
        <v>1889</v>
      </c>
      <c r="DY37" s="673">
        <f t="shared" si="38"/>
        <v>1889</v>
      </c>
      <c r="DZ37" s="673">
        <f t="shared" si="39"/>
        <v>1889</v>
      </c>
      <c r="EA37" s="673">
        <f t="shared" si="40"/>
        <v>1880</v>
      </c>
      <c r="EB37" s="673">
        <f t="shared" si="41"/>
        <v>1890</v>
      </c>
      <c r="EC37" s="673">
        <f t="shared" si="42"/>
        <v>1890</v>
      </c>
      <c r="ED37" s="673">
        <f t="shared" si="43"/>
        <v>1890</v>
      </c>
      <c r="EE37" s="673">
        <f t="shared" si="44"/>
        <v>1890</v>
      </c>
      <c r="EF37" s="673">
        <f t="shared" si="45"/>
        <v>1890</v>
      </c>
      <c r="EG37" s="673">
        <f t="shared" si="46"/>
        <v>1890</v>
      </c>
      <c r="EH37" s="673">
        <f t="shared" si="47"/>
        <v>1890</v>
      </c>
      <c r="EI37" s="673">
        <f t="shared" si="48"/>
        <v>1881</v>
      </c>
      <c r="EJ37" s="673">
        <f t="shared" si="49"/>
        <v>1891</v>
      </c>
      <c r="EK37" s="673">
        <f t="shared" si="50"/>
        <v>1891</v>
      </c>
      <c r="EL37" s="673">
        <f t="shared" si="51"/>
        <v>1891</v>
      </c>
      <c r="EM37" s="673">
        <f t="shared" si="52"/>
        <v>1891</v>
      </c>
      <c r="EN37" s="673">
        <f t="shared" si="53"/>
        <v>1891</v>
      </c>
      <c r="EO37" s="673">
        <f t="shared" si="54"/>
        <v>1891</v>
      </c>
      <c r="EP37" s="673">
        <f t="shared" si="55"/>
        <v>1891</v>
      </c>
      <c r="EQ37" s="673">
        <f t="shared" si="56"/>
        <v>1882</v>
      </c>
      <c r="ER37" s="673">
        <f t="shared" si="57"/>
        <v>1892</v>
      </c>
      <c r="ES37" s="673">
        <f t="shared" si="58"/>
        <v>1892</v>
      </c>
      <c r="ET37" s="673">
        <f t="shared" si="59"/>
        <v>1892</v>
      </c>
      <c r="EU37" s="673">
        <f t="shared" si="60"/>
        <v>1892</v>
      </c>
      <c r="EV37" s="673">
        <f t="shared" si="61"/>
        <v>1892</v>
      </c>
      <c r="EW37" s="673">
        <f t="shared" si="62"/>
        <v>1892</v>
      </c>
      <c r="EX37" s="673">
        <f t="shared" si="63"/>
        <v>1892</v>
      </c>
      <c r="EY37" s="673">
        <f t="shared" si="64"/>
        <v>1898</v>
      </c>
    </row>
    <row r="38" spans="2:155" ht="12.75" customHeight="1" x14ac:dyDescent="0.2">
      <c r="B38" s="694" t="str">
        <f>IF(COUNTIF($CK$10:CK38,TRUE)&gt;0,"",INDEX('C_Opis postrojenja'!$E$226:$E$242,ROWS($A$11:A38)))</f>
        <v/>
      </c>
      <c r="C38" s="576" t="str">
        <f>IF($E38="","",INDEX('C_Opis postrojenja'!F:F,MATCH($B38,'C_Opis postrojenja'!$E:$E,0)))</f>
        <v/>
      </c>
      <c r="D38" s="576" t="str">
        <f>IF($E38="","",INDEX('C_Opis postrojenja'!I:I,MATCH($B38,'C_Opis postrojenja'!$E:$E,0)))</f>
        <v/>
      </c>
      <c r="E38" s="576" t="str">
        <f>IF($B38="","",INDEX('C_Opis postrojenja'!F:F,MATCH($CJ38,'C_Opis postrojenja'!$Q:$Q,0)))</f>
        <v/>
      </c>
      <c r="F38" s="700" t="str">
        <f>IF($E38="","",INDEX('C_Opis postrojenja'!L:L,MATCH($CJ38,'C_Opis postrojenja'!$Q:$Q,0)))</f>
        <v/>
      </c>
      <c r="G38" s="576" t="str">
        <f>IF($E38="","",INDEX('C_Opis postrojenja'!M:M,MATCH($CJ38,'C_Opis postrojenja'!$Q:$Q,0)))</f>
        <v/>
      </c>
      <c r="H38" s="576" t="str">
        <f>IF($E38="","",INDEX('C_Opis postrojenja'!N:N,MATCH($CJ38,'C_Opis postrojenja'!$Q:$Q,0)))</f>
        <v/>
      </c>
      <c r="I38" s="697" t="str">
        <f>IF($E38="","",IF(INDEX('E_Tokovi izvora'!$A:$N,CN38,I$7)="","",INDEX('E_Tokovi izvora'!$A:$N,CN38,I$7)))</f>
        <v/>
      </c>
      <c r="J38" s="697" t="str">
        <f>IF($E38="","",IF(INDEX('E_Tokovi izvora'!$A:$N,CO38,J$7)="","",INDEX('E_Tokovi izvora'!$A:$N,CO38,J$7)))</f>
        <v/>
      </c>
      <c r="K38" s="697" t="str">
        <f>IF($E38="","",IF(INDEX('E_Tokovi izvora'!$A:$N,CP38,K$7)="","",INDEX('E_Tokovi izvora'!$A:$N,CP38,K$7)))</f>
        <v/>
      </c>
      <c r="L38" s="697" t="str">
        <f>IF($E38="","",IF(INDEX('E_Tokovi izvora'!$A:$N,CQ38,L$7)="","",INDEX('E_Tokovi izvora'!$A:$N,CQ38,L$7)))</f>
        <v/>
      </c>
      <c r="M38" s="697" t="str">
        <f>IF($E38="","",IF(INDEX('E_Tokovi izvora'!$A:$N,CR38,M$7)="","",INDEX('E_Tokovi izvora'!$A:$N,CR38,M$7)))</f>
        <v/>
      </c>
      <c r="N38" s="697" t="str">
        <f>IF($E38="","",IF(INDEX('E_Tokovi izvora'!$A:$N,CS38,N$7)="","",INDEX('E_Tokovi izvora'!$A:$N,CS38,N$7)))</f>
        <v/>
      </c>
      <c r="O38" s="697" t="str">
        <f>IF($E38="","",IF(INDEX('E_Tokovi izvora'!$A:$N,CT38,O$7)="","",INDEX('E_Tokovi izvora'!$A:$N,CT38,O$7)))</f>
        <v/>
      </c>
      <c r="P38" s="697" t="str">
        <f>IF($E38="","",IF(INDEX('E_Tokovi izvora'!$A:$N,CU38,P$7)="","",INDEX('E_Tokovi izvora'!$A:$N,CU38,P$7)))</f>
        <v/>
      </c>
      <c r="Q38" s="697" t="str">
        <f>IF($E38="","",IF(INDEX('E_Tokovi izvora'!$A:$N,CV38,Q$7)="","",INDEX('E_Tokovi izvora'!$A:$N,CV38,Q$7)))</f>
        <v/>
      </c>
      <c r="R38" s="697" t="str">
        <f>IF($E38="","",IF(INDEX('E_Tokovi izvora'!$A:$N,CW38,R$7)="","",INDEX('E_Tokovi izvora'!$A:$N,CW38,R$7)))</f>
        <v/>
      </c>
      <c r="S38" s="697" t="str">
        <f>IF($E38="","",IF(INDEX('E_Tokovi izvora'!$A:$N,CX38,S$7)="","",INDEX('E_Tokovi izvora'!$A:$N,CX38,S$7)))</f>
        <v/>
      </c>
      <c r="T38" s="697" t="str">
        <f>IF($E38="","",IF(INDEX('E_Tokovi izvora'!$A:$N,CY38,T$7)="","",INDEX('E_Tokovi izvora'!$A:$N,CY38,T$7)))</f>
        <v/>
      </c>
      <c r="U38" s="697" t="str">
        <f>IF($E38="","",IF(INDEX('E_Tokovi izvora'!$A:$N,CZ38,U$7)="","",INDEX('E_Tokovi izvora'!$A:$N,CZ38,U$7)))</f>
        <v/>
      </c>
      <c r="V38" s="697" t="str">
        <f>IF($E38="","",IF(INDEX('E_Tokovi izvora'!$A:$N,DA38,V$7)="","",INDEX('E_Tokovi izvora'!$A:$N,DA38,V$7)))</f>
        <v/>
      </c>
      <c r="W38" s="698" t="str">
        <f>IF($E38="","",IF(INDEX('E_Tokovi izvora'!$A:$N,DB38,W$7)="","",INDEX('E_Tokovi izvora'!$A:$N,DB38,W$7)))</f>
        <v/>
      </c>
      <c r="X38" s="697" t="str">
        <f>IF($E38="","",IF(INDEX('E_Tokovi izvora'!$A:$N,DC38,X$7)="","",INDEX('E_Tokovi izvora'!$A:$N,DC38,X$7)))</f>
        <v/>
      </c>
      <c r="Y38" s="697" t="str">
        <f>IF($E38="","",IF(INDEX('E_Tokovi izvora'!$A:$N,DD38,Y$7)="","",INDEX('E_Tokovi izvora'!$A:$N,DD38,Y$7)))</f>
        <v/>
      </c>
      <c r="Z38" s="697" t="str">
        <f>IF($E38="","",IF(INDEX('E_Tokovi izvora'!$A:$N,DE38,Z$7)="","",INDEX('E_Tokovi izvora'!$A:$N,DE38,Z$7)))</f>
        <v/>
      </c>
      <c r="AA38" s="697" t="str">
        <f>IF($E38="","",IF(INDEX('E_Tokovi izvora'!$A:$N,DF38,AA$7)="","",INDEX('E_Tokovi izvora'!$A:$N,DF38,AA$7)))</f>
        <v/>
      </c>
      <c r="AB38" s="697" t="str">
        <f>IF($E38="","",IF(INDEX('E_Tokovi izvora'!$A:$N,DG38,AB$7)="","",INDEX('E_Tokovi izvora'!$A:$N,DG38,AB$7)))</f>
        <v/>
      </c>
      <c r="AC38" s="697" t="str">
        <f>IF($E38="","",IF(INDEX('E_Tokovi izvora'!$A:$N,DH38,AC$7)="","",INDEX('E_Tokovi izvora'!$A:$N,DH38,AC$7)))</f>
        <v/>
      </c>
      <c r="AD38" s="697" t="str">
        <f>IF($E38="","",IF(INDEX('E_Tokovi izvora'!$A:$N,DI38,AD$7)="","",INDEX('E_Tokovi izvora'!$A:$N,DI38,AD$7)))</f>
        <v/>
      </c>
      <c r="AE38" s="697" t="str">
        <f>IF($E38="","",IF(INDEX('E_Tokovi izvora'!$A:$N,DJ38,AE$7)="","",INDEX('E_Tokovi izvora'!$A:$N,DJ38,AE$7)))</f>
        <v/>
      </c>
      <c r="AF38" s="697" t="str">
        <f>IF($E38="","",IF(INDEX('E_Tokovi izvora'!$A:$N,DK38,AF$7)="","",INDEX('E_Tokovi izvora'!$A:$N,DK38,AF$7)))</f>
        <v/>
      </c>
      <c r="AG38" s="697" t="str">
        <f>IF($E38="","",IF(INDEX('E_Tokovi izvora'!$A:$N,DL38,AG$7)="","",INDEX('E_Tokovi izvora'!$A:$N,DL38,AG$7)))</f>
        <v/>
      </c>
      <c r="AH38" s="697" t="str">
        <f>IF($E38="","",IF(INDEX('E_Tokovi izvora'!$A:$N,DM38,AH$7)="","",INDEX('E_Tokovi izvora'!$A:$N,DM38,AH$7)))</f>
        <v/>
      </c>
      <c r="AI38" s="697" t="str">
        <f>IF($E38="","",IF(INDEX('E_Tokovi izvora'!$A:$N,DN38,AI$7)="","",INDEX('E_Tokovi izvora'!$A:$N,DN38,AI$7)))</f>
        <v/>
      </c>
      <c r="AJ38" s="697" t="str">
        <f>IF($E38="","",IF(INDEX('E_Tokovi izvora'!$A:$N,DO38,AJ$7)="","",INDEX('E_Tokovi izvora'!$A:$N,DO38,AJ$7)))</f>
        <v/>
      </c>
      <c r="AK38" s="697" t="str">
        <f>IF($E38="","",IF(INDEX('E_Tokovi izvora'!$A:$N,DP38,AK$7)="","",INDEX('E_Tokovi izvora'!$A:$N,DP38,AK$7)))</f>
        <v/>
      </c>
      <c r="AL38" s="697" t="str">
        <f>IF($E38="","",IF(INDEX('E_Tokovi izvora'!$A:$N,DQ38,AL$7)="","",INDEX('E_Tokovi izvora'!$A:$N,DQ38,AL$7)))</f>
        <v/>
      </c>
      <c r="AM38" s="697" t="str">
        <f>IF($E38="","",IF(INDEX('E_Tokovi izvora'!$A:$N,DR38,AM$7)="","",INDEX('E_Tokovi izvora'!$A:$N,DR38,AM$7)))</f>
        <v/>
      </c>
      <c r="AN38" s="697" t="str">
        <f>IF($E38="","",IF(INDEX('E_Tokovi izvora'!$A:$N,DS38,AN$7)="","",INDEX('E_Tokovi izvora'!$A:$N,DS38,AN$7)))</f>
        <v/>
      </c>
      <c r="AO38" s="697" t="str">
        <f>IF($E38="","",IF(INDEX('E_Tokovi izvora'!$A:$N,DT38,AO$7)="","",INDEX('E_Tokovi izvora'!$A:$N,DT38,AO$7)))</f>
        <v/>
      </c>
      <c r="AP38" s="697" t="str">
        <f>IF($E38="","",IF(INDEX('E_Tokovi izvora'!$A:$N,DU38,AP$7)="","",INDEX('E_Tokovi izvora'!$A:$N,DU38,AP$7)))</f>
        <v/>
      </c>
      <c r="AQ38" s="697" t="str">
        <f>IF($E38="","",IF(INDEX('E_Tokovi izvora'!$A:$N,DV38,AQ$7)="","",INDEX('E_Tokovi izvora'!$A:$N,DV38,AQ$7)))</f>
        <v/>
      </c>
      <c r="AR38" s="697" t="str">
        <f>IF($E38="","",IF(INDEX('E_Tokovi izvora'!$A:$N,DW38,AR$7)="","",INDEX('E_Tokovi izvora'!$A:$N,DW38,AR$7)))</f>
        <v/>
      </c>
      <c r="AS38" s="697" t="str">
        <f>IF($E38="","",IF(INDEX('E_Tokovi izvora'!$A:$N,DX38,AS$7)="","",INDEX('E_Tokovi izvora'!$A:$N,DX38,AS$7)))</f>
        <v/>
      </c>
      <c r="AT38" s="697" t="str">
        <f>IF($E38="","",IF(INDEX('E_Tokovi izvora'!$A:$N,DY38,AT$7)="","",INDEX('E_Tokovi izvora'!$A:$N,DY38,AT$7)))</f>
        <v/>
      </c>
      <c r="AU38" s="697" t="str">
        <f>IF($E38="","",IF(INDEX('E_Tokovi izvora'!$A:$N,DZ38,AU$7)="","",INDEX('E_Tokovi izvora'!$A:$N,DZ38,AU$7)))</f>
        <v/>
      </c>
      <c r="AV38" s="697" t="str">
        <f>IF($E38="","",IF(INDEX('E_Tokovi izvora'!$A:$N,EA38,AV$7)="","",INDEX('E_Tokovi izvora'!$A:$N,EA38,AV$7)))</f>
        <v/>
      </c>
      <c r="AW38" s="697" t="str">
        <f>IF($E38="","",IF(INDEX('E_Tokovi izvora'!$A:$N,EB38,AW$7)="","",INDEX('E_Tokovi izvora'!$A:$N,EB38,AW$7)))</f>
        <v/>
      </c>
      <c r="AX38" s="697" t="str">
        <f>IF($E38="","",IF(INDEX('E_Tokovi izvora'!$A:$N,EC38,AX$7)="","",INDEX('E_Tokovi izvora'!$A:$N,EC38,AX$7)))</f>
        <v/>
      </c>
      <c r="AY38" s="697" t="str">
        <f>IF($E38="","",IF(INDEX('E_Tokovi izvora'!$A:$N,ED38,AY$7)="","",INDEX('E_Tokovi izvora'!$A:$N,ED38,AY$7)))</f>
        <v/>
      </c>
      <c r="AZ38" s="697" t="str">
        <f>IF($E38="","",IF(INDEX('E_Tokovi izvora'!$A:$N,EE38,AZ$7)="","",INDEX('E_Tokovi izvora'!$A:$N,EE38,AZ$7)))</f>
        <v/>
      </c>
      <c r="BA38" s="697" t="str">
        <f>IF($E38="","",IF(INDEX('E_Tokovi izvora'!$A:$N,EF38,BA$7)="","",INDEX('E_Tokovi izvora'!$A:$N,EF38,BA$7)))</f>
        <v/>
      </c>
      <c r="BB38" s="697" t="str">
        <f>IF($E38="","",IF(INDEX('E_Tokovi izvora'!$A:$N,EG38,BB$7)="","",INDEX('E_Tokovi izvora'!$A:$N,EG38,BB$7)))</f>
        <v/>
      </c>
      <c r="BC38" s="697" t="str">
        <f>IF($E38="","",IF(INDEX('E_Tokovi izvora'!$A:$N,EH38,BC$7)="","",INDEX('E_Tokovi izvora'!$A:$N,EH38,BC$7)))</f>
        <v/>
      </c>
      <c r="BD38" s="697" t="str">
        <f>IF($E38="","",IF(INDEX('E_Tokovi izvora'!$A:$N,EI38,BD$7)="","",INDEX('E_Tokovi izvora'!$A:$N,EI38,BD$7)))</f>
        <v/>
      </c>
      <c r="BE38" s="697" t="str">
        <f>IF($E38="","",IF(INDEX('E_Tokovi izvora'!$A:$N,EJ38,BE$7)="","",INDEX('E_Tokovi izvora'!$A:$N,EJ38,BE$7)))</f>
        <v/>
      </c>
      <c r="BF38" s="697" t="str">
        <f>IF($E38="","",IF(INDEX('E_Tokovi izvora'!$A:$N,EK38,BF$7)="","",INDEX('E_Tokovi izvora'!$A:$N,EK38,BF$7)))</f>
        <v/>
      </c>
      <c r="BG38" s="697" t="str">
        <f>IF($E38="","",IF(INDEX('E_Tokovi izvora'!$A:$N,EL38,BG$7)="","",INDEX('E_Tokovi izvora'!$A:$N,EL38,BG$7)))</f>
        <v/>
      </c>
      <c r="BH38" s="697" t="str">
        <f>IF($E38="","",IF(INDEX('E_Tokovi izvora'!$A:$N,EM38,BH$7)="","",INDEX('E_Tokovi izvora'!$A:$N,EM38,BH$7)))</f>
        <v/>
      </c>
      <c r="BI38" s="697" t="str">
        <f>IF($E38="","",IF(INDEX('E_Tokovi izvora'!$A:$N,EN38,BI$7)="","",INDEX('E_Tokovi izvora'!$A:$N,EN38,BI$7)))</f>
        <v/>
      </c>
      <c r="BJ38" s="697" t="str">
        <f>IF($E38="","",IF(INDEX('E_Tokovi izvora'!$A:$N,EO38,BJ$7)="","",INDEX('E_Tokovi izvora'!$A:$N,EO38,BJ$7)))</f>
        <v/>
      </c>
      <c r="BK38" s="697" t="str">
        <f>IF($E38="","",IF(INDEX('E_Tokovi izvora'!$A:$N,EP38,BK$7)="","",INDEX('E_Tokovi izvora'!$A:$N,EP38,BK$7)))</f>
        <v/>
      </c>
      <c r="BL38" s="697" t="str">
        <f>IF($E38="","",IF(INDEX('E_Tokovi izvora'!$A:$N,EQ38,BL$7)="","",INDEX('E_Tokovi izvora'!$A:$N,EQ38,BL$7)))</f>
        <v/>
      </c>
      <c r="BM38" s="697" t="str">
        <f>IF($E38="","",IF(INDEX('E_Tokovi izvora'!$A:$N,ER38,BM$7)="","",INDEX('E_Tokovi izvora'!$A:$N,ER38,BM$7)))</f>
        <v/>
      </c>
      <c r="BN38" s="697" t="str">
        <f>IF($E38="","",IF(INDEX('E_Tokovi izvora'!$A:$N,ES38,BN$7)="","",INDEX('E_Tokovi izvora'!$A:$N,ES38,BN$7)))</f>
        <v/>
      </c>
      <c r="BO38" s="697" t="str">
        <f>IF($E38="","",IF(INDEX('E_Tokovi izvora'!$A:$N,ET38,BO$7)="","",INDEX('E_Tokovi izvora'!$A:$N,ET38,BO$7)))</f>
        <v/>
      </c>
      <c r="BP38" s="697" t="str">
        <f>IF($E38="","",IF(INDEX('E_Tokovi izvora'!$A:$N,EU38,BP$7)="","",INDEX('E_Tokovi izvora'!$A:$N,EU38,BP$7)))</f>
        <v/>
      </c>
      <c r="BQ38" s="697" t="str">
        <f>IF($E38="","",IF(INDEX('E_Tokovi izvora'!$A:$N,EV38,BQ$7)="","",INDEX('E_Tokovi izvora'!$A:$N,EV38,BQ$7)))</f>
        <v/>
      </c>
      <c r="BR38" s="697" t="str">
        <f>IF($E38="","",IF(INDEX('E_Tokovi izvora'!$A:$N,EW38,BR$7)="","",INDEX('E_Tokovi izvora'!$A:$N,EW38,BR$7)))</f>
        <v/>
      </c>
      <c r="BS38" s="697" t="str">
        <f>IF($E38="","",IF(INDEX('E_Tokovi izvora'!$A:$N,EX38,BS$7)="","",INDEX('E_Tokovi izvora'!$A:$N,EX38,BS$7)))</f>
        <v/>
      </c>
      <c r="BT38" s="697" t="str">
        <f>IF($E38="","",IF(INDEX('E_Tokovi izvora'!$A:$N,EY38,BT$7)="","",INDEX('E_Tokovi izvora'!$A:$N,EY38,BT$7)))</f>
        <v/>
      </c>
      <c r="BU38" s="620"/>
      <c r="CJ38" s="673" t="str">
        <f t="shared" si="0"/>
        <v>SourceCategory_</v>
      </c>
      <c r="CK38" s="673" t="b">
        <f>INDEX('C_Opis postrojenja'!$A$226:$A$332,ROWS($CI$11:CI38))="ausblenden"</f>
        <v>0</v>
      </c>
      <c r="CL38" s="673" t="str">
        <f t="shared" si="1"/>
        <v>SourceStreamName_</v>
      </c>
      <c r="CN38" s="673">
        <f t="shared" si="65"/>
        <v>1915</v>
      </c>
      <c r="CO38" s="673">
        <f t="shared" si="2"/>
        <v>1917</v>
      </c>
      <c r="CP38" s="673">
        <f t="shared" si="3"/>
        <v>1919</v>
      </c>
      <c r="CQ38" s="673">
        <f t="shared" si="4"/>
        <v>1921</v>
      </c>
      <c r="CR38" s="673">
        <f t="shared" si="5"/>
        <v>1923</v>
      </c>
      <c r="CS38" s="673">
        <f t="shared" si="6"/>
        <v>1925</v>
      </c>
      <c r="CT38" s="673">
        <f t="shared" si="7"/>
        <v>1927</v>
      </c>
      <c r="CU38" s="673">
        <f t="shared" si="8"/>
        <v>1927</v>
      </c>
      <c r="CV38" s="673">
        <f t="shared" si="9"/>
        <v>1927</v>
      </c>
      <c r="CW38" s="673">
        <f t="shared" si="10"/>
        <v>1927</v>
      </c>
      <c r="CX38" s="673">
        <f t="shared" si="11"/>
        <v>1927</v>
      </c>
      <c r="CY38" s="673">
        <f t="shared" si="12"/>
        <v>1930</v>
      </c>
      <c r="CZ38" s="673">
        <f t="shared" si="13"/>
        <v>1934</v>
      </c>
      <c r="DA38" s="673">
        <f t="shared" si="14"/>
        <v>1935</v>
      </c>
      <c r="DB38" s="673">
        <f t="shared" si="15"/>
        <v>1936</v>
      </c>
      <c r="DC38" s="673">
        <f t="shared" si="16"/>
        <v>1943</v>
      </c>
      <c r="DD38" s="673">
        <f t="shared" si="17"/>
        <v>1953</v>
      </c>
      <c r="DE38" s="673">
        <f t="shared" si="18"/>
        <v>1953</v>
      </c>
      <c r="DF38" s="673">
        <f t="shared" si="19"/>
        <v>1953</v>
      </c>
      <c r="DG38" s="673">
        <f t="shared" si="20"/>
        <v>1953</v>
      </c>
      <c r="DH38" s="673">
        <f t="shared" si="21"/>
        <v>1953</v>
      </c>
      <c r="DI38" s="673">
        <f t="shared" si="22"/>
        <v>1953</v>
      </c>
      <c r="DJ38" s="673">
        <f t="shared" si="23"/>
        <v>1953</v>
      </c>
      <c r="DK38" s="673">
        <f t="shared" si="24"/>
        <v>1944</v>
      </c>
      <c r="DL38" s="673">
        <f t="shared" si="25"/>
        <v>1954</v>
      </c>
      <c r="DM38" s="673">
        <f t="shared" si="26"/>
        <v>1954</v>
      </c>
      <c r="DN38" s="673">
        <f t="shared" si="27"/>
        <v>1954</v>
      </c>
      <c r="DO38" s="673">
        <f t="shared" si="28"/>
        <v>1954</v>
      </c>
      <c r="DP38" s="673">
        <f t="shared" si="29"/>
        <v>1954</v>
      </c>
      <c r="DQ38" s="673">
        <f t="shared" si="30"/>
        <v>1954</v>
      </c>
      <c r="DR38" s="673">
        <f t="shared" si="31"/>
        <v>1954</v>
      </c>
      <c r="DS38" s="673">
        <f t="shared" si="32"/>
        <v>1945</v>
      </c>
      <c r="DT38" s="673">
        <f t="shared" si="33"/>
        <v>1955</v>
      </c>
      <c r="DU38" s="673">
        <f t="shared" si="34"/>
        <v>1955</v>
      </c>
      <c r="DV38" s="673">
        <f t="shared" si="35"/>
        <v>1955</v>
      </c>
      <c r="DW38" s="673">
        <f t="shared" si="36"/>
        <v>1955</v>
      </c>
      <c r="DX38" s="673">
        <f t="shared" si="37"/>
        <v>1955</v>
      </c>
      <c r="DY38" s="673">
        <f t="shared" si="38"/>
        <v>1955</v>
      </c>
      <c r="DZ38" s="673">
        <f t="shared" si="39"/>
        <v>1955</v>
      </c>
      <c r="EA38" s="673">
        <f t="shared" si="40"/>
        <v>1946</v>
      </c>
      <c r="EB38" s="673">
        <f t="shared" si="41"/>
        <v>1956</v>
      </c>
      <c r="EC38" s="673">
        <f t="shared" si="42"/>
        <v>1956</v>
      </c>
      <c r="ED38" s="673">
        <f t="shared" si="43"/>
        <v>1956</v>
      </c>
      <c r="EE38" s="673">
        <f t="shared" si="44"/>
        <v>1956</v>
      </c>
      <c r="EF38" s="673">
        <f t="shared" si="45"/>
        <v>1956</v>
      </c>
      <c r="EG38" s="673">
        <f t="shared" si="46"/>
        <v>1956</v>
      </c>
      <c r="EH38" s="673">
        <f t="shared" si="47"/>
        <v>1956</v>
      </c>
      <c r="EI38" s="673">
        <f t="shared" si="48"/>
        <v>1947</v>
      </c>
      <c r="EJ38" s="673">
        <f t="shared" si="49"/>
        <v>1957</v>
      </c>
      <c r="EK38" s="673">
        <f t="shared" si="50"/>
        <v>1957</v>
      </c>
      <c r="EL38" s="673">
        <f t="shared" si="51"/>
        <v>1957</v>
      </c>
      <c r="EM38" s="673">
        <f t="shared" si="52"/>
        <v>1957</v>
      </c>
      <c r="EN38" s="673">
        <f t="shared" si="53"/>
        <v>1957</v>
      </c>
      <c r="EO38" s="673">
        <f t="shared" si="54"/>
        <v>1957</v>
      </c>
      <c r="EP38" s="673">
        <f t="shared" si="55"/>
        <v>1957</v>
      </c>
      <c r="EQ38" s="673">
        <f t="shared" si="56"/>
        <v>1948</v>
      </c>
      <c r="ER38" s="673">
        <f t="shared" si="57"/>
        <v>1958</v>
      </c>
      <c r="ES38" s="673">
        <f t="shared" si="58"/>
        <v>1958</v>
      </c>
      <c r="ET38" s="673">
        <f t="shared" si="59"/>
        <v>1958</v>
      </c>
      <c r="EU38" s="673">
        <f t="shared" si="60"/>
        <v>1958</v>
      </c>
      <c r="EV38" s="673">
        <f t="shared" si="61"/>
        <v>1958</v>
      </c>
      <c r="EW38" s="673">
        <f t="shared" si="62"/>
        <v>1958</v>
      </c>
      <c r="EX38" s="673">
        <f t="shared" si="63"/>
        <v>1958</v>
      </c>
      <c r="EY38" s="673">
        <f t="shared" si="64"/>
        <v>1964</v>
      </c>
    </row>
    <row r="39" spans="2:155" ht="12.75" customHeight="1" x14ac:dyDescent="0.2">
      <c r="B39" s="694" t="str">
        <f>IF(COUNTIF($CK$10:CK39,TRUE)&gt;0,"",INDEX('C_Opis postrojenja'!$E$226:$E$242,ROWS($A$11:A39)))</f>
        <v/>
      </c>
      <c r="C39" s="576" t="str">
        <f>IF($E39="","",INDEX('C_Opis postrojenja'!F:F,MATCH($B39,'C_Opis postrojenja'!$E:$E,0)))</f>
        <v/>
      </c>
      <c r="D39" s="576" t="str">
        <f>IF($E39="","",INDEX('C_Opis postrojenja'!I:I,MATCH($B39,'C_Opis postrojenja'!$E:$E,0)))</f>
        <v/>
      </c>
      <c r="E39" s="576" t="str">
        <f>IF($B39="","",INDEX('C_Opis postrojenja'!F:F,MATCH($CJ39,'C_Opis postrojenja'!$Q:$Q,0)))</f>
        <v/>
      </c>
      <c r="F39" s="700" t="str">
        <f>IF($E39="","",INDEX('C_Opis postrojenja'!L:L,MATCH($CJ39,'C_Opis postrojenja'!$Q:$Q,0)))</f>
        <v/>
      </c>
      <c r="G39" s="576" t="str">
        <f>IF($E39="","",INDEX('C_Opis postrojenja'!M:M,MATCH($CJ39,'C_Opis postrojenja'!$Q:$Q,0)))</f>
        <v/>
      </c>
      <c r="H39" s="576" t="str">
        <f>IF($E39="","",INDEX('C_Opis postrojenja'!N:N,MATCH($CJ39,'C_Opis postrojenja'!$Q:$Q,0)))</f>
        <v/>
      </c>
      <c r="I39" s="697" t="str">
        <f>IF($E39="","",IF(INDEX('E_Tokovi izvora'!$A:$N,CN39,I$7)="","",INDEX('E_Tokovi izvora'!$A:$N,CN39,I$7)))</f>
        <v/>
      </c>
      <c r="J39" s="697" t="str">
        <f>IF($E39="","",IF(INDEX('E_Tokovi izvora'!$A:$N,CO39,J$7)="","",INDEX('E_Tokovi izvora'!$A:$N,CO39,J$7)))</f>
        <v/>
      </c>
      <c r="K39" s="697" t="str">
        <f>IF($E39="","",IF(INDEX('E_Tokovi izvora'!$A:$N,CP39,K$7)="","",INDEX('E_Tokovi izvora'!$A:$N,CP39,K$7)))</f>
        <v/>
      </c>
      <c r="L39" s="697" t="str">
        <f>IF($E39="","",IF(INDEX('E_Tokovi izvora'!$A:$N,CQ39,L$7)="","",INDEX('E_Tokovi izvora'!$A:$N,CQ39,L$7)))</f>
        <v/>
      </c>
      <c r="M39" s="697" t="str">
        <f>IF($E39="","",IF(INDEX('E_Tokovi izvora'!$A:$N,CR39,M$7)="","",INDEX('E_Tokovi izvora'!$A:$N,CR39,M$7)))</f>
        <v/>
      </c>
      <c r="N39" s="697" t="str">
        <f>IF($E39="","",IF(INDEX('E_Tokovi izvora'!$A:$N,CS39,N$7)="","",INDEX('E_Tokovi izvora'!$A:$N,CS39,N$7)))</f>
        <v/>
      </c>
      <c r="O39" s="697" t="str">
        <f>IF($E39="","",IF(INDEX('E_Tokovi izvora'!$A:$N,CT39,O$7)="","",INDEX('E_Tokovi izvora'!$A:$N,CT39,O$7)))</f>
        <v/>
      </c>
      <c r="P39" s="697" t="str">
        <f>IF($E39="","",IF(INDEX('E_Tokovi izvora'!$A:$N,CU39,P$7)="","",INDEX('E_Tokovi izvora'!$A:$N,CU39,P$7)))</f>
        <v/>
      </c>
      <c r="Q39" s="697" t="str">
        <f>IF($E39="","",IF(INDEX('E_Tokovi izvora'!$A:$N,CV39,Q$7)="","",INDEX('E_Tokovi izvora'!$A:$N,CV39,Q$7)))</f>
        <v/>
      </c>
      <c r="R39" s="697" t="str">
        <f>IF($E39="","",IF(INDEX('E_Tokovi izvora'!$A:$N,CW39,R$7)="","",INDEX('E_Tokovi izvora'!$A:$N,CW39,R$7)))</f>
        <v/>
      </c>
      <c r="S39" s="697" t="str">
        <f>IF($E39="","",IF(INDEX('E_Tokovi izvora'!$A:$N,CX39,S$7)="","",INDEX('E_Tokovi izvora'!$A:$N,CX39,S$7)))</f>
        <v/>
      </c>
      <c r="T39" s="697" t="str">
        <f>IF($E39="","",IF(INDEX('E_Tokovi izvora'!$A:$N,CY39,T$7)="","",INDEX('E_Tokovi izvora'!$A:$N,CY39,T$7)))</f>
        <v/>
      </c>
      <c r="U39" s="697" t="str">
        <f>IF($E39="","",IF(INDEX('E_Tokovi izvora'!$A:$N,CZ39,U$7)="","",INDEX('E_Tokovi izvora'!$A:$N,CZ39,U$7)))</f>
        <v/>
      </c>
      <c r="V39" s="697" t="str">
        <f>IF($E39="","",IF(INDEX('E_Tokovi izvora'!$A:$N,DA39,V$7)="","",INDEX('E_Tokovi izvora'!$A:$N,DA39,V$7)))</f>
        <v/>
      </c>
      <c r="W39" s="698" t="str">
        <f>IF($E39="","",IF(INDEX('E_Tokovi izvora'!$A:$N,DB39,W$7)="","",INDEX('E_Tokovi izvora'!$A:$N,DB39,W$7)))</f>
        <v/>
      </c>
      <c r="X39" s="697" t="str">
        <f>IF($E39="","",IF(INDEX('E_Tokovi izvora'!$A:$N,DC39,X$7)="","",INDEX('E_Tokovi izvora'!$A:$N,DC39,X$7)))</f>
        <v/>
      </c>
      <c r="Y39" s="697" t="str">
        <f>IF($E39="","",IF(INDEX('E_Tokovi izvora'!$A:$N,DD39,Y$7)="","",INDEX('E_Tokovi izvora'!$A:$N,DD39,Y$7)))</f>
        <v/>
      </c>
      <c r="Z39" s="697" t="str">
        <f>IF($E39="","",IF(INDEX('E_Tokovi izvora'!$A:$N,DE39,Z$7)="","",INDEX('E_Tokovi izvora'!$A:$N,DE39,Z$7)))</f>
        <v/>
      </c>
      <c r="AA39" s="697" t="str">
        <f>IF($E39="","",IF(INDEX('E_Tokovi izvora'!$A:$N,DF39,AA$7)="","",INDEX('E_Tokovi izvora'!$A:$N,DF39,AA$7)))</f>
        <v/>
      </c>
      <c r="AB39" s="697" t="str">
        <f>IF($E39="","",IF(INDEX('E_Tokovi izvora'!$A:$N,DG39,AB$7)="","",INDEX('E_Tokovi izvora'!$A:$N,DG39,AB$7)))</f>
        <v/>
      </c>
      <c r="AC39" s="697" t="str">
        <f>IF($E39="","",IF(INDEX('E_Tokovi izvora'!$A:$N,DH39,AC$7)="","",INDEX('E_Tokovi izvora'!$A:$N,DH39,AC$7)))</f>
        <v/>
      </c>
      <c r="AD39" s="697" t="str">
        <f>IF($E39="","",IF(INDEX('E_Tokovi izvora'!$A:$N,DI39,AD$7)="","",INDEX('E_Tokovi izvora'!$A:$N,DI39,AD$7)))</f>
        <v/>
      </c>
      <c r="AE39" s="697" t="str">
        <f>IF($E39="","",IF(INDEX('E_Tokovi izvora'!$A:$N,DJ39,AE$7)="","",INDEX('E_Tokovi izvora'!$A:$N,DJ39,AE$7)))</f>
        <v/>
      </c>
      <c r="AF39" s="697" t="str">
        <f>IF($E39="","",IF(INDEX('E_Tokovi izvora'!$A:$N,DK39,AF$7)="","",INDEX('E_Tokovi izvora'!$A:$N,DK39,AF$7)))</f>
        <v/>
      </c>
      <c r="AG39" s="697" t="str">
        <f>IF($E39="","",IF(INDEX('E_Tokovi izvora'!$A:$N,DL39,AG$7)="","",INDEX('E_Tokovi izvora'!$A:$N,DL39,AG$7)))</f>
        <v/>
      </c>
      <c r="AH39" s="697" t="str">
        <f>IF($E39="","",IF(INDEX('E_Tokovi izvora'!$A:$N,DM39,AH$7)="","",INDEX('E_Tokovi izvora'!$A:$N,DM39,AH$7)))</f>
        <v/>
      </c>
      <c r="AI39" s="697" t="str">
        <f>IF($E39="","",IF(INDEX('E_Tokovi izvora'!$A:$N,DN39,AI$7)="","",INDEX('E_Tokovi izvora'!$A:$N,DN39,AI$7)))</f>
        <v/>
      </c>
      <c r="AJ39" s="697" t="str">
        <f>IF($E39="","",IF(INDEX('E_Tokovi izvora'!$A:$N,DO39,AJ$7)="","",INDEX('E_Tokovi izvora'!$A:$N,DO39,AJ$7)))</f>
        <v/>
      </c>
      <c r="AK39" s="697" t="str">
        <f>IF($E39="","",IF(INDEX('E_Tokovi izvora'!$A:$N,DP39,AK$7)="","",INDEX('E_Tokovi izvora'!$A:$N,DP39,AK$7)))</f>
        <v/>
      </c>
      <c r="AL39" s="697" t="str">
        <f>IF($E39="","",IF(INDEX('E_Tokovi izvora'!$A:$N,DQ39,AL$7)="","",INDEX('E_Tokovi izvora'!$A:$N,DQ39,AL$7)))</f>
        <v/>
      </c>
      <c r="AM39" s="697" t="str">
        <f>IF($E39="","",IF(INDEX('E_Tokovi izvora'!$A:$N,DR39,AM$7)="","",INDEX('E_Tokovi izvora'!$A:$N,DR39,AM$7)))</f>
        <v/>
      </c>
      <c r="AN39" s="697" t="str">
        <f>IF($E39="","",IF(INDEX('E_Tokovi izvora'!$A:$N,DS39,AN$7)="","",INDEX('E_Tokovi izvora'!$A:$N,DS39,AN$7)))</f>
        <v/>
      </c>
      <c r="AO39" s="697" t="str">
        <f>IF($E39="","",IF(INDEX('E_Tokovi izvora'!$A:$N,DT39,AO$7)="","",INDEX('E_Tokovi izvora'!$A:$N,DT39,AO$7)))</f>
        <v/>
      </c>
      <c r="AP39" s="697" t="str">
        <f>IF($E39="","",IF(INDEX('E_Tokovi izvora'!$A:$N,DU39,AP$7)="","",INDEX('E_Tokovi izvora'!$A:$N,DU39,AP$7)))</f>
        <v/>
      </c>
      <c r="AQ39" s="697" t="str">
        <f>IF($E39="","",IF(INDEX('E_Tokovi izvora'!$A:$N,DV39,AQ$7)="","",INDEX('E_Tokovi izvora'!$A:$N,DV39,AQ$7)))</f>
        <v/>
      </c>
      <c r="AR39" s="697" t="str">
        <f>IF($E39="","",IF(INDEX('E_Tokovi izvora'!$A:$N,DW39,AR$7)="","",INDEX('E_Tokovi izvora'!$A:$N,DW39,AR$7)))</f>
        <v/>
      </c>
      <c r="AS39" s="697" t="str">
        <f>IF($E39="","",IF(INDEX('E_Tokovi izvora'!$A:$N,DX39,AS$7)="","",INDEX('E_Tokovi izvora'!$A:$N,DX39,AS$7)))</f>
        <v/>
      </c>
      <c r="AT39" s="697" t="str">
        <f>IF($E39="","",IF(INDEX('E_Tokovi izvora'!$A:$N,DY39,AT$7)="","",INDEX('E_Tokovi izvora'!$A:$N,DY39,AT$7)))</f>
        <v/>
      </c>
      <c r="AU39" s="697" t="str">
        <f>IF($E39="","",IF(INDEX('E_Tokovi izvora'!$A:$N,DZ39,AU$7)="","",INDEX('E_Tokovi izvora'!$A:$N,DZ39,AU$7)))</f>
        <v/>
      </c>
      <c r="AV39" s="697" t="str">
        <f>IF($E39="","",IF(INDEX('E_Tokovi izvora'!$A:$N,EA39,AV$7)="","",INDEX('E_Tokovi izvora'!$A:$N,EA39,AV$7)))</f>
        <v/>
      </c>
      <c r="AW39" s="697" t="str">
        <f>IF($E39="","",IF(INDEX('E_Tokovi izvora'!$A:$N,EB39,AW$7)="","",INDEX('E_Tokovi izvora'!$A:$N,EB39,AW$7)))</f>
        <v/>
      </c>
      <c r="AX39" s="697" t="str">
        <f>IF($E39="","",IF(INDEX('E_Tokovi izvora'!$A:$N,EC39,AX$7)="","",INDEX('E_Tokovi izvora'!$A:$N,EC39,AX$7)))</f>
        <v/>
      </c>
      <c r="AY39" s="697" t="str">
        <f>IF($E39="","",IF(INDEX('E_Tokovi izvora'!$A:$N,ED39,AY$7)="","",INDEX('E_Tokovi izvora'!$A:$N,ED39,AY$7)))</f>
        <v/>
      </c>
      <c r="AZ39" s="697" t="str">
        <f>IF($E39="","",IF(INDEX('E_Tokovi izvora'!$A:$N,EE39,AZ$7)="","",INDEX('E_Tokovi izvora'!$A:$N,EE39,AZ$7)))</f>
        <v/>
      </c>
      <c r="BA39" s="697" t="str">
        <f>IF($E39="","",IF(INDEX('E_Tokovi izvora'!$A:$N,EF39,BA$7)="","",INDEX('E_Tokovi izvora'!$A:$N,EF39,BA$7)))</f>
        <v/>
      </c>
      <c r="BB39" s="697" t="str">
        <f>IF($E39="","",IF(INDEX('E_Tokovi izvora'!$A:$N,EG39,BB$7)="","",INDEX('E_Tokovi izvora'!$A:$N,EG39,BB$7)))</f>
        <v/>
      </c>
      <c r="BC39" s="697" t="str">
        <f>IF($E39="","",IF(INDEX('E_Tokovi izvora'!$A:$N,EH39,BC$7)="","",INDEX('E_Tokovi izvora'!$A:$N,EH39,BC$7)))</f>
        <v/>
      </c>
      <c r="BD39" s="697" t="str">
        <f>IF($E39="","",IF(INDEX('E_Tokovi izvora'!$A:$N,EI39,BD$7)="","",INDEX('E_Tokovi izvora'!$A:$N,EI39,BD$7)))</f>
        <v/>
      </c>
      <c r="BE39" s="697" t="str">
        <f>IF($E39="","",IF(INDEX('E_Tokovi izvora'!$A:$N,EJ39,BE$7)="","",INDEX('E_Tokovi izvora'!$A:$N,EJ39,BE$7)))</f>
        <v/>
      </c>
      <c r="BF39" s="697" t="str">
        <f>IF($E39="","",IF(INDEX('E_Tokovi izvora'!$A:$N,EK39,BF$7)="","",INDEX('E_Tokovi izvora'!$A:$N,EK39,BF$7)))</f>
        <v/>
      </c>
      <c r="BG39" s="697" t="str">
        <f>IF($E39="","",IF(INDEX('E_Tokovi izvora'!$A:$N,EL39,BG$7)="","",INDEX('E_Tokovi izvora'!$A:$N,EL39,BG$7)))</f>
        <v/>
      </c>
      <c r="BH39" s="697" t="str">
        <f>IF($E39="","",IF(INDEX('E_Tokovi izvora'!$A:$N,EM39,BH$7)="","",INDEX('E_Tokovi izvora'!$A:$N,EM39,BH$7)))</f>
        <v/>
      </c>
      <c r="BI39" s="697" t="str">
        <f>IF($E39="","",IF(INDEX('E_Tokovi izvora'!$A:$N,EN39,BI$7)="","",INDEX('E_Tokovi izvora'!$A:$N,EN39,BI$7)))</f>
        <v/>
      </c>
      <c r="BJ39" s="697" t="str">
        <f>IF($E39="","",IF(INDEX('E_Tokovi izvora'!$A:$N,EO39,BJ$7)="","",INDEX('E_Tokovi izvora'!$A:$N,EO39,BJ$7)))</f>
        <v/>
      </c>
      <c r="BK39" s="697" t="str">
        <f>IF($E39="","",IF(INDEX('E_Tokovi izvora'!$A:$N,EP39,BK$7)="","",INDEX('E_Tokovi izvora'!$A:$N,EP39,BK$7)))</f>
        <v/>
      </c>
      <c r="BL39" s="697" t="str">
        <f>IF($E39="","",IF(INDEX('E_Tokovi izvora'!$A:$N,EQ39,BL$7)="","",INDEX('E_Tokovi izvora'!$A:$N,EQ39,BL$7)))</f>
        <v/>
      </c>
      <c r="BM39" s="697" t="str">
        <f>IF($E39="","",IF(INDEX('E_Tokovi izvora'!$A:$N,ER39,BM$7)="","",INDEX('E_Tokovi izvora'!$A:$N,ER39,BM$7)))</f>
        <v/>
      </c>
      <c r="BN39" s="697" t="str">
        <f>IF($E39="","",IF(INDEX('E_Tokovi izvora'!$A:$N,ES39,BN$7)="","",INDEX('E_Tokovi izvora'!$A:$N,ES39,BN$7)))</f>
        <v/>
      </c>
      <c r="BO39" s="697" t="str">
        <f>IF($E39="","",IF(INDEX('E_Tokovi izvora'!$A:$N,ET39,BO$7)="","",INDEX('E_Tokovi izvora'!$A:$N,ET39,BO$7)))</f>
        <v/>
      </c>
      <c r="BP39" s="697" t="str">
        <f>IF($E39="","",IF(INDEX('E_Tokovi izvora'!$A:$N,EU39,BP$7)="","",INDEX('E_Tokovi izvora'!$A:$N,EU39,BP$7)))</f>
        <v/>
      </c>
      <c r="BQ39" s="697" t="str">
        <f>IF($E39="","",IF(INDEX('E_Tokovi izvora'!$A:$N,EV39,BQ$7)="","",INDEX('E_Tokovi izvora'!$A:$N,EV39,BQ$7)))</f>
        <v/>
      </c>
      <c r="BR39" s="697" t="str">
        <f>IF($E39="","",IF(INDEX('E_Tokovi izvora'!$A:$N,EW39,BR$7)="","",INDEX('E_Tokovi izvora'!$A:$N,EW39,BR$7)))</f>
        <v/>
      </c>
      <c r="BS39" s="697" t="str">
        <f>IF($E39="","",IF(INDEX('E_Tokovi izvora'!$A:$N,EX39,BS$7)="","",INDEX('E_Tokovi izvora'!$A:$N,EX39,BS$7)))</f>
        <v/>
      </c>
      <c r="BT39" s="697" t="str">
        <f>IF($E39="","",IF(INDEX('E_Tokovi izvora'!$A:$N,EY39,BT$7)="","",INDEX('E_Tokovi izvora'!$A:$N,EY39,BT$7)))</f>
        <v/>
      </c>
      <c r="BU39" s="620"/>
      <c r="CJ39" s="673" t="str">
        <f t="shared" si="0"/>
        <v>SourceCategory_</v>
      </c>
      <c r="CK39" s="673" t="b">
        <f>INDEX('C_Opis postrojenja'!$A$226:$A$332,ROWS($CI$11:CI39))="ausblenden"</f>
        <v>0</v>
      </c>
      <c r="CL39" s="673" t="str">
        <f t="shared" si="1"/>
        <v>SourceStreamName_</v>
      </c>
      <c r="CN39" s="673">
        <f t="shared" si="65"/>
        <v>1981</v>
      </c>
      <c r="CO39" s="673">
        <f t="shared" si="2"/>
        <v>1983</v>
      </c>
      <c r="CP39" s="673">
        <f t="shared" si="3"/>
        <v>1985</v>
      </c>
      <c r="CQ39" s="673">
        <f t="shared" si="4"/>
        <v>1987</v>
      </c>
      <c r="CR39" s="673">
        <f t="shared" si="5"/>
        <v>1989</v>
      </c>
      <c r="CS39" s="673">
        <f t="shared" si="6"/>
        <v>1991</v>
      </c>
      <c r="CT39" s="673">
        <f t="shared" si="7"/>
        <v>1993</v>
      </c>
      <c r="CU39" s="673">
        <f t="shared" si="8"/>
        <v>1993</v>
      </c>
      <c r="CV39" s="673">
        <f t="shared" si="9"/>
        <v>1993</v>
      </c>
      <c r="CW39" s="673">
        <f t="shared" si="10"/>
        <v>1993</v>
      </c>
      <c r="CX39" s="673">
        <f t="shared" si="11"/>
        <v>1993</v>
      </c>
      <c r="CY39" s="673">
        <f t="shared" si="12"/>
        <v>1996</v>
      </c>
      <c r="CZ39" s="673">
        <f t="shared" si="13"/>
        <v>2000</v>
      </c>
      <c r="DA39" s="673">
        <f t="shared" si="14"/>
        <v>2001</v>
      </c>
      <c r="DB39" s="673">
        <f t="shared" si="15"/>
        <v>2002</v>
      </c>
      <c r="DC39" s="673">
        <f t="shared" si="16"/>
        <v>2009</v>
      </c>
      <c r="DD39" s="673">
        <f t="shared" si="17"/>
        <v>2019</v>
      </c>
      <c r="DE39" s="673">
        <f t="shared" si="18"/>
        <v>2019</v>
      </c>
      <c r="DF39" s="673">
        <f t="shared" si="19"/>
        <v>2019</v>
      </c>
      <c r="DG39" s="673">
        <f t="shared" si="20"/>
        <v>2019</v>
      </c>
      <c r="DH39" s="673">
        <f t="shared" si="21"/>
        <v>2019</v>
      </c>
      <c r="DI39" s="673">
        <f t="shared" si="22"/>
        <v>2019</v>
      </c>
      <c r="DJ39" s="673">
        <f t="shared" si="23"/>
        <v>2019</v>
      </c>
      <c r="DK39" s="673">
        <f t="shared" si="24"/>
        <v>2010</v>
      </c>
      <c r="DL39" s="673">
        <f t="shared" si="25"/>
        <v>2020</v>
      </c>
      <c r="DM39" s="673">
        <f t="shared" si="26"/>
        <v>2020</v>
      </c>
      <c r="DN39" s="673">
        <f t="shared" si="27"/>
        <v>2020</v>
      </c>
      <c r="DO39" s="673">
        <f t="shared" si="28"/>
        <v>2020</v>
      </c>
      <c r="DP39" s="673">
        <f t="shared" si="29"/>
        <v>2020</v>
      </c>
      <c r="DQ39" s="673">
        <f t="shared" si="30"/>
        <v>2020</v>
      </c>
      <c r="DR39" s="673">
        <f t="shared" si="31"/>
        <v>2020</v>
      </c>
      <c r="DS39" s="673">
        <f t="shared" si="32"/>
        <v>2011</v>
      </c>
      <c r="DT39" s="673">
        <f t="shared" si="33"/>
        <v>2021</v>
      </c>
      <c r="DU39" s="673">
        <f t="shared" si="34"/>
        <v>2021</v>
      </c>
      <c r="DV39" s="673">
        <f t="shared" si="35"/>
        <v>2021</v>
      </c>
      <c r="DW39" s="673">
        <f t="shared" si="36"/>
        <v>2021</v>
      </c>
      <c r="DX39" s="673">
        <f t="shared" si="37"/>
        <v>2021</v>
      </c>
      <c r="DY39" s="673">
        <f t="shared" si="38"/>
        <v>2021</v>
      </c>
      <c r="DZ39" s="673">
        <f t="shared" si="39"/>
        <v>2021</v>
      </c>
      <c r="EA39" s="673">
        <f t="shared" si="40"/>
        <v>2012</v>
      </c>
      <c r="EB39" s="673">
        <f t="shared" si="41"/>
        <v>2022</v>
      </c>
      <c r="EC39" s="673">
        <f t="shared" si="42"/>
        <v>2022</v>
      </c>
      <c r="ED39" s="673">
        <f t="shared" si="43"/>
        <v>2022</v>
      </c>
      <c r="EE39" s="673">
        <f t="shared" si="44"/>
        <v>2022</v>
      </c>
      <c r="EF39" s="673">
        <f t="shared" si="45"/>
        <v>2022</v>
      </c>
      <c r="EG39" s="673">
        <f t="shared" si="46"/>
        <v>2022</v>
      </c>
      <c r="EH39" s="673">
        <f t="shared" si="47"/>
        <v>2022</v>
      </c>
      <c r="EI39" s="673">
        <f t="shared" si="48"/>
        <v>2013</v>
      </c>
      <c r="EJ39" s="673">
        <f t="shared" si="49"/>
        <v>2023</v>
      </c>
      <c r="EK39" s="673">
        <f t="shared" si="50"/>
        <v>2023</v>
      </c>
      <c r="EL39" s="673">
        <f t="shared" si="51"/>
        <v>2023</v>
      </c>
      <c r="EM39" s="673">
        <f t="shared" si="52"/>
        <v>2023</v>
      </c>
      <c r="EN39" s="673">
        <f t="shared" si="53"/>
        <v>2023</v>
      </c>
      <c r="EO39" s="673">
        <f t="shared" si="54"/>
        <v>2023</v>
      </c>
      <c r="EP39" s="673">
        <f t="shared" si="55"/>
        <v>2023</v>
      </c>
      <c r="EQ39" s="673">
        <f t="shared" si="56"/>
        <v>2014</v>
      </c>
      <c r="ER39" s="673">
        <f t="shared" si="57"/>
        <v>2024</v>
      </c>
      <c r="ES39" s="673">
        <f t="shared" si="58"/>
        <v>2024</v>
      </c>
      <c r="ET39" s="673">
        <f t="shared" si="59"/>
        <v>2024</v>
      </c>
      <c r="EU39" s="673">
        <f t="shared" si="60"/>
        <v>2024</v>
      </c>
      <c r="EV39" s="673">
        <f t="shared" si="61"/>
        <v>2024</v>
      </c>
      <c r="EW39" s="673">
        <f t="shared" si="62"/>
        <v>2024</v>
      </c>
      <c r="EX39" s="673">
        <f t="shared" si="63"/>
        <v>2024</v>
      </c>
      <c r="EY39" s="673">
        <f t="shared" si="64"/>
        <v>2030</v>
      </c>
    </row>
    <row r="40" spans="2:155" ht="12.75" customHeight="1" x14ac:dyDescent="0.2">
      <c r="B40" s="694" t="str">
        <f>IF(COUNTIF($CK$10:CK40,TRUE)&gt;0,"",INDEX('C_Opis postrojenja'!$E$226:$E$242,ROWS($A$11:A40)))</f>
        <v/>
      </c>
      <c r="C40" s="576" t="str">
        <f>IF($E40="","",INDEX('C_Opis postrojenja'!F:F,MATCH($B40,'C_Opis postrojenja'!$E:$E,0)))</f>
        <v/>
      </c>
      <c r="D40" s="576" t="str">
        <f>IF($E40="","",INDEX('C_Opis postrojenja'!I:I,MATCH($B40,'C_Opis postrojenja'!$E:$E,0)))</f>
        <v/>
      </c>
      <c r="E40" s="576" t="str">
        <f>IF($B40="","",INDEX('C_Opis postrojenja'!F:F,MATCH($CJ40,'C_Opis postrojenja'!$Q:$Q,0)))</f>
        <v/>
      </c>
      <c r="F40" s="700" t="str">
        <f>IF($E40="","",INDEX('C_Opis postrojenja'!L:L,MATCH($CJ40,'C_Opis postrojenja'!$Q:$Q,0)))</f>
        <v/>
      </c>
      <c r="G40" s="576" t="str">
        <f>IF($E40="","",INDEX('C_Opis postrojenja'!M:M,MATCH($CJ40,'C_Opis postrojenja'!$Q:$Q,0)))</f>
        <v/>
      </c>
      <c r="H40" s="576" t="str">
        <f>IF($E40="","",INDEX('C_Opis postrojenja'!N:N,MATCH($CJ40,'C_Opis postrojenja'!$Q:$Q,0)))</f>
        <v/>
      </c>
      <c r="I40" s="697" t="str">
        <f>IF($E40="","",IF(INDEX('E_Tokovi izvora'!$A:$N,CN40,I$7)="","",INDEX('E_Tokovi izvora'!$A:$N,CN40,I$7)))</f>
        <v/>
      </c>
      <c r="J40" s="697" t="str">
        <f>IF($E40="","",IF(INDEX('E_Tokovi izvora'!$A:$N,CO40,J$7)="","",INDEX('E_Tokovi izvora'!$A:$N,CO40,J$7)))</f>
        <v/>
      </c>
      <c r="K40" s="697" t="str">
        <f>IF($E40="","",IF(INDEX('E_Tokovi izvora'!$A:$N,CP40,K$7)="","",INDEX('E_Tokovi izvora'!$A:$N,CP40,K$7)))</f>
        <v/>
      </c>
      <c r="L40" s="697" t="str">
        <f>IF($E40="","",IF(INDEX('E_Tokovi izvora'!$A:$N,CQ40,L$7)="","",INDEX('E_Tokovi izvora'!$A:$N,CQ40,L$7)))</f>
        <v/>
      </c>
      <c r="M40" s="697" t="str">
        <f>IF($E40="","",IF(INDEX('E_Tokovi izvora'!$A:$N,CR40,M$7)="","",INDEX('E_Tokovi izvora'!$A:$N,CR40,M$7)))</f>
        <v/>
      </c>
      <c r="N40" s="697" t="str">
        <f>IF($E40="","",IF(INDEX('E_Tokovi izvora'!$A:$N,CS40,N$7)="","",INDEX('E_Tokovi izvora'!$A:$N,CS40,N$7)))</f>
        <v/>
      </c>
      <c r="O40" s="697" t="str">
        <f>IF($E40="","",IF(INDEX('E_Tokovi izvora'!$A:$N,CT40,O$7)="","",INDEX('E_Tokovi izvora'!$A:$N,CT40,O$7)))</f>
        <v/>
      </c>
      <c r="P40" s="697" t="str">
        <f>IF($E40="","",IF(INDEX('E_Tokovi izvora'!$A:$N,CU40,P$7)="","",INDEX('E_Tokovi izvora'!$A:$N,CU40,P$7)))</f>
        <v/>
      </c>
      <c r="Q40" s="697" t="str">
        <f>IF($E40="","",IF(INDEX('E_Tokovi izvora'!$A:$N,CV40,Q$7)="","",INDEX('E_Tokovi izvora'!$A:$N,CV40,Q$7)))</f>
        <v/>
      </c>
      <c r="R40" s="697" t="str">
        <f>IF($E40="","",IF(INDEX('E_Tokovi izvora'!$A:$N,CW40,R$7)="","",INDEX('E_Tokovi izvora'!$A:$N,CW40,R$7)))</f>
        <v/>
      </c>
      <c r="S40" s="697" t="str">
        <f>IF($E40="","",IF(INDEX('E_Tokovi izvora'!$A:$N,CX40,S$7)="","",INDEX('E_Tokovi izvora'!$A:$N,CX40,S$7)))</f>
        <v/>
      </c>
      <c r="T40" s="697" t="str">
        <f>IF($E40="","",IF(INDEX('E_Tokovi izvora'!$A:$N,CY40,T$7)="","",INDEX('E_Tokovi izvora'!$A:$N,CY40,T$7)))</f>
        <v/>
      </c>
      <c r="U40" s="697" t="str">
        <f>IF($E40="","",IF(INDEX('E_Tokovi izvora'!$A:$N,CZ40,U$7)="","",INDEX('E_Tokovi izvora'!$A:$N,CZ40,U$7)))</f>
        <v/>
      </c>
      <c r="V40" s="697" t="str">
        <f>IF($E40="","",IF(INDEX('E_Tokovi izvora'!$A:$N,DA40,V$7)="","",INDEX('E_Tokovi izvora'!$A:$N,DA40,V$7)))</f>
        <v/>
      </c>
      <c r="W40" s="698" t="str">
        <f>IF($E40="","",IF(INDEX('E_Tokovi izvora'!$A:$N,DB40,W$7)="","",INDEX('E_Tokovi izvora'!$A:$N,DB40,W$7)))</f>
        <v/>
      </c>
      <c r="X40" s="697" t="str">
        <f>IF($E40="","",IF(INDEX('E_Tokovi izvora'!$A:$N,DC40,X$7)="","",INDEX('E_Tokovi izvora'!$A:$N,DC40,X$7)))</f>
        <v/>
      </c>
      <c r="Y40" s="697" t="str">
        <f>IF($E40="","",IF(INDEX('E_Tokovi izvora'!$A:$N,DD40,Y$7)="","",INDEX('E_Tokovi izvora'!$A:$N,DD40,Y$7)))</f>
        <v/>
      </c>
      <c r="Z40" s="697" t="str">
        <f>IF($E40="","",IF(INDEX('E_Tokovi izvora'!$A:$N,DE40,Z$7)="","",INDEX('E_Tokovi izvora'!$A:$N,DE40,Z$7)))</f>
        <v/>
      </c>
      <c r="AA40" s="697" t="str">
        <f>IF($E40="","",IF(INDEX('E_Tokovi izvora'!$A:$N,DF40,AA$7)="","",INDEX('E_Tokovi izvora'!$A:$N,DF40,AA$7)))</f>
        <v/>
      </c>
      <c r="AB40" s="697" t="str">
        <f>IF($E40="","",IF(INDEX('E_Tokovi izvora'!$A:$N,DG40,AB$7)="","",INDEX('E_Tokovi izvora'!$A:$N,DG40,AB$7)))</f>
        <v/>
      </c>
      <c r="AC40" s="697" t="str">
        <f>IF($E40="","",IF(INDEX('E_Tokovi izvora'!$A:$N,DH40,AC$7)="","",INDEX('E_Tokovi izvora'!$A:$N,DH40,AC$7)))</f>
        <v/>
      </c>
      <c r="AD40" s="697" t="str">
        <f>IF($E40="","",IF(INDEX('E_Tokovi izvora'!$A:$N,DI40,AD$7)="","",INDEX('E_Tokovi izvora'!$A:$N,DI40,AD$7)))</f>
        <v/>
      </c>
      <c r="AE40" s="697" t="str">
        <f>IF($E40="","",IF(INDEX('E_Tokovi izvora'!$A:$N,DJ40,AE$7)="","",INDEX('E_Tokovi izvora'!$A:$N,DJ40,AE$7)))</f>
        <v/>
      </c>
      <c r="AF40" s="697" t="str">
        <f>IF($E40="","",IF(INDEX('E_Tokovi izvora'!$A:$N,DK40,AF$7)="","",INDEX('E_Tokovi izvora'!$A:$N,DK40,AF$7)))</f>
        <v/>
      </c>
      <c r="AG40" s="697" t="str">
        <f>IF($E40="","",IF(INDEX('E_Tokovi izvora'!$A:$N,DL40,AG$7)="","",INDEX('E_Tokovi izvora'!$A:$N,DL40,AG$7)))</f>
        <v/>
      </c>
      <c r="AH40" s="697" t="str">
        <f>IF($E40="","",IF(INDEX('E_Tokovi izvora'!$A:$N,DM40,AH$7)="","",INDEX('E_Tokovi izvora'!$A:$N,DM40,AH$7)))</f>
        <v/>
      </c>
      <c r="AI40" s="697" t="str">
        <f>IF($E40="","",IF(INDEX('E_Tokovi izvora'!$A:$N,DN40,AI$7)="","",INDEX('E_Tokovi izvora'!$A:$N,DN40,AI$7)))</f>
        <v/>
      </c>
      <c r="AJ40" s="697" t="str">
        <f>IF($E40="","",IF(INDEX('E_Tokovi izvora'!$A:$N,DO40,AJ$7)="","",INDEX('E_Tokovi izvora'!$A:$N,DO40,AJ$7)))</f>
        <v/>
      </c>
      <c r="AK40" s="697" t="str">
        <f>IF($E40="","",IF(INDEX('E_Tokovi izvora'!$A:$N,DP40,AK$7)="","",INDEX('E_Tokovi izvora'!$A:$N,DP40,AK$7)))</f>
        <v/>
      </c>
      <c r="AL40" s="697" t="str">
        <f>IF($E40="","",IF(INDEX('E_Tokovi izvora'!$A:$N,DQ40,AL$7)="","",INDEX('E_Tokovi izvora'!$A:$N,DQ40,AL$7)))</f>
        <v/>
      </c>
      <c r="AM40" s="697" t="str">
        <f>IF($E40="","",IF(INDEX('E_Tokovi izvora'!$A:$N,DR40,AM$7)="","",INDEX('E_Tokovi izvora'!$A:$N,DR40,AM$7)))</f>
        <v/>
      </c>
      <c r="AN40" s="697" t="str">
        <f>IF($E40="","",IF(INDEX('E_Tokovi izvora'!$A:$N,DS40,AN$7)="","",INDEX('E_Tokovi izvora'!$A:$N,DS40,AN$7)))</f>
        <v/>
      </c>
      <c r="AO40" s="697" t="str">
        <f>IF($E40="","",IF(INDEX('E_Tokovi izvora'!$A:$N,DT40,AO$7)="","",INDEX('E_Tokovi izvora'!$A:$N,DT40,AO$7)))</f>
        <v/>
      </c>
      <c r="AP40" s="697" t="str">
        <f>IF($E40="","",IF(INDEX('E_Tokovi izvora'!$A:$N,DU40,AP$7)="","",INDEX('E_Tokovi izvora'!$A:$N,DU40,AP$7)))</f>
        <v/>
      </c>
      <c r="AQ40" s="697" t="str">
        <f>IF($E40="","",IF(INDEX('E_Tokovi izvora'!$A:$N,DV40,AQ$7)="","",INDEX('E_Tokovi izvora'!$A:$N,DV40,AQ$7)))</f>
        <v/>
      </c>
      <c r="AR40" s="697" t="str">
        <f>IF($E40="","",IF(INDEX('E_Tokovi izvora'!$A:$N,DW40,AR$7)="","",INDEX('E_Tokovi izvora'!$A:$N,DW40,AR$7)))</f>
        <v/>
      </c>
      <c r="AS40" s="697" t="str">
        <f>IF($E40="","",IF(INDEX('E_Tokovi izvora'!$A:$N,DX40,AS$7)="","",INDEX('E_Tokovi izvora'!$A:$N,DX40,AS$7)))</f>
        <v/>
      </c>
      <c r="AT40" s="697" t="str">
        <f>IF($E40="","",IF(INDEX('E_Tokovi izvora'!$A:$N,DY40,AT$7)="","",INDEX('E_Tokovi izvora'!$A:$N,DY40,AT$7)))</f>
        <v/>
      </c>
      <c r="AU40" s="697" t="str">
        <f>IF($E40="","",IF(INDEX('E_Tokovi izvora'!$A:$N,DZ40,AU$7)="","",INDEX('E_Tokovi izvora'!$A:$N,DZ40,AU$7)))</f>
        <v/>
      </c>
      <c r="AV40" s="697" t="str">
        <f>IF($E40="","",IF(INDEX('E_Tokovi izvora'!$A:$N,EA40,AV$7)="","",INDEX('E_Tokovi izvora'!$A:$N,EA40,AV$7)))</f>
        <v/>
      </c>
      <c r="AW40" s="697" t="str">
        <f>IF($E40="","",IF(INDEX('E_Tokovi izvora'!$A:$N,EB40,AW$7)="","",INDEX('E_Tokovi izvora'!$A:$N,EB40,AW$7)))</f>
        <v/>
      </c>
      <c r="AX40" s="697" t="str">
        <f>IF($E40="","",IF(INDEX('E_Tokovi izvora'!$A:$N,EC40,AX$7)="","",INDEX('E_Tokovi izvora'!$A:$N,EC40,AX$7)))</f>
        <v/>
      </c>
      <c r="AY40" s="697" t="str">
        <f>IF($E40="","",IF(INDEX('E_Tokovi izvora'!$A:$N,ED40,AY$7)="","",INDEX('E_Tokovi izvora'!$A:$N,ED40,AY$7)))</f>
        <v/>
      </c>
      <c r="AZ40" s="697" t="str">
        <f>IF($E40="","",IF(INDEX('E_Tokovi izvora'!$A:$N,EE40,AZ$7)="","",INDEX('E_Tokovi izvora'!$A:$N,EE40,AZ$7)))</f>
        <v/>
      </c>
      <c r="BA40" s="697" t="str">
        <f>IF($E40="","",IF(INDEX('E_Tokovi izvora'!$A:$N,EF40,BA$7)="","",INDEX('E_Tokovi izvora'!$A:$N,EF40,BA$7)))</f>
        <v/>
      </c>
      <c r="BB40" s="697" t="str">
        <f>IF($E40="","",IF(INDEX('E_Tokovi izvora'!$A:$N,EG40,BB$7)="","",INDEX('E_Tokovi izvora'!$A:$N,EG40,BB$7)))</f>
        <v/>
      </c>
      <c r="BC40" s="697" t="str">
        <f>IF($E40="","",IF(INDEX('E_Tokovi izvora'!$A:$N,EH40,BC$7)="","",INDEX('E_Tokovi izvora'!$A:$N,EH40,BC$7)))</f>
        <v/>
      </c>
      <c r="BD40" s="697" t="str">
        <f>IF($E40="","",IF(INDEX('E_Tokovi izvora'!$A:$N,EI40,BD$7)="","",INDEX('E_Tokovi izvora'!$A:$N,EI40,BD$7)))</f>
        <v/>
      </c>
      <c r="BE40" s="697" t="str">
        <f>IF($E40="","",IF(INDEX('E_Tokovi izvora'!$A:$N,EJ40,BE$7)="","",INDEX('E_Tokovi izvora'!$A:$N,EJ40,BE$7)))</f>
        <v/>
      </c>
      <c r="BF40" s="697" t="str">
        <f>IF($E40="","",IF(INDEX('E_Tokovi izvora'!$A:$N,EK40,BF$7)="","",INDEX('E_Tokovi izvora'!$A:$N,EK40,BF$7)))</f>
        <v/>
      </c>
      <c r="BG40" s="697" t="str">
        <f>IF($E40="","",IF(INDEX('E_Tokovi izvora'!$A:$N,EL40,BG$7)="","",INDEX('E_Tokovi izvora'!$A:$N,EL40,BG$7)))</f>
        <v/>
      </c>
      <c r="BH40" s="697" t="str">
        <f>IF($E40="","",IF(INDEX('E_Tokovi izvora'!$A:$N,EM40,BH$7)="","",INDEX('E_Tokovi izvora'!$A:$N,EM40,BH$7)))</f>
        <v/>
      </c>
      <c r="BI40" s="697" t="str">
        <f>IF($E40="","",IF(INDEX('E_Tokovi izvora'!$A:$N,EN40,BI$7)="","",INDEX('E_Tokovi izvora'!$A:$N,EN40,BI$7)))</f>
        <v/>
      </c>
      <c r="BJ40" s="697" t="str">
        <f>IF($E40="","",IF(INDEX('E_Tokovi izvora'!$A:$N,EO40,BJ$7)="","",INDEX('E_Tokovi izvora'!$A:$N,EO40,BJ$7)))</f>
        <v/>
      </c>
      <c r="BK40" s="697" t="str">
        <f>IF($E40="","",IF(INDEX('E_Tokovi izvora'!$A:$N,EP40,BK$7)="","",INDEX('E_Tokovi izvora'!$A:$N,EP40,BK$7)))</f>
        <v/>
      </c>
      <c r="BL40" s="697" t="str">
        <f>IF($E40="","",IF(INDEX('E_Tokovi izvora'!$A:$N,EQ40,BL$7)="","",INDEX('E_Tokovi izvora'!$A:$N,EQ40,BL$7)))</f>
        <v/>
      </c>
      <c r="BM40" s="697" t="str">
        <f>IF($E40="","",IF(INDEX('E_Tokovi izvora'!$A:$N,ER40,BM$7)="","",INDEX('E_Tokovi izvora'!$A:$N,ER40,BM$7)))</f>
        <v/>
      </c>
      <c r="BN40" s="697" t="str">
        <f>IF($E40="","",IF(INDEX('E_Tokovi izvora'!$A:$N,ES40,BN$7)="","",INDEX('E_Tokovi izvora'!$A:$N,ES40,BN$7)))</f>
        <v/>
      </c>
      <c r="BO40" s="697" t="str">
        <f>IF($E40="","",IF(INDEX('E_Tokovi izvora'!$A:$N,ET40,BO$7)="","",INDEX('E_Tokovi izvora'!$A:$N,ET40,BO$7)))</f>
        <v/>
      </c>
      <c r="BP40" s="697" t="str">
        <f>IF($E40="","",IF(INDEX('E_Tokovi izvora'!$A:$N,EU40,BP$7)="","",INDEX('E_Tokovi izvora'!$A:$N,EU40,BP$7)))</f>
        <v/>
      </c>
      <c r="BQ40" s="697" t="str">
        <f>IF($E40="","",IF(INDEX('E_Tokovi izvora'!$A:$N,EV40,BQ$7)="","",INDEX('E_Tokovi izvora'!$A:$N,EV40,BQ$7)))</f>
        <v/>
      </c>
      <c r="BR40" s="697" t="str">
        <f>IF($E40="","",IF(INDEX('E_Tokovi izvora'!$A:$N,EW40,BR$7)="","",INDEX('E_Tokovi izvora'!$A:$N,EW40,BR$7)))</f>
        <v/>
      </c>
      <c r="BS40" s="697" t="str">
        <f>IF($E40="","",IF(INDEX('E_Tokovi izvora'!$A:$N,EX40,BS$7)="","",INDEX('E_Tokovi izvora'!$A:$N,EX40,BS$7)))</f>
        <v/>
      </c>
      <c r="BT40" s="697" t="str">
        <f>IF($E40="","",IF(INDEX('E_Tokovi izvora'!$A:$N,EY40,BT$7)="","",INDEX('E_Tokovi izvora'!$A:$N,EY40,BT$7)))</f>
        <v/>
      </c>
      <c r="BU40" s="620"/>
      <c r="CJ40" s="673" t="str">
        <f t="shared" si="0"/>
        <v>SourceCategory_</v>
      </c>
      <c r="CK40" s="673" t="b">
        <f>INDEX('C_Opis postrojenja'!$A$226:$A$332,ROWS($CI$11:CI40))="ausblenden"</f>
        <v>0</v>
      </c>
      <c r="CL40" s="673" t="str">
        <f t="shared" si="1"/>
        <v>SourceStreamName_</v>
      </c>
      <c r="CN40" s="673">
        <f t="shared" si="65"/>
        <v>2047</v>
      </c>
      <c r="CO40" s="673">
        <f t="shared" si="2"/>
        <v>2049</v>
      </c>
      <c r="CP40" s="673">
        <f t="shared" si="3"/>
        <v>2051</v>
      </c>
      <c r="CQ40" s="673">
        <f t="shared" si="4"/>
        <v>2053</v>
      </c>
      <c r="CR40" s="673">
        <f t="shared" si="5"/>
        <v>2055</v>
      </c>
      <c r="CS40" s="673">
        <f t="shared" si="6"/>
        <v>2057</v>
      </c>
      <c r="CT40" s="673">
        <f t="shared" si="7"/>
        <v>2059</v>
      </c>
      <c r="CU40" s="673">
        <f t="shared" si="8"/>
        <v>2059</v>
      </c>
      <c r="CV40" s="673">
        <f t="shared" si="9"/>
        <v>2059</v>
      </c>
      <c r="CW40" s="673">
        <f t="shared" si="10"/>
        <v>2059</v>
      </c>
      <c r="CX40" s="673">
        <f t="shared" si="11"/>
        <v>2059</v>
      </c>
      <c r="CY40" s="673">
        <f t="shared" si="12"/>
        <v>2062</v>
      </c>
      <c r="CZ40" s="673">
        <f t="shared" si="13"/>
        <v>2066</v>
      </c>
      <c r="DA40" s="673">
        <f t="shared" si="14"/>
        <v>2067</v>
      </c>
      <c r="DB40" s="673">
        <f t="shared" si="15"/>
        <v>2068</v>
      </c>
      <c r="DC40" s="673">
        <f t="shared" si="16"/>
        <v>2075</v>
      </c>
      <c r="DD40" s="673">
        <f t="shared" si="17"/>
        <v>2085</v>
      </c>
      <c r="DE40" s="673">
        <f t="shared" si="18"/>
        <v>2085</v>
      </c>
      <c r="DF40" s="673">
        <f t="shared" si="19"/>
        <v>2085</v>
      </c>
      <c r="DG40" s="673">
        <f t="shared" si="20"/>
        <v>2085</v>
      </c>
      <c r="DH40" s="673">
        <f t="shared" si="21"/>
        <v>2085</v>
      </c>
      <c r="DI40" s="673">
        <f t="shared" si="22"/>
        <v>2085</v>
      </c>
      <c r="DJ40" s="673">
        <f t="shared" si="23"/>
        <v>2085</v>
      </c>
      <c r="DK40" s="673">
        <f t="shared" si="24"/>
        <v>2076</v>
      </c>
      <c r="DL40" s="673">
        <f t="shared" si="25"/>
        <v>2086</v>
      </c>
      <c r="DM40" s="673">
        <f t="shared" si="26"/>
        <v>2086</v>
      </c>
      <c r="DN40" s="673">
        <f t="shared" si="27"/>
        <v>2086</v>
      </c>
      <c r="DO40" s="673">
        <f t="shared" si="28"/>
        <v>2086</v>
      </c>
      <c r="DP40" s="673">
        <f t="shared" si="29"/>
        <v>2086</v>
      </c>
      <c r="DQ40" s="673">
        <f t="shared" si="30"/>
        <v>2086</v>
      </c>
      <c r="DR40" s="673">
        <f t="shared" si="31"/>
        <v>2086</v>
      </c>
      <c r="DS40" s="673">
        <f t="shared" si="32"/>
        <v>2077</v>
      </c>
      <c r="DT40" s="673">
        <f t="shared" si="33"/>
        <v>2087</v>
      </c>
      <c r="DU40" s="673">
        <f t="shared" si="34"/>
        <v>2087</v>
      </c>
      <c r="DV40" s="673">
        <f t="shared" si="35"/>
        <v>2087</v>
      </c>
      <c r="DW40" s="673">
        <f t="shared" si="36"/>
        <v>2087</v>
      </c>
      <c r="DX40" s="673">
        <f t="shared" si="37"/>
        <v>2087</v>
      </c>
      <c r="DY40" s="673">
        <f t="shared" si="38"/>
        <v>2087</v>
      </c>
      <c r="DZ40" s="673">
        <f t="shared" si="39"/>
        <v>2087</v>
      </c>
      <c r="EA40" s="673">
        <f t="shared" si="40"/>
        <v>2078</v>
      </c>
      <c r="EB40" s="673">
        <f t="shared" si="41"/>
        <v>2088</v>
      </c>
      <c r="EC40" s="673">
        <f t="shared" si="42"/>
        <v>2088</v>
      </c>
      <c r="ED40" s="673">
        <f t="shared" si="43"/>
        <v>2088</v>
      </c>
      <c r="EE40" s="673">
        <f t="shared" si="44"/>
        <v>2088</v>
      </c>
      <c r="EF40" s="673">
        <f t="shared" si="45"/>
        <v>2088</v>
      </c>
      <c r="EG40" s="673">
        <f t="shared" si="46"/>
        <v>2088</v>
      </c>
      <c r="EH40" s="673">
        <f t="shared" si="47"/>
        <v>2088</v>
      </c>
      <c r="EI40" s="673">
        <f t="shared" si="48"/>
        <v>2079</v>
      </c>
      <c r="EJ40" s="673">
        <f t="shared" si="49"/>
        <v>2089</v>
      </c>
      <c r="EK40" s="673">
        <f t="shared" si="50"/>
        <v>2089</v>
      </c>
      <c r="EL40" s="673">
        <f t="shared" si="51"/>
        <v>2089</v>
      </c>
      <c r="EM40" s="673">
        <f t="shared" si="52"/>
        <v>2089</v>
      </c>
      <c r="EN40" s="673">
        <f t="shared" si="53"/>
        <v>2089</v>
      </c>
      <c r="EO40" s="673">
        <f t="shared" si="54"/>
        <v>2089</v>
      </c>
      <c r="EP40" s="673">
        <f t="shared" si="55"/>
        <v>2089</v>
      </c>
      <c r="EQ40" s="673">
        <f t="shared" si="56"/>
        <v>2080</v>
      </c>
      <c r="ER40" s="673">
        <f t="shared" si="57"/>
        <v>2090</v>
      </c>
      <c r="ES40" s="673">
        <f t="shared" si="58"/>
        <v>2090</v>
      </c>
      <c r="ET40" s="673">
        <f t="shared" si="59"/>
        <v>2090</v>
      </c>
      <c r="EU40" s="673">
        <f t="shared" si="60"/>
        <v>2090</v>
      </c>
      <c r="EV40" s="673">
        <f t="shared" si="61"/>
        <v>2090</v>
      </c>
      <c r="EW40" s="673">
        <f t="shared" si="62"/>
        <v>2090</v>
      </c>
      <c r="EX40" s="673">
        <f t="shared" si="63"/>
        <v>2090</v>
      </c>
      <c r="EY40" s="673">
        <f t="shared" si="64"/>
        <v>2096</v>
      </c>
    </row>
    <row r="41" spans="2:155" ht="12.75" customHeight="1" x14ac:dyDescent="0.2">
      <c r="B41" s="694" t="str">
        <f>IF(COUNTIF($CK$10:CK41,TRUE)&gt;0,"",INDEX('C_Opis postrojenja'!$E$226:$E$242,ROWS($A$11:A41)))</f>
        <v/>
      </c>
      <c r="C41" s="576" t="str">
        <f>IF($E41="","",INDEX('C_Opis postrojenja'!F:F,MATCH($B41,'C_Opis postrojenja'!$E:$E,0)))</f>
        <v/>
      </c>
      <c r="D41" s="576" t="str">
        <f>IF($E41="","",INDEX('C_Opis postrojenja'!I:I,MATCH($B41,'C_Opis postrojenja'!$E:$E,0)))</f>
        <v/>
      </c>
      <c r="E41" s="576" t="str">
        <f>IF($B41="","",INDEX('C_Opis postrojenja'!F:F,MATCH($CJ41,'C_Opis postrojenja'!$Q:$Q,0)))</f>
        <v/>
      </c>
      <c r="F41" s="700" t="str">
        <f>IF($E41="","",INDEX('C_Opis postrojenja'!L:L,MATCH($CJ41,'C_Opis postrojenja'!$Q:$Q,0)))</f>
        <v/>
      </c>
      <c r="G41" s="576" t="str">
        <f>IF($E41="","",INDEX('C_Opis postrojenja'!M:M,MATCH($CJ41,'C_Opis postrojenja'!$Q:$Q,0)))</f>
        <v/>
      </c>
      <c r="H41" s="576" t="str">
        <f>IF($E41="","",INDEX('C_Opis postrojenja'!N:N,MATCH($CJ41,'C_Opis postrojenja'!$Q:$Q,0)))</f>
        <v/>
      </c>
      <c r="I41" s="697" t="str">
        <f>IF($E41="","",IF(INDEX('E_Tokovi izvora'!$A:$N,CN41,I$7)="","",INDEX('E_Tokovi izvora'!$A:$N,CN41,I$7)))</f>
        <v/>
      </c>
      <c r="J41" s="697" t="str">
        <f>IF($E41="","",IF(INDEX('E_Tokovi izvora'!$A:$N,CO41,J$7)="","",INDEX('E_Tokovi izvora'!$A:$N,CO41,J$7)))</f>
        <v/>
      </c>
      <c r="K41" s="697" t="str">
        <f>IF($E41="","",IF(INDEX('E_Tokovi izvora'!$A:$N,CP41,K$7)="","",INDEX('E_Tokovi izvora'!$A:$N,CP41,K$7)))</f>
        <v/>
      </c>
      <c r="L41" s="697" t="str">
        <f>IF($E41="","",IF(INDEX('E_Tokovi izvora'!$A:$N,CQ41,L$7)="","",INDEX('E_Tokovi izvora'!$A:$N,CQ41,L$7)))</f>
        <v/>
      </c>
      <c r="M41" s="697" t="str">
        <f>IF($E41="","",IF(INDEX('E_Tokovi izvora'!$A:$N,CR41,M$7)="","",INDEX('E_Tokovi izvora'!$A:$N,CR41,M$7)))</f>
        <v/>
      </c>
      <c r="N41" s="697" t="str">
        <f>IF($E41="","",IF(INDEX('E_Tokovi izvora'!$A:$N,CS41,N$7)="","",INDEX('E_Tokovi izvora'!$A:$N,CS41,N$7)))</f>
        <v/>
      </c>
      <c r="O41" s="697" t="str">
        <f>IF($E41="","",IF(INDEX('E_Tokovi izvora'!$A:$N,CT41,O$7)="","",INDEX('E_Tokovi izvora'!$A:$N,CT41,O$7)))</f>
        <v/>
      </c>
      <c r="P41" s="697" t="str">
        <f>IF($E41="","",IF(INDEX('E_Tokovi izvora'!$A:$N,CU41,P$7)="","",INDEX('E_Tokovi izvora'!$A:$N,CU41,P$7)))</f>
        <v/>
      </c>
      <c r="Q41" s="697" t="str">
        <f>IF($E41="","",IF(INDEX('E_Tokovi izvora'!$A:$N,CV41,Q$7)="","",INDEX('E_Tokovi izvora'!$A:$N,CV41,Q$7)))</f>
        <v/>
      </c>
      <c r="R41" s="697" t="str">
        <f>IF($E41="","",IF(INDEX('E_Tokovi izvora'!$A:$N,CW41,R$7)="","",INDEX('E_Tokovi izvora'!$A:$N,CW41,R$7)))</f>
        <v/>
      </c>
      <c r="S41" s="697" t="str">
        <f>IF($E41="","",IF(INDEX('E_Tokovi izvora'!$A:$N,CX41,S$7)="","",INDEX('E_Tokovi izvora'!$A:$N,CX41,S$7)))</f>
        <v/>
      </c>
      <c r="T41" s="697" t="str">
        <f>IF($E41="","",IF(INDEX('E_Tokovi izvora'!$A:$N,CY41,T$7)="","",INDEX('E_Tokovi izvora'!$A:$N,CY41,T$7)))</f>
        <v/>
      </c>
      <c r="U41" s="697" t="str">
        <f>IF($E41="","",IF(INDEX('E_Tokovi izvora'!$A:$N,CZ41,U$7)="","",INDEX('E_Tokovi izvora'!$A:$N,CZ41,U$7)))</f>
        <v/>
      </c>
      <c r="V41" s="697" t="str">
        <f>IF($E41="","",IF(INDEX('E_Tokovi izvora'!$A:$N,DA41,V$7)="","",INDEX('E_Tokovi izvora'!$A:$N,DA41,V$7)))</f>
        <v/>
      </c>
      <c r="W41" s="698" t="str">
        <f>IF($E41="","",IF(INDEX('E_Tokovi izvora'!$A:$N,DB41,W$7)="","",INDEX('E_Tokovi izvora'!$A:$N,DB41,W$7)))</f>
        <v/>
      </c>
      <c r="X41" s="697" t="str">
        <f>IF($E41="","",IF(INDEX('E_Tokovi izvora'!$A:$N,DC41,X$7)="","",INDEX('E_Tokovi izvora'!$A:$N,DC41,X$7)))</f>
        <v/>
      </c>
      <c r="Y41" s="697" t="str">
        <f>IF($E41="","",IF(INDEX('E_Tokovi izvora'!$A:$N,DD41,Y$7)="","",INDEX('E_Tokovi izvora'!$A:$N,DD41,Y$7)))</f>
        <v/>
      </c>
      <c r="Z41" s="697" t="str">
        <f>IF($E41="","",IF(INDEX('E_Tokovi izvora'!$A:$N,DE41,Z$7)="","",INDEX('E_Tokovi izvora'!$A:$N,DE41,Z$7)))</f>
        <v/>
      </c>
      <c r="AA41" s="697" t="str">
        <f>IF($E41="","",IF(INDEX('E_Tokovi izvora'!$A:$N,DF41,AA$7)="","",INDEX('E_Tokovi izvora'!$A:$N,DF41,AA$7)))</f>
        <v/>
      </c>
      <c r="AB41" s="697" t="str">
        <f>IF($E41="","",IF(INDEX('E_Tokovi izvora'!$A:$N,DG41,AB$7)="","",INDEX('E_Tokovi izvora'!$A:$N,DG41,AB$7)))</f>
        <v/>
      </c>
      <c r="AC41" s="697" t="str">
        <f>IF($E41="","",IF(INDEX('E_Tokovi izvora'!$A:$N,DH41,AC$7)="","",INDEX('E_Tokovi izvora'!$A:$N,DH41,AC$7)))</f>
        <v/>
      </c>
      <c r="AD41" s="697" t="str">
        <f>IF($E41="","",IF(INDEX('E_Tokovi izvora'!$A:$N,DI41,AD$7)="","",INDEX('E_Tokovi izvora'!$A:$N,DI41,AD$7)))</f>
        <v/>
      </c>
      <c r="AE41" s="697" t="str">
        <f>IF($E41="","",IF(INDEX('E_Tokovi izvora'!$A:$N,DJ41,AE$7)="","",INDEX('E_Tokovi izvora'!$A:$N,DJ41,AE$7)))</f>
        <v/>
      </c>
      <c r="AF41" s="697" t="str">
        <f>IF($E41="","",IF(INDEX('E_Tokovi izvora'!$A:$N,DK41,AF$7)="","",INDEX('E_Tokovi izvora'!$A:$N,DK41,AF$7)))</f>
        <v/>
      </c>
      <c r="AG41" s="697" t="str">
        <f>IF($E41="","",IF(INDEX('E_Tokovi izvora'!$A:$N,DL41,AG$7)="","",INDEX('E_Tokovi izvora'!$A:$N,DL41,AG$7)))</f>
        <v/>
      </c>
      <c r="AH41" s="697" t="str">
        <f>IF($E41="","",IF(INDEX('E_Tokovi izvora'!$A:$N,DM41,AH$7)="","",INDEX('E_Tokovi izvora'!$A:$N,DM41,AH$7)))</f>
        <v/>
      </c>
      <c r="AI41" s="697" t="str">
        <f>IF($E41="","",IF(INDEX('E_Tokovi izvora'!$A:$N,DN41,AI$7)="","",INDEX('E_Tokovi izvora'!$A:$N,DN41,AI$7)))</f>
        <v/>
      </c>
      <c r="AJ41" s="697" t="str">
        <f>IF($E41="","",IF(INDEX('E_Tokovi izvora'!$A:$N,DO41,AJ$7)="","",INDEX('E_Tokovi izvora'!$A:$N,DO41,AJ$7)))</f>
        <v/>
      </c>
      <c r="AK41" s="697" t="str">
        <f>IF($E41="","",IF(INDEX('E_Tokovi izvora'!$A:$N,DP41,AK$7)="","",INDEX('E_Tokovi izvora'!$A:$N,DP41,AK$7)))</f>
        <v/>
      </c>
      <c r="AL41" s="697" t="str">
        <f>IF($E41="","",IF(INDEX('E_Tokovi izvora'!$A:$N,DQ41,AL$7)="","",INDEX('E_Tokovi izvora'!$A:$N,DQ41,AL$7)))</f>
        <v/>
      </c>
      <c r="AM41" s="697" t="str">
        <f>IF($E41="","",IF(INDEX('E_Tokovi izvora'!$A:$N,DR41,AM$7)="","",INDEX('E_Tokovi izvora'!$A:$N,DR41,AM$7)))</f>
        <v/>
      </c>
      <c r="AN41" s="697" t="str">
        <f>IF($E41="","",IF(INDEX('E_Tokovi izvora'!$A:$N,DS41,AN$7)="","",INDEX('E_Tokovi izvora'!$A:$N,DS41,AN$7)))</f>
        <v/>
      </c>
      <c r="AO41" s="697" t="str">
        <f>IF($E41="","",IF(INDEX('E_Tokovi izvora'!$A:$N,DT41,AO$7)="","",INDEX('E_Tokovi izvora'!$A:$N,DT41,AO$7)))</f>
        <v/>
      </c>
      <c r="AP41" s="697" t="str">
        <f>IF($E41="","",IF(INDEX('E_Tokovi izvora'!$A:$N,DU41,AP$7)="","",INDEX('E_Tokovi izvora'!$A:$N,DU41,AP$7)))</f>
        <v/>
      </c>
      <c r="AQ41" s="697" t="str">
        <f>IF($E41="","",IF(INDEX('E_Tokovi izvora'!$A:$N,DV41,AQ$7)="","",INDEX('E_Tokovi izvora'!$A:$N,DV41,AQ$7)))</f>
        <v/>
      </c>
      <c r="AR41" s="697" t="str">
        <f>IF($E41="","",IF(INDEX('E_Tokovi izvora'!$A:$N,DW41,AR$7)="","",INDEX('E_Tokovi izvora'!$A:$N,DW41,AR$7)))</f>
        <v/>
      </c>
      <c r="AS41" s="697" t="str">
        <f>IF($E41="","",IF(INDEX('E_Tokovi izvora'!$A:$N,DX41,AS$7)="","",INDEX('E_Tokovi izvora'!$A:$N,DX41,AS$7)))</f>
        <v/>
      </c>
      <c r="AT41" s="697" t="str">
        <f>IF($E41="","",IF(INDEX('E_Tokovi izvora'!$A:$N,DY41,AT$7)="","",INDEX('E_Tokovi izvora'!$A:$N,DY41,AT$7)))</f>
        <v/>
      </c>
      <c r="AU41" s="697" t="str">
        <f>IF($E41="","",IF(INDEX('E_Tokovi izvora'!$A:$N,DZ41,AU$7)="","",INDEX('E_Tokovi izvora'!$A:$N,DZ41,AU$7)))</f>
        <v/>
      </c>
      <c r="AV41" s="697" t="str">
        <f>IF($E41="","",IF(INDEX('E_Tokovi izvora'!$A:$N,EA41,AV$7)="","",INDEX('E_Tokovi izvora'!$A:$N,EA41,AV$7)))</f>
        <v/>
      </c>
      <c r="AW41" s="697" t="str">
        <f>IF($E41="","",IF(INDEX('E_Tokovi izvora'!$A:$N,EB41,AW$7)="","",INDEX('E_Tokovi izvora'!$A:$N,EB41,AW$7)))</f>
        <v/>
      </c>
      <c r="AX41" s="697" t="str">
        <f>IF($E41="","",IF(INDEX('E_Tokovi izvora'!$A:$N,EC41,AX$7)="","",INDEX('E_Tokovi izvora'!$A:$N,EC41,AX$7)))</f>
        <v/>
      </c>
      <c r="AY41" s="697" t="str">
        <f>IF($E41="","",IF(INDEX('E_Tokovi izvora'!$A:$N,ED41,AY$7)="","",INDEX('E_Tokovi izvora'!$A:$N,ED41,AY$7)))</f>
        <v/>
      </c>
      <c r="AZ41" s="697" t="str">
        <f>IF($E41="","",IF(INDEX('E_Tokovi izvora'!$A:$N,EE41,AZ$7)="","",INDEX('E_Tokovi izvora'!$A:$N,EE41,AZ$7)))</f>
        <v/>
      </c>
      <c r="BA41" s="697" t="str">
        <f>IF($E41="","",IF(INDEX('E_Tokovi izvora'!$A:$N,EF41,BA$7)="","",INDEX('E_Tokovi izvora'!$A:$N,EF41,BA$7)))</f>
        <v/>
      </c>
      <c r="BB41" s="697" t="str">
        <f>IF($E41="","",IF(INDEX('E_Tokovi izvora'!$A:$N,EG41,BB$7)="","",INDEX('E_Tokovi izvora'!$A:$N,EG41,BB$7)))</f>
        <v/>
      </c>
      <c r="BC41" s="697" t="str">
        <f>IF($E41="","",IF(INDEX('E_Tokovi izvora'!$A:$N,EH41,BC$7)="","",INDEX('E_Tokovi izvora'!$A:$N,EH41,BC$7)))</f>
        <v/>
      </c>
      <c r="BD41" s="697" t="str">
        <f>IF($E41="","",IF(INDEX('E_Tokovi izvora'!$A:$N,EI41,BD$7)="","",INDEX('E_Tokovi izvora'!$A:$N,EI41,BD$7)))</f>
        <v/>
      </c>
      <c r="BE41" s="697" t="str">
        <f>IF($E41="","",IF(INDEX('E_Tokovi izvora'!$A:$N,EJ41,BE$7)="","",INDEX('E_Tokovi izvora'!$A:$N,EJ41,BE$7)))</f>
        <v/>
      </c>
      <c r="BF41" s="697" t="str">
        <f>IF($E41="","",IF(INDEX('E_Tokovi izvora'!$A:$N,EK41,BF$7)="","",INDEX('E_Tokovi izvora'!$A:$N,EK41,BF$7)))</f>
        <v/>
      </c>
      <c r="BG41" s="697" t="str">
        <f>IF($E41="","",IF(INDEX('E_Tokovi izvora'!$A:$N,EL41,BG$7)="","",INDEX('E_Tokovi izvora'!$A:$N,EL41,BG$7)))</f>
        <v/>
      </c>
      <c r="BH41" s="697" t="str">
        <f>IF($E41="","",IF(INDEX('E_Tokovi izvora'!$A:$N,EM41,BH$7)="","",INDEX('E_Tokovi izvora'!$A:$N,EM41,BH$7)))</f>
        <v/>
      </c>
      <c r="BI41" s="697" t="str">
        <f>IF($E41="","",IF(INDEX('E_Tokovi izvora'!$A:$N,EN41,BI$7)="","",INDEX('E_Tokovi izvora'!$A:$N,EN41,BI$7)))</f>
        <v/>
      </c>
      <c r="BJ41" s="697" t="str">
        <f>IF($E41="","",IF(INDEX('E_Tokovi izvora'!$A:$N,EO41,BJ$7)="","",INDEX('E_Tokovi izvora'!$A:$N,EO41,BJ$7)))</f>
        <v/>
      </c>
      <c r="BK41" s="697" t="str">
        <f>IF($E41="","",IF(INDEX('E_Tokovi izvora'!$A:$N,EP41,BK$7)="","",INDEX('E_Tokovi izvora'!$A:$N,EP41,BK$7)))</f>
        <v/>
      </c>
      <c r="BL41" s="697" t="str">
        <f>IF($E41="","",IF(INDEX('E_Tokovi izvora'!$A:$N,EQ41,BL$7)="","",INDEX('E_Tokovi izvora'!$A:$N,EQ41,BL$7)))</f>
        <v/>
      </c>
      <c r="BM41" s="697" t="str">
        <f>IF($E41="","",IF(INDEX('E_Tokovi izvora'!$A:$N,ER41,BM$7)="","",INDEX('E_Tokovi izvora'!$A:$N,ER41,BM$7)))</f>
        <v/>
      </c>
      <c r="BN41" s="697" t="str">
        <f>IF($E41="","",IF(INDEX('E_Tokovi izvora'!$A:$N,ES41,BN$7)="","",INDEX('E_Tokovi izvora'!$A:$N,ES41,BN$7)))</f>
        <v/>
      </c>
      <c r="BO41" s="697" t="str">
        <f>IF($E41="","",IF(INDEX('E_Tokovi izvora'!$A:$N,ET41,BO$7)="","",INDEX('E_Tokovi izvora'!$A:$N,ET41,BO$7)))</f>
        <v/>
      </c>
      <c r="BP41" s="697" t="str">
        <f>IF($E41="","",IF(INDEX('E_Tokovi izvora'!$A:$N,EU41,BP$7)="","",INDEX('E_Tokovi izvora'!$A:$N,EU41,BP$7)))</f>
        <v/>
      </c>
      <c r="BQ41" s="697" t="str">
        <f>IF($E41="","",IF(INDEX('E_Tokovi izvora'!$A:$N,EV41,BQ$7)="","",INDEX('E_Tokovi izvora'!$A:$N,EV41,BQ$7)))</f>
        <v/>
      </c>
      <c r="BR41" s="697" t="str">
        <f>IF($E41="","",IF(INDEX('E_Tokovi izvora'!$A:$N,EW41,BR$7)="","",INDEX('E_Tokovi izvora'!$A:$N,EW41,BR$7)))</f>
        <v/>
      </c>
      <c r="BS41" s="697" t="str">
        <f>IF($E41="","",IF(INDEX('E_Tokovi izvora'!$A:$N,EX41,BS$7)="","",INDEX('E_Tokovi izvora'!$A:$N,EX41,BS$7)))</f>
        <v/>
      </c>
      <c r="BT41" s="697" t="str">
        <f>IF($E41="","",IF(INDEX('E_Tokovi izvora'!$A:$N,EY41,BT$7)="","",INDEX('E_Tokovi izvora'!$A:$N,EY41,BT$7)))</f>
        <v/>
      </c>
      <c r="BU41" s="620"/>
      <c r="CJ41" s="673" t="str">
        <f t="shared" si="0"/>
        <v>SourceCategory_</v>
      </c>
      <c r="CK41" s="673" t="b">
        <f>INDEX('C_Opis postrojenja'!$A$226:$A$332,ROWS($CI$11:CI41))="ausblenden"</f>
        <v>0</v>
      </c>
      <c r="CL41" s="673" t="str">
        <f t="shared" si="1"/>
        <v>SourceStreamName_</v>
      </c>
      <c r="CN41" s="673">
        <f t="shared" si="65"/>
        <v>2113</v>
      </c>
      <c r="CO41" s="673">
        <f t="shared" si="2"/>
        <v>2115</v>
      </c>
      <c r="CP41" s="673">
        <f t="shared" si="3"/>
        <v>2117</v>
      </c>
      <c r="CQ41" s="673">
        <f t="shared" si="4"/>
        <v>2119</v>
      </c>
      <c r="CR41" s="673">
        <f t="shared" si="5"/>
        <v>2121</v>
      </c>
      <c r="CS41" s="673">
        <f t="shared" si="6"/>
        <v>2123</v>
      </c>
      <c r="CT41" s="673">
        <f t="shared" si="7"/>
        <v>2125</v>
      </c>
      <c r="CU41" s="673">
        <f t="shared" si="8"/>
        <v>2125</v>
      </c>
      <c r="CV41" s="673">
        <f t="shared" si="9"/>
        <v>2125</v>
      </c>
      <c r="CW41" s="673">
        <f t="shared" si="10"/>
        <v>2125</v>
      </c>
      <c r="CX41" s="673">
        <f t="shared" si="11"/>
        <v>2125</v>
      </c>
      <c r="CY41" s="673">
        <f t="shared" si="12"/>
        <v>2128</v>
      </c>
      <c r="CZ41" s="673">
        <f t="shared" si="13"/>
        <v>2132</v>
      </c>
      <c r="DA41" s="673">
        <f t="shared" si="14"/>
        <v>2133</v>
      </c>
      <c r="DB41" s="673">
        <f t="shared" si="15"/>
        <v>2134</v>
      </c>
      <c r="DC41" s="673">
        <f t="shared" si="16"/>
        <v>2141</v>
      </c>
      <c r="DD41" s="673">
        <f t="shared" si="17"/>
        <v>2151</v>
      </c>
      <c r="DE41" s="673">
        <f t="shared" si="18"/>
        <v>2151</v>
      </c>
      <c r="DF41" s="673">
        <f t="shared" si="19"/>
        <v>2151</v>
      </c>
      <c r="DG41" s="673">
        <f t="shared" si="20"/>
        <v>2151</v>
      </c>
      <c r="DH41" s="673">
        <f t="shared" si="21"/>
        <v>2151</v>
      </c>
      <c r="DI41" s="673">
        <f t="shared" si="22"/>
        <v>2151</v>
      </c>
      <c r="DJ41" s="673">
        <f t="shared" si="23"/>
        <v>2151</v>
      </c>
      <c r="DK41" s="673">
        <f t="shared" si="24"/>
        <v>2142</v>
      </c>
      <c r="DL41" s="673">
        <f t="shared" si="25"/>
        <v>2152</v>
      </c>
      <c r="DM41" s="673">
        <f t="shared" si="26"/>
        <v>2152</v>
      </c>
      <c r="DN41" s="673">
        <f t="shared" si="27"/>
        <v>2152</v>
      </c>
      <c r="DO41" s="673">
        <f t="shared" si="28"/>
        <v>2152</v>
      </c>
      <c r="DP41" s="673">
        <f t="shared" si="29"/>
        <v>2152</v>
      </c>
      <c r="DQ41" s="673">
        <f t="shared" si="30"/>
        <v>2152</v>
      </c>
      <c r="DR41" s="673">
        <f t="shared" si="31"/>
        <v>2152</v>
      </c>
      <c r="DS41" s="673">
        <f t="shared" si="32"/>
        <v>2143</v>
      </c>
      <c r="DT41" s="673">
        <f t="shared" si="33"/>
        <v>2153</v>
      </c>
      <c r="DU41" s="673">
        <f t="shared" si="34"/>
        <v>2153</v>
      </c>
      <c r="DV41" s="673">
        <f t="shared" si="35"/>
        <v>2153</v>
      </c>
      <c r="DW41" s="673">
        <f t="shared" si="36"/>
        <v>2153</v>
      </c>
      <c r="DX41" s="673">
        <f t="shared" si="37"/>
        <v>2153</v>
      </c>
      <c r="DY41" s="673">
        <f t="shared" si="38"/>
        <v>2153</v>
      </c>
      <c r="DZ41" s="673">
        <f t="shared" si="39"/>
        <v>2153</v>
      </c>
      <c r="EA41" s="673">
        <f t="shared" si="40"/>
        <v>2144</v>
      </c>
      <c r="EB41" s="673">
        <f t="shared" si="41"/>
        <v>2154</v>
      </c>
      <c r="EC41" s="673">
        <f t="shared" si="42"/>
        <v>2154</v>
      </c>
      <c r="ED41" s="673">
        <f t="shared" si="43"/>
        <v>2154</v>
      </c>
      <c r="EE41" s="673">
        <f t="shared" si="44"/>
        <v>2154</v>
      </c>
      <c r="EF41" s="673">
        <f t="shared" si="45"/>
        <v>2154</v>
      </c>
      <c r="EG41" s="673">
        <f t="shared" si="46"/>
        <v>2154</v>
      </c>
      <c r="EH41" s="673">
        <f t="shared" si="47"/>
        <v>2154</v>
      </c>
      <c r="EI41" s="673">
        <f t="shared" si="48"/>
        <v>2145</v>
      </c>
      <c r="EJ41" s="673">
        <f t="shared" si="49"/>
        <v>2155</v>
      </c>
      <c r="EK41" s="673">
        <f t="shared" si="50"/>
        <v>2155</v>
      </c>
      <c r="EL41" s="673">
        <f t="shared" si="51"/>
        <v>2155</v>
      </c>
      <c r="EM41" s="673">
        <f t="shared" si="52"/>
        <v>2155</v>
      </c>
      <c r="EN41" s="673">
        <f t="shared" si="53"/>
        <v>2155</v>
      </c>
      <c r="EO41" s="673">
        <f t="shared" si="54"/>
        <v>2155</v>
      </c>
      <c r="EP41" s="673">
        <f t="shared" si="55"/>
        <v>2155</v>
      </c>
      <c r="EQ41" s="673">
        <f t="shared" si="56"/>
        <v>2146</v>
      </c>
      <c r="ER41" s="673">
        <f t="shared" si="57"/>
        <v>2156</v>
      </c>
      <c r="ES41" s="673">
        <f t="shared" si="58"/>
        <v>2156</v>
      </c>
      <c r="ET41" s="673">
        <f t="shared" si="59"/>
        <v>2156</v>
      </c>
      <c r="EU41" s="673">
        <f t="shared" si="60"/>
        <v>2156</v>
      </c>
      <c r="EV41" s="673">
        <f t="shared" si="61"/>
        <v>2156</v>
      </c>
      <c r="EW41" s="673">
        <f t="shared" si="62"/>
        <v>2156</v>
      </c>
      <c r="EX41" s="673">
        <f t="shared" si="63"/>
        <v>2156</v>
      </c>
      <c r="EY41" s="673">
        <f t="shared" si="64"/>
        <v>2162</v>
      </c>
    </row>
    <row r="42" spans="2:155" ht="12.75" customHeight="1" x14ac:dyDescent="0.2">
      <c r="B42" s="694" t="str">
        <f>IF(COUNTIF($CK$10:CK42,TRUE)&gt;0,"",INDEX('C_Opis postrojenja'!$E$226:$E$242,ROWS($A$11:A42)))</f>
        <v/>
      </c>
      <c r="C42" s="576" t="str">
        <f>IF($E42="","",INDEX('C_Opis postrojenja'!F:F,MATCH($B42,'C_Opis postrojenja'!$E:$E,0)))</f>
        <v/>
      </c>
      <c r="D42" s="576" t="str">
        <f>IF($E42="","",INDEX('C_Opis postrojenja'!I:I,MATCH($B42,'C_Opis postrojenja'!$E:$E,0)))</f>
        <v/>
      </c>
      <c r="E42" s="576" t="str">
        <f>IF($B42="","",INDEX('C_Opis postrojenja'!F:F,MATCH($CJ42,'C_Opis postrojenja'!$Q:$Q,0)))</f>
        <v/>
      </c>
      <c r="F42" s="700" t="str">
        <f>IF($E42="","",INDEX('C_Opis postrojenja'!L:L,MATCH($CJ42,'C_Opis postrojenja'!$Q:$Q,0)))</f>
        <v/>
      </c>
      <c r="G42" s="576" t="str">
        <f>IF($E42="","",INDEX('C_Opis postrojenja'!M:M,MATCH($CJ42,'C_Opis postrojenja'!$Q:$Q,0)))</f>
        <v/>
      </c>
      <c r="H42" s="576" t="str">
        <f>IF($E42="","",INDEX('C_Opis postrojenja'!N:N,MATCH($CJ42,'C_Opis postrojenja'!$Q:$Q,0)))</f>
        <v/>
      </c>
      <c r="I42" s="697" t="str">
        <f>IF($E42="","",IF(INDEX('E_Tokovi izvora'!$A:$N,CN42,I$7)="","",INDEX('E_Tokovi izvora'!$A:$N,CN42,I$7)))</f>
        <v/>
      </c>
      <c r="J42" s="697" t="str">
        <f>IF($E42="","",IF(INDEX('E_Tokovi izvora'!$A:$N,CO42,J$7)="","",INDEX('E_Tokovi izvora'!$A:$N,CO42,J$7)))</f>
        <v/>
      </c>
      <c r="K42" s="697" t="str">
        <f>IF($E42="","",IF(INDEX('E_Tokovi izvora'!$A:$N,CP42,K$7)="","",INDEX('E_Tokovi izvora'!$A:$N,CP42,K$7)))</f>
        <v/>
      </c>
      <c r="L42" s="697" t="str">
        <f>IF($E42="","",IF(INDEX('E_Tokovi izvora'!$A:$N,CQ42,L$7)="","",INDEX('E_Tokovi izvora'!$A:$N,CQ42,L$7)))</f>
        <v/>
      </c>
      <c r="M42" s="697" t="str">
        <f>IF($E42="","",IF(INDEX('E_Tokovi izvora'!$A:$N,CR42,M$7)="","",INDEX('E_Tokovi izvora'!$A:$N,CR42,M$7)))</f>
        <v/>
      </c>
      <c r="N42" s="697" t="str">
        <f>IF($E42="","",IF(INDEX('E_Tokovi izvora'!$A:$N,CS42,N$7)="","",INDEX('E_Tokovi izvora'!$A:$N,CS42,N$7)))</f>
        <v/>
      </c>
      <c r="O42" s="697" t="str">
        <f>IF($E42="","",IF(INDEX('E_Tokovi izvora'!$A:$N,CT42,O$7)="","",INDEX('E_Tokovi izvora'!$A:$N,CT42,O$7)))</f>
        <v/>
      </c>
      <c r="P42" s="697" t="str">
        <f>IF($E42="","",IF(INDEX('E_Tokovi izvora'!$A:$N,CU42,P$7)="","",INDEX('E_Tokovi izvora'!$A:$N,CU42,P$7)))</f>
        <v/>
      </c>
      <c r="Q42" s="697" t="str">
        <f>IF($E42="","",IF(INDEX('E_Tokovi izvora'!$A:$N,CV42,Q$7)="","",INDEX('E_Tokovi izvora'!$A:$N,CV42,Q$7)))</f>
        <v/>
      </c>
      <c r="R42" s="697" t="str">
        <f>IF($E42="","",IF(INDEX('E_Tokovi izvora'!$A:$N,CW42,R$7)="","",INDEX('E_Tokovi izvora'!$A:$N,CW42,R$7)))</f>
        <v/>
      </c>
      <c r="S42" s="697" t="str">
        <f>IF($E42="","",IF(INDEX('E_Tokovi izvora'!$A:$N,CX42,S$7)="","",INDEX('E_Tokovi izvora'!$A:$N,CX42,S$7)))</f>
        <v/>
      </c>
      <c r="T42" s="697" t="str">
        <f>IF($E42="","",IF(INDEX('E_Tokovi izvora'!$A:$N,CY42,T$7)="","",INDEX('E_Tokovi izvora'!$A:$N,CY42,T$7)))</f>
        <v/>
      </c>
      <c r="U42" s="697" t="str">
        <f>IF($E42="","",IF(INDEX('E_Tokovi izvora'!$A:$N,CZ42,U$7)="","",INDEX('E_Tokovi izvora'!$A:$N,CZ42,U$7)))</f>
        <v/>
      </c>
      <c r="V42" s="697" t="str">
        <f>IF($E42="","",IF(INDEX('E_Tokovi izvora'!$A:$N,DA42,V$7)="","",INDEX('E_Tokovi izvora'!$A:$N,DA42,V$7)))</f>
        <v/>
      </c>
      <c r="W42" s="698" t="str">
        <f>IF($E42="","",IF(INDEX('E_Tokovi izvora'!$A:$N,DB42,W$7)="","",INDEX('E_Tokovi izvora'!$A:$N,DB42,W$7)))</f>
        <v/>
      </c>
      <c r="X42" s="697" t="str">
        <f>IF($E42="","",IF(INDEX('E_Tokovi izvora'!$A:$N,DC42,X$7)="","",INDEX('E_Tokovi izvora'!$A:$N,DC42,X$7)))</f>
        <v/>
      </c>
      <c r="Y42" s="697" t="str">
        <f>IF($E42="","",IF(INDEX('E_Tokovi izvora'!$A:$N,DD42,Y$7)="","",INDEX('E_Tokovi izvora'!$A:$N,DD42,Y$7)))</f>
        <v/>
      </c>
      <c r="Z42" s="697" t="str">
        <f>IF($E42="","",IF(INDEX('E_Tokovi izvora'!$A:$N,DE42,Z$7)="","",INDEX('E_Tokovi izvora'!$A:$N,DE42,Z$7)))</f>
        <v/>
      </c>
      <c r="AA42" s="697" t="str">
        <f>IF($E42="","",IF(INDEX('E_Tokovi izvora'!$A:$N,DF42,AA$7)="","",INDEX('E_Tokovi izvora'!$A:$N,DF42,AA$7)))</f>
        <v/>
      </c>
      <c r="AB42" s="697" t="str">
        <f>IF($E42="","",IF(INDEX('E_Tokovi izvora'!$A:$N,DG42,AB$7)="","",INDEX('E_Tokovi izvora'!$A:$N,DG42,AB$7)))</f>
        <v/>
      </c>
      <c r="AC42" s="697" t="str">
        <f>IF($E42="","",IF(INDEX('E_Tokovi izvora'!$A:$N,DH42,AC$7)="","",INDEX('E_Tokovi izvora'!$A:$N,DH42,AC$7)))</f>
        <v/>
      </c>
      <c r="AD42" s="697" t="str">
        <f>IF($E42="","",IF(INDEX('E_Tokovi izvora'!$A:$N,DI42,AD$7)="","",INDEX('E_Tokovi izvora'!$A:$N,DI42,AD$7)))</f>
        <v/>
      </c>
      <c r="AE42" s="697" t="str">
        <f>IF($E42="","",IF(INDEX('E_Tokovi izvora'!$A:$N,DJ42,AE$7)="","",INDEX('E_Tokovi izvora'!$A:$N,DJ42,AE$7)))</f>
        <v/>
      </c>
      <c r="AF42" s="697" t="str">
        <f>IF($E42="","",IF(INDEX('E_Tokovi izvora'!$A:$N,DK42,AF$7)="","",INDEX('E_Tokovi izvora'!$A:$N,DK42,AF$7)))</f>
        <v/>
      </c>
      <c r="AG42" s="697" t="str">
        <f>IF($E42="","",IF(INDEX('E_Tokovi izvora'!$A:$N,DL42,AG$7)="","",INDEX('E_Tokovi izvora'!$A:$N,DL42,AG$7)))</f>
        <v/>
      </c>
      <c r="AH42" s="697" t="str">
        <f>IF($E42="","",IF(INDEX('E_Tokovi izvora'!$A:$N,DM42,AH$7)="","",INDEX('E_Tokovi izvora'!$A:$N,DM42,AH$7)))</f>
        <v/>
      </c>
      <c r="AI42" s="697" t="str">
        <f>IF($E42="","",IF(INDEX('E_Tokovi izvora'!$A:$N,DN42,AI$7)="","",INDEX('E_Tokovi izvora'!$A:$N,DN42,AI$7)))</f>
        <v/>
      </c>
      <c r="AJ42" s="697" t="str">
        <f>IF($E42="","",IF(INDEX('E_Tokovi izvora'!$A:$N,DO42,AJ$7)="","",INDEX('E_Tokovi izvora'!$A:$N,DO42,AJ$7)))</f>
        <v/>
      </c>
      <c r="AK42" s="697" t="str">
        <f>IF($E42="","",IF(INDEX('E_Tokovi izvora'!$A:$N,DP42,AK$7)="","",INDEX('E_Tokovi izvora'!$A:$N,DP42,AK$7)))</f>
        <v/>
      </c>
      <c r="AL42" s="697" t="str">
        <f>IF($E42="","",IF(INDEX('E_Tokovi izvora'!$A:$N,DQ42,AL$7)="","",INDEX('E_Tokovi izvora'!$A:$N,DQ42,AL$7)))</f>
        <v/>
      </c>
      <c r="AM42" s="697" t="str">
        <f>IF($E42="","",IF(INDEX('E_Tokovi izvora'!$A:$N,DR42,AM$7)="","",INDEX('E_Tokovi izvora'!$A:$N,DR42,AM$7)))</f>
        <v/>
      </c>
      <c r="AN42" s="697" t="str">
        <f>IF($E42="","",IF(INDEX('E_Tokovi izvora'!$A:$N,DS42,AN$7)="","",INDEX('E_Tokovi izvora'!$A:$N,DS42,AN$7)))</f>
        <v/>
      </c>
      <c r="AO42" s="697" t="str">
        <f>IF($E42="","",IF(INDEX('E_Tokovi izvora'!$A:$N,DT42,AO$7)="","",INDEX('E_Tokovi izvora'!$A:$N,DT42,AO$7)))</f>
        <v/>
      </c>
      <c r="AP42" s="697" t="str">
        <f>IF($E42="","",IF(INDEX('E_Tokovi izvora'!$A:$N,DU42,AP$7)="","",INDEX('E_Tokovi izvora'!$A:$N,DU42,AP$7)))</f>
        <v/>
      </c>
      <c r="AQ42" s="697" t="str">
        <f>IF($E42="","",IF(INDEX('E_Tokovi izvora'!$A:$N,DV42,AQ$7)="","",INDEX('E_Tokovi izvora'!$A:$N,DV42,AQ$7)))</f>
        <v/>
      </c>
      <c r="AR42" s="697" t="str">
        <f>IF($E42="","",IF(INDEX('E_Tokovi izvora'!$A:$N,DW42,AR$7)="","",INDEX('E_Tokovi izvora'!$A:$N,DW42,AR$7)))</f>
        <v/>
      </c>
      <c r="AS42" s="697" t="str">
        <f>IF($E42="","",IF(INDEX('E_Tokovi izvora'!$A:$N,DX42,AS$7)="","",INDEX('E_Tokovi izvora'!$A:$N,DX42,AS$7)))</f>
        <v/>
      </c>
      <c r="AT42" s="697" t="str">
        <f>IF($E42="","",IF(INDEX('E_Tokovi izvora'!$A:$N,DY42,AT$7)="","",INDEX('E_Tokovi izvora'!$A:$N,DY42,AT$7)))</f>
        <v/>
      </c>
      <c r="AU42" s="697" t="str">
        <f>IF($E42="","",IF(INDEX('E_Tokovi izvora'!$A:$N,DZ42,AU$7)="","",INDEX('E_Tokovi izvora'!$A:$N,DZ42,AU$7)))</f>
        <v/>
      </c>
      <c r="AV42" s="697" t="str">
        <f>IF($E42="","",IF(INDEX('E_Tokovi izvora'!$A:$N,EA42,AV$7)="","",INDEX('E_Tokovi izvora'!$A:$N,EA42,AV$7)))</f>
        <v/>
      </c>
      <c r="AW42" s="697" t="str">
        <f>IF($E42="","",IF(INDEX('E_Tokovi izvora'!$A:$N,EB42,AW$7)="","",INDEX('E_Tokovi izvora'!$A:$N,EB42,AW$7)))</f>
        <v/>
      </c>
      <c r="AX42" s="697" t="str">
        <f>IF($E42="","",IF(INDEX('E_Tokovi izvora'!$A:$N,EC42,AX$7)="","",INDEX('E_Tokovi izvora'!$A:$N,EC42,AX$7)))</f>
        <v/>
      </c>
      <c r="AY42" s="697" t="str">
        <f>IF($E42="","",IF(INDEX('E_Tokovi izvora'!$A:$N,ED42,AY$7)="","",INDEX('E_Tokovi izvora'!$A:$N,ED42,AY$7)))</f>
        <v/>
      </c>
      <c r="AZ42" s="697" t="str">
        <f>IF($E42="","",IF(INDEX('E_Tokovi izvora'!$A:$N,EE42,AZ$7)="","",INDEX('E_Tokovi izvora'!$A:$N,EE42,AZ$7)))</f>
        <v/>
      </c>
      <c r="BA42" s="697" t="str">
        <f>IF($E42="","",IF(INDEX('E_Tokovi izvora'!$A:$N,EF42,BA$7)="","",INDEX('E_Tokovi izvora'!$A:$N,EF42,BA$7)))</f>
        <v/>
      </c>
      <c r="BB42" s="697" t="str">
        <f>IF($E42="","",IF(INDEX('E_Tokovi izvora'!$A:$N,EG42,BB$7)="","",INDEX('E_Tokovi izvora'!$A:$N,EG42,BB$7)))</f>
        <v/>
      </c>
      <c r="BC42" s="697" t="str">
        <f>IF($E42="","",IF(INDEX('E_Tokovi izvora'!$A:$N,EH42,BC$7)="","",INDEX('E_Tokovi izvora'!$A:$N,EH42,BC$7)))</f>
        <v/>
      </c>
      <c r="BD42" s="697" t="str">
        <f>IF($E42="","",IF(INDEX('E_Tokovi izvora'!$A:$N,EI42,BD$7)="","",INDEX('E_Tokovi izvora'!$A:$N,EI42,BD$7)))</f>
        <v/>
      </c>
      <c r="BE42" s="697" t="str">
        <f>IF($E42="","",IF(INDEX('E_Tokovi izvora'!$A:$N,EJ42,BE$7)="","",INDEX('E_Tokovi izvora'!$A:$N,EJ42,BE$7)))</f>
        <v/>
      </c>
      <c r="BF42" s="697" t="str">
        <f>IF($E42="","",IF(INDEX('E_Tokovi izvora'!$A:$N,EK42,BF$7)="","",INDEX('E_Tokovi izvora'!$A:$N,EK42,BF$7)))</f>
        <v/>
      </c>
      <c r="BG42" s="697" t="str">
        <f>IF($E42="","",IF(INDEX('E_Tokovi izvora'!$A:$N,EL42,BG$7)="","",INDEX('E_Tokovi izvora'!$A:$N,EL42,BG$7)))</f>
        <v/>
      </c>
      <c r="BH42" s="697" t="str">
        <f>IF($E42="","",IF(INDEX('E_Tokovi izvora'!$A:$N,EM42,BH$7)="","",INDEX('E_Tokovi izvora'!$A:$N,EM42,BH$7)))</f>
        <v/>
      </c>
      <c r="BI42" s="697" t="str">
        <f>IF($E42="","",IF(INDEX('E_Tokovi izvora'!$A:$N,EN42,BI$7)="","",INDEX('E_Tokovi izvora'!$A:$N,EN42,BI$7)))</f>
        <v/>
      </c>
      <c r="BJ42" s="697" t="str">
        <f>IF($E42="","",IF(INDEX('E_Tokovi izvora'!$A:$N,EO42,BJ$7)="","",INDEX('E_Tokovi izvora'!$A:$N,EO42,BJ$7)))</f>
        <v/>
      </c>
      <c r="BK42" s="697" t="str">
        <f>IF($E42="","",IF(INDEX('E_Tokovi izvora'!$A:$N,EP42,BK$7)="","",INDEX('E_Tokovi izvora'!$A:$N,EP42,BK$7)))</f>
        <v/>
      </c>
      <c r="BL42" s="697" t="str">
        <f>IF($E42="","",IF(INDEX('E_Tokovi izvora'!$A:$N,EQ42,BL$7)="","",INDEX('E_Tokovi izvora'!$A:$N,EQ42,BL$7)))</f>
        <v/>
      </c>
      <c r="BM42" s="697" t="str">
        <f>IF($E42="","",IF(INDEX('E_Tokovi izvora'!$A:$N,ER42,BM$7)="","",INDEX('E_Tokovi izvora'!$A:$N,ER42,BM$7)))</f>
        <v/>
      </c>
      <c r="BN42" s="697" t="str">
        <f>IF($E42="","",IF(INDEX('E_Tokovi izvora'!$A:$N,ES42,BN$7)="","",INDEX('E_Tokovi izvora'!$A:$N,ES42,BN$7)))</f>
        <v/>
      </c>
      <c r="BO42" s="697" t="str">
        <f>IF($E42="","",IF(INDEX('E_Tokovi izvora'!$A:$N,ET42,BO$7)="","",INDEX('E_Tokovi izvora'!$A:$N,ET42,BO$7)))</f>
        <v/>
      </c>
      <c r="BP42" s="697" t="str">
        <f>IF($E42="","",IF(INDEX('E_Tokovi izvora'!$A:$N,EU42,BP$7)="","",INDEX('E_Tokovi izvora'!$A:$N,EU42,BP$7)))</f>
        <v/>
      </c>
      <c r="BQ42" s="697" t="str">
        <f>IF($E42="","",IF(INDEX('E_Tokovi izvora'!$A:$N,EV42,BQ$7)="","",INDEX('E_Tokovi izvora'!$A:$N,EV42,BQ$7)))</f>
        <v/>
      </c>
      <c r="BR42" s="697" t="str">
        <f>IF($E42="","",IF(INDEX('E_Tokovi izvora'!$A:$N,EW42,BR$7)="","",INDEX('E_Tokovi izvora'!$A:$N,EW42,BR$7)))</f>
        <v/>
      </c>
      <c r="BS42" s="697" t="str">
        <f>IF($E42="","",IF(INDEX('E_Tokovi izvora'!$A:$N,EX42,BS$7)="","",INDEX('E_Tokovi izvora'!$A:$N,EX42,BS$7)))</f>
        <v/>
      </c>
      <c r="BT42" s="697" t="str">
        <f>IF($E42="","",IF(INDEX('E_Tokovi izvora'!$A:$N,EY42,BT$7)="","",INDEX('E_Tokovi izvora'!$A:$N,EY42,BT$7)))</f>
        <v/>
      </c>
      <c r="BU42" s="620"/>
      <c r="CJ42" s="673" t="str">
        <f t="shared" si="0"/>
        <v>SourceCategory_</v>
      </c>
      <c r="CK42" s="673" t="b">
        <f>INDEX('C_Opis postrojenja'!$A$226:$A$332,ROWS($CI$11:CI42))="ausblenden"</f>
        <v>0</v>
      </c>
      <c r="CL42" s="673" t="str">
        <f t="shared" si="1"/>
        <v>SourceStreamName_</v>
      </c>
      <c r="CN42" s="673">
        <f t="shared" si="65"/>
        <v>2179</v>
      </c>
      <c r="CO42" s="673">
        <f t="shared" si="2"/>
        <v>2181</v>
      </c>
      <c r="CP42" s="673">
        <f t="shared" si="3"/>
        <v>2183</v>
      </c>
      <c r="CQ42" s="673">
        <f t="shared" si="4"/>
        <v>2185</v>
      </c>
      <c r="CR42" s="673">
        <f t="shared" si="5"/>
        <v>2187</v>
      </c>
      <c r="CS42" s="673">
        <f t="shared" si="6"/>
        <v>2189</v>
      </c>
      <c r="CT42" s="673">
        <f t="shared" si="7"/>
        <v>2191</v>
      </c>
      <c r="CU42" s="673">
        <f t="shared" si="8"/>
        <v>2191</v>
      </c>
      <c r="CV42" s="673">
        <f t="shared" si="9"/>
        <v>2191</v>
      </c>
      <c r="CW42" s="673">
        <f t="shared" si="10"/>
        <v>2191</v>
      </c>
      <c r="CX42" s="673">
        <f t="shared" si="11"/>
        <v>2191</v>
      </c>
      <c r="CY42" s="673">
        <f t="shared" si="12"/>
        <v>2194</v>
      </c>
      <c r="CZ42" s="673">
        <f t="shared" si="13"/>
        <v>2198</v>
      </c>
      <c r="DA42" s="673">
        <f t="shared" si="14"/>
        <v>2199</v>
      </c>
      <c r="DB42" s="673">
        <f t="shared" si="15"/>
        <v>2200</v>
      </c>
      <c r="DC42" s="673">
        <f t="shared" si="16"/>
        <v>2207</v>
      </c>
      <c r="DD42" s="673">
        <f t="shared" si="17"/>
        <v>2217</v>
      </c>
      <c r="DE42" s="673">
        <f t="shared" si="18"/>
        <v>2217</v>
      </c>
      <c r="DF42" s="673">
        <f t="shared" si="19"/>
        <v>2217</v>
      </c>
      <c r="DG42" s="673">
        <f t="shared" si="20"/>
        <v>2217</v>
      </c>
      <c r="DH42" s="673">
        <f t="shared" si="21"/>
        <v>2217</v>
      </c>
      <c r="DI42" s="673">
        <f t="shared" si="22"/>
        <v>2217</v>
      </c>
      <c r="DJ42" s="673">
        <f t="shared" si="23"/>
        <v>2217</v>
      </c>
      <c r="DK42" s="673">
        <f t="shared" si="24"/>
        <v>2208</v>
      </c>
      <c r="DL42" s="673">
        <f t="shared" si="25"/>
        <v>2218</v>
      </c>
      <c r="DM42" s="673">
        <f t="shared" si="26"/>
        <v>2218</v>
      </c>
      <c r="DN42" s="673">
        <f t="shared" si="27"/>
        <v>2218</v>
      </c>
      <c r="DO42" s="673">
        <f t="shared" si="28"/>
        <v>2218</v>
      </c>
      <c r="DP42" s="673">
        <f t="shared" si="29"/>
        <v>2218</v>
      </c>
      <c r="DQ42" s="673">
        <f t="shared" si="30"/>
        <v>2218</v>
      </c>
      <c r="DR42" s="673">
        <f t="shared" si="31"/>
        <v>2218</v>
      </c>
      <c r="DS42" s="673">
        <f t="shared" si="32"/>
        <v>2209</v>
      </c>
      <c r="DT42" s="673">
        <f t="shared" si="33"/>
        <v>2219</v>
      </c>
      <c r="DU42" s="673">
        <f t="shared" si="34"/>
        <v>2219</v>
      </c>
      <c r="DV42" s="673">
        <f t="shared" si="35"/>
        <v>2219</v>
      </c>
      <c r="DW42" s="673">
        <f t="shared" si="36"/>
        <v>2219</v>
      </c>
      <c r="DX42" s="673">
        <f t="shared" si="37"/>
        <v>2219</v>
      </c>
      <c r="DY42" s="673">
        <f t="shared" si="38"/>
        <v>2219</v>
      </c>
      <c r="DZ42" s="673">
        <f t="shared" si="39"/>
        <v>2219</v>
      </c>
      <c r="EA42" s="673">
        <f t="shared" si="40"/>
        <v>2210</v>
      </c>
      <c r="EB42" s="673">
        <f t="shared" si="41"/>
        <v>2220</v>
      </c>
      <c r="EC42" s="673">
        <f t="shared" si="42"/>
        <v>2220</v>
      </c>
      <c r="ED42" s="673">
        <f t="shared" si="43"/>
        <v>2220</v>
      </c>
      <c r="EE42" s="673">
        <f t="shared" si="44"/>
        <v>2220</v>
      </c>
      <c r="EF42" s="673">
        <f t="shared" si="45"/>
        <v>2220</v>
      </c>
      <c r="EG42" s="673">
        <f t="shared" si="46"/>
        <v>2220</v>
      </c>
      <c r="EH42" s="673">
        <f t="shared" si="47"/>
        <v>2220</v>
      </c>
      <c r="EI42" s="673">
        <f t="shared" si="48"/>
        <v>2211</v>
      </c>
      <c r="EJ42" s="673">
        <f t="shared" si="49"/>
        <v>2221</v>
      </c>
      <c r="EK42" s="673">
        <f t="shared" si="50"/>
        <v>2221</v>
      </c>
      <c r="EL42" s="673">
        <f t="shared" si="51"/>
        <v>2221</v>
      </c>
      <c r="EM42" s="673">
        <f t="shared" si="52"/>
        <v>2221</v>
      </c>
      <c r="EN42" s="673">
        <f t="shared" si="53"/>
        <v>2221</v>
      </c>
      <c r="EO42" s="673">
        <f t="shared" si="54"/>
        <v>2221</v>
      </c>
      <c r="EP42" s="673">
        <f t="shared" si="55"/>
        <v>2221</v>
      </c>
      <c r="EQ42" s="673">
        <f t="shared" si="56"/>
        <v>2212</v>
      </c>
      <c r="ER42" s="673">
        <f t="shared" si="57"/>
        <v>2222</v>
      </c>
      <c r="ES42" s="673">
        <f t="shared" si="58"/>
        <v>2222</v>
      </c>
      <c r="ET42" s="673">
        <f t="shared" si="59"/>
        <v>2222</v>
      </c>
      <c r="EU42" s="673">
        <f t="shared" si="60"/>
        <v>2222</v>
      </c>
      <c r="EV42" s="673">
        <f t="shared" si="61"/>
        <v>2222</v>
      </c>
      <c r="EW42" s="673">
        <f t="shared" si="62"/>
        <v>2222</v>
      </c>
      <c r="EX42" s="673">
        <f t="shared" si="63"/>
        <v>2222</v>
      </c>
      <c r="EY42" s="673">
        <f t="shared" si="64"/>
        <v>2228</v>
      </c>
    </row>
    <row r="43" spans="2:155" ht="12.75" customHeight="1" x14ac:dyDescent="0.2">
      <c r="B43" s="694" t="str">
        <f>IF(COUNTIF($CK$10:CK43,TRUE)&gt;0,"",INDEX('C_Opis postrojenja'!$E$226:$E$242,ROWS($A$11:A43)))</f>
        <v/>
      </c>
      <c r="C43" s="576" t="str">
        <f>IF($E43="","",INDEX('C_Opis postrojenja'!F:F,MATCH($B43,'C_Opis postrojenja'!$E:$E,0)))</f>
        <v/>
      </c>
      <c r="D43" s="576" t="str">
        <f>IF($E43="","",INDEX('C_Opis postrojenja'!I:I,MATCH($B43,'C_Opis postrojenja'!$E:$E,0)))</f>
        <v/>
      </c>
      <c r="E43" s="576" t="str">
        <f>IF($B43="","",INDEX('C_Opis postrojenja'!F:F,MATCH($CJ43,'C_Opis postrojenja'!$Q:$Q,0)))</f>
        <v/>
      </c>
      <c r="F43" s="700" t="str">
        <f>IF($E43="","",INDEX('C_Opis postrojenja'!L:L,MATCH($CJ43,'C_Opis postrojenja'!$Q:$Q,0)))</f>
        <v/>
      </c>
      <c r="G43" s="576" t="str">
        <f>IF($E43="","",INDEX('C_Opis postrojenja'!M:M,MATCH($CJ43,'C_Opis postrojenja'!$Q:$Q,0)))</f>
        <v/>
      </c>
      <c r="H43" s="576" t="str">
        <f>IF($E43="","",INDEX('C_Opis postrojenja'!N:N,MATCH($CJ43,'C_Opis postrojenja'!$Q:$Q,0)))</f>
        <v/>
      </c>
      <c r="I43" s="697" t="str">
        <f>IF($E43="","",IF(INDEX('E_Tokovi izvora'!$A:$N,CN43,I$7)="","",INDEX('E_Tokovi izvora'!$A:$N,CN43,I$7)))</f>
        <v/>
      </c>
      <c r="J43" s="697" t="str">
        <f>IF($E43="","",IF(INDEX('E_Tokovi izvora'!$A:$N,CO43,J$7)="","",INDEX('E_Tokovi izvora'!$A:$N,CO43,J$7)))</f>
        <v/>
      </c>
      <c r="K43" s="697" t="str">
        <f>IF($E43="","",IF(INDEX('E_Tokovi izvora'!$A:$N,CP43,K$7)="","",INDEX('E_Tokovi izvora'!$A:$N,CP43,K$7)))</f>
        <v/>
      </c>
      <c r="L43" s="697" t="str">
        <f>IF($E43="","",IF(INDEX('E_Tokovi izvora'!$A:$N,CQ43,L$7)="","",INDEX('E_Tokovi izvora'!$A:$N,CQ43,L$7)))</f>
        <v/>
      </c>
      <c r="M43" s="697" t="str">
        <f>IF($E43="","",IF(INDEX('E_Tokovi izvora'!$A:$N,CR43,M$7)="","",INDEX('E_Tokovi izvora'!$A:$N,CR43,M$7)))</f>
        <v/>
      </c>
      <c r="N43" s="697" t="str">
        <f>IF($E43="","",IF(INDEX('E_Tokovi izvora'!$A:$N,CS43,N$7)="","",INDEX('E_Tokovi izvora'!$A:$N,CS43,N$7)))</f>
        <v/>
      </c>
      <c r="O43" s="697" t="str">
        <f>IF($E43="","",IF(INDEX('E_Tokovi izvora'!$A:$N,CT43,O$7)="","",INDEX('E_Tokovi izvora'!$A:$N,CT43,O$7)))</f>
        <v/>
      </c>
      <c r="P43" s="697" t="str">
        <f>IF($E43="","",IF(INDEX('E_Tokovi izvora'!$A:$N,CU43,P$7)="","",INDEX('E_Tokovi izvora'!$A:$N,CU43,P$7)))</f>
        <v/>
      </c>
      <c r="Q43" s="697" t="str">
        <f>IF($E43="","",IF(INDEX('E_Tokovi izvora'!$A:$N,CV43,Q$7)="","",INDEX('E_Tokovi izvora'!$A:$N,CV43,Q$7)))</f>
        <v/>
      </c>
      <c r="R43" s="697" t="str">
        <f>IF($E43="","",IF(INDEX('E_Tokovi izvora'!$A:$N,CW43,R$7)="","",INDEX('E_Tokovi izvora'!$A:$N,CW43,R$7)))</f>
        <v/>
      </c>
      <c r="S43" s="697" t="str">
        <f>IF($E43="","",IF(INDEX('E_Tokovi izvora'!$A:$N,CX43,S$7)="","",INDEX('E_Tokovi izvora'!$A:$N,CX43,S$7)))</f>
        <v/>
      </c>
      <c r="T43" s="697" t="str">
        <f>IF($E43="","",IF(INDEX('E_Tokovi izvora'!$A:$N,CY43,T$7)="","",INDEX('E_Tokovi izvora'!$A:$N,CY43,T$7)))</f>
        <v/>
      </c>
      <c r="U43" s="697" t="str">
        <f>IF($E43="","",IF(INDEX('E_Tokovi izvora'!$A:$N,CZ43,U$7)="","",INDEX('E_Tokovi izvora'!$A:$N,CZ43,U$7)))</f>
        <v/>
      </c>
      <c r="V43" s="697" t="str">
        <f>IF($E43="","",IF(INDEX('E_Tokovi izvora'!$A:$N,DA43,V$7)="","",INDEX('E_Tokovi izvora'!$A:$N,DA43,V$7)))</f>
        <v/>
      </c>
      <c r="W43" s="698" t="str">
        <f>IF($E43="","",IF(INDEX('E_Tokovi izvora'!$A:$N,DB43,W$7)="","",INDEX('E_Tokovi izvora'!$A:$N,DB43,W$7)))</f>
        <v/>
      </c>
      <c r="X43" s="697" t="str">
        <f>IF($E43="","",IF(INDEX('E_Tokovi izvora'!$A:$N,DC43,X$7)="","",INDEX('E_Tokovi izvora'!$A:$N,DC43,X$7)))</f>
        <v/>
      </c>
      <c r="Y43" s="697" t="str">
        <f>IF($E43="","",IF(INDEX('E_Tokovi izvora'!$A:$N,DD43,Y$7)="","",INDEX('E_Tokovi izvora'!$A:$N,DD43,Y$7)))</f>
        <v/>
      </c>
      <c r="Z43" s="697" t="str">
        <f>IF($E43="","",IF(INDEX('E_Tokovi izvora'!$A:$N,DE43,Z$7)="","",INDEX('E_Tokovi izvora'!$A:$N,DE43,Z$7)))</f>
        <v/>
      </c>
      <c r="AA43" s="697" t="str">
        <f>IF($E43="","",IF(INDEX('E_Tokovi izvora'!$A:$N,DF43,AA$7)="","",INDEX('E_Tokovi izvora'!$A:$N,DF43,AA$7)))</f>
        <v/>
      </c>
      <c r="AB43" s="697" t="str">
        <f>IF($E43="","",IF(INDEX('E_Tokovi izvora'!$A:$N,DG43,AB$7)="","",INDEX('E_Tokovi izvora'!$A:$N,DG43,AB$7)))</f>
        <v/>
      </c>
      <c r="AC43" s="697" t="str">
        <f>IF($E43="","",IF(INDEX('E_Tokovi izvora'!$A:$N,DH43,AC$7)="","",INDEX('E_Tokovi izvora'!$A:$N,DH43,AC$7)))</f>
        <v/>
      </c>
      <c r="AD43" s="697" t="str">
        <f>IF($E43="","",IF(INDEX('E_Tokovi izvora'!$A:$N,DI43,AD$7)="","",INDEX('E_Tokovi izvora'!$A:$N,DI43,AD$7)))</f>
        <v/>
      </c>
      <c r="AE43" s="697" t="str">
        <f>IF($E43="","",IF(INDEX('E_Tokovi izvora'!$A:$N,DJ43,AE$7)="","",INDEX('E_Tokovi izvora'!$A:$N,DJ43,AE$7)))</f>
        <v/>
      </c>
      <c r="AF43" s="697" t="str">
        <f>IF($E43="","",IF(INDEX('E_Tokovi izvora'!$A:$N,DK43,AF$7)="","",INDEX('E_Tokovi izvora'!$A:$N,DK43,AF$7)))</f>
        <v/>
      </c>
      <c r="AG43" s="697" t="str">
        <f>IF($E43="","",IF(INDEX('E_Tokovi izvora'!$A:$N,DL43,AG$7)="","",INDEX('E_Tokovi izvora'!$A:$N,DL43,AG$7)))</f>
        <v/>
      </c>
      <c r="AH43" s="697" t="str">
        <f>IF($E43="","",IF(INDEX('E_Tokovi izvora'!$A:$N,DM43,AH$7)="","",INDEX('E_Tokovi izvora'!$A:$N,DM43,AH$7)))</f>
        <v/>
      </c>
      <c r="AI43" s="697" t="str">
        <f>IF($E43="","",IF(INDEX('E_Tokovi izvora'!$A:$N,DN43,AI$7)="","",INDEX('E_Tokovi izvora'!$A:$N,DN43,AI$7)))</f>
        <v/>
      </c>
      <c r="AJ43" s="697" t="str">
        <f>IF($E43="","",IF(INDEX('E_Tokovi izvora'!$A:$N,DO43,AJ$7)="","",INDEX('E_Tokovi izvora'!$A:$N,DO43,AJ$7)))</f>
        <v/>
      </c>
      <c r="AK43" s="697" t="str">
        <f>IF($E43="","",IF(INDEX('E_Tokovi izvora'!$A:$N,DP43,AK$7)="","",INDEX('E_Tokovi izvora'!$A:$N,DP43,AK$7)))</f>
        <v/>
      </c>
      <c r="AL43" s="697" t="str">
        <f>IF($E43="","",IF(INDEX('E_Tokovi izvora'!$A:$N,DQ43,AL$7)="","",INDEX('E_Tokovi izvora'!$A:$N,DQ43,AL$7)))</f>
        <v/>
      </c>
      <c r="AM43" s="697" t="str">
        <f>IF($E43="","",IF(INDEX('E_Tokovi izvora'!$A:$N,DR43,AM$7)="","",INDEX('E_Tokovi izvora'!$A:$N,DR43,AM$7)))</f>
        <v/>
      </c>
      <c r="AN43" s="697" t="str">
        <f>IF($E43="","",IF(INDEX('E_Tokovi izvora'!$A:$N,DS43,AN$7)="","",INDEX('E_Tokovi izvora'!$A:$N,DS43,AN$7)))</f>
        <v/>
      </c>
      <c r="AO43" s="697" t="str">
        <f>IF($E43="","",IF(INDEX('E_Tokovi izvora'!$A:$N,DT43,AO$7)="","",INDEX('E_Tokovi izvora'!$A:$N,DT43,AO$7)))</f>
        <v/>
      </c>
      <c r="AP43" s="697" t="str">
        <f>IF($E43="","",IF(INDEX('E_Tokovi izvora'!$A:$N,DU43,AP$7)="","",INDEX('E_Tokovi izvora'!$A:$N,DU43,AP$7)))</f>
        <v/>
      </c>
      <c r="AQ43" s="697" t="str">
        <f>IF($E43="","",IF(INDEX('E_Tokovi izvora'!$A:$N,DV43,AQ$7)="","",INDEX('E_Tokovi izvora'!$A:$N,DV43,AQ$7)))</f>
        <v/>
      </c>
      <c r="AR43" s="697" t="str">
        <f>IF($E43="","",IF(INDEX('E_Tokovi izvora'!$A:$N,DW43,AR$7)="","",INDEX('E_Tokovi izvora'!$A:$N,DW43,AR$7)))</f>
        <v/>
      </c>
      <c r="AS43" s="697" t="str">
        <f>IF($E43="","",IF(INDEX('E_Tokovi izvora'!$A:$N,DX43,AS$7)="","",INDEX('E_Tokovi izvora'!$A:$N,DX43,AS$7)))</f>
        <v/>
      </c>
      <c r="AT43" s="697" t="str">
        <f>IF($E43="","",IF(INDEX('E_Tokovi izvora'!$A:$N,DY43,AT$7)="","",INDEX('E_Tokovi izvora'!$A:$N,DY43,AT$7)))</f>
        <v/>
      </c>
      <c r="AU43" s="697" t="str">
        <f>IF($E43="","",IF(INDEX('E_Tokovi izvora'!$A:$N,DZ43,AU$7)="","",INDEX('E_Tokovi izvora'!$A:$N,DZ43,AU$7)))</f>
        <v/>
      </c>
      <c r="AV43" s="697" t="str">
        <f>IF($E43="","",IF(INDEX('E_Tokovi izvora'!$A:$N,EA43,AV$7)="","",INDEX('E_Tokovi izvora'!$A:$N,EA43,AV$7)))</f>
        <v/>
      </c>
      <c r="AW43" s="697" t="str">
        <f>IF($E43="","",IF(INDEX('E_Tokovi izvora'!$A:$N,EB43,AW$7)="","",INDEX('E_Tokovi izvora'!$A:$N,EB43,AW$7)))</f>
        <v/>
      </c>
      <c r="AX43" s="697" t="str">
        <f>IF($E43="","",IF(INDEX('E_Tokovi izvora'!$A:$N,EC43,AX$7)="","",INDEX('E_Tokovi izvora'!$A:$N,EC43,AX$7)))</f>
        <v/>
      </c>
      <c r="AY43" s="697" t="str">
        <f>IF($E43="","",IF(INDEX('E_Tokovi izvora'!$A:$N,ED43,AY$7)="","",INDEX('E_Tokovi izvora'!$A:$N,ED43,AY$7)))</f>
        <v/>
      </c>
      <c r="AZ43" s="697" t="str">
        <f>IF($E43="","",IF(INDEX('E_Tokovi izvora'!$A:$N,EE43,AZ$7)="","",INDEX('E_Tokovi izvora'!$A:$N,EE43,AZ$7)))</f>
        <v/>
      </c>
      <c r="BA43" s="697" t="str">
        <f>IF($E43="","",IF(INDEX('E_Tokovi izvora'!$A:$N,EF43,BA$7)="","",INDEX('E_Tokovi izvora'!$A:$N,EF43,BA$7)))</f>
        <v/>
      </c>
      <c r="BB43" s="697" t="str">
        <f>IF($E43="","",IF(INDEX('E_Tokovi izvora'!$A:$N,EG43,BB$7)="","",INDEX('E_Tokovi izvora'!$A:$N,EG43,BB$7)))</f>
        <v/>
      </c>
      <c r="BC43" s="697" t="str">
        <f>IF($E43="","",IF(INDEX('E_Tokovi izvora'!$A:$N,EH43,BC$7)="","",INDEX('E_Tokovi izvora'!$A:$N,EH43,BC$7)))</f>
        <v/>
      </c>
      <c r="BD43" s="697" t="str">
        <f>IF($E43="","",IF(INDEX('E_Tokovi izvora'!$A:$N,EI43,BD$7)="","",INDEX('E_Tokovi izvora'!$A:$N,EI43,BD$7)))</f>
        <v/>
      </c>
      <c r="BE43" s="697" t="str">
        <f>IF($E43="","",IF(INDEX('E_Tokovi izvora'!$A:$N,EJ43,BE$7)="","",INDEX('E_Tokovi izvora'!$A:$N,EJ43,BE$7)))</f>
        <v/>
      </c>
      <c r="BF43" s="697" t="str">
        <f>IF($E43="","",IF(INDEX('E_Tokovi izvora'!$A:$N,EK43,BF$7)="","",INDEX('E_Tokovi izvora'!$A:$N,EK43,BF$7)))</f>
        <v/>
      </c>
      <c r="BG43" s="697" t="str">
        <f>IF($E43="","",IF(INDEX('E_Tokovi izvora'!$A:$N,EL43,BG$7)="","",INDEX('E_Tokovi izvora'!$A:$N,EL43,BG$7)))</f>
        <v/>
      </c>
      <c r="BH43" s="697" t="str">
        <f>IF($E43="","",IF(INDEX('E_Tokovi izvora'!$A:$N,EM43,BH$7)="","",INDEX('E_Tokovi izvora'!$A:$N,EM43,BH$7)))</f>
        <v/>
      </c>
      <c r="BI43" s="697" t="str">
        <f>IF($E43="","",IF(INDEX('E_Tokovi izvora'!$A:$N,EN43,BI$7)="","",INDEX('E_Tokovi izvora'!$A:$N,EN43,BI$7)))</f>
        <v/>
      </c>
      <c r="BJ43" s="697" t="str">
        <f>IF($E43="","",IF(INDEX('E_Tokovi izvora'!$A:$N,EO43,BJ$7)="","",INDEX('E_Tokovi izvora'!$A:$N,EO43,BJ$7)))</f>
        <v/>
      </c>
      <c r="BK43" s="697" t="str">
        <f>IF($E43="","",IF(INDEX('E_Tokovi izvora'!$A:$N,EP43,BK$7)="","",INDEX('E_Tokovi izvora'!$A:$N,EP43,BK$7)))</f>
        <v/>
      </c>
      <c r="BL43" s="697" t="str">
        <f>IF($E43="","",IF(INDEX('E_Tokovi izvora'!$A:$N,EQ43,BL$7)="","",INDEX('E_Tokovi izvora'!$A:$N,EQ43,BL$7)))</f>
        <v/>
      </c>
      <c r="BM43" s="697" t="str">
        <f>IF($E43="","",IF(INDEX('E_Tokovi izvora'!$A:$N,ER43,BM$7)="","",INDEX('E_Tokovi izvora'!$A:$N,ER43,BM$7)))</f>
        <v/>
      </c>
      <c r="BN43" s="697" t="str">
        <f>IF($E43="","",IF(INDEX('E_Tokovi izvora'!$A:$N,ES43,BN$7)="","",INDEX('E_Tokovi izvora'!$A:$N,ES43,BN$7)))</f>
        <v/>
      </c>
      <c r="BO43" s="697" t="str">
        <f>IF($E43="","",IF(INDEX('E_Tokovi izvora'!$A:$N,ET43,BO$7)="","",INDEX('E_Tokovi izvora'!$A:$N,ET43,BO$7)))</f>
        <v/>
      </c>
      <c r="BP43" s="697" t="str">
        <f>IF($E43="","",IF(INDEX('E_Tokovi izvora'!$A:$N,EU43,BP$7)="","",INDEX('E_Tokovi izvora'!$A:$N,EU43,BP$7)))</f>
        <v/>
      </c>
      <c r="BQ43" s="697" t="str">
        <f>IF($E43="","",IF(INDEX('E_Tokovi izvora'!$A:$N,EV43,BQ$7)="","",INDEX('E_Tokovi izvora'!$A:$N,EV43,BQ$7)))</f>
        <v/>
      </c>
      <c r="BR43" s="697" t="str">
        <f>IF($E43="","",IF(INDEX('E_Tokovi izvora'!$A:$N,EW43,BR$7)="","",INDEX('E_Tokovi izvora'!$A:$N,EW43,BR$7)))</f>
        <v/>
      </c>
      <c r="BS43" s="697" t="str">
        <f>IF($E43="","",IF(INDEX('E_Tokovi izvora'!$A:$N,EX43,BS$7)="","",INDEX('E_Tokovi izvora'!$A:$N,EX43,BS$7)))</f>
        <v/>
      </c>
      <c r="BT43" s="697" t="str">
        <f>IF($E43="","",IF(INDEX('E_Tokovi izvora'!$A:$N,EY43,BT$7)="","",INDEX('E_Tokovi izvora'!$A:$N,EY43,BT$7)))</f>
        <v/>
      </c>
      <c r="BU43" s="620"/>
      <c r="CJ43" s="673" t="str">
        <f t="shared" ref="CJ43:CJ74" si="66">EUconst_CNTR_SourceCategory&amp;B43</f>
        <v>SourceCategory_</v>
      </c>
      <c r="CK43" s="673" t="b">
        <f>INDEX('C_Opis postrojenja'!$A$226:$A$332,ROWS($CI$11:CI43))="ausblenden"</f>
        <v>0</v>
      </c>
      <c r="CL43" s="673" t="str">
        <f t="shared" ref="CL43:CL74" si="67">EUconst_CNTR_SourceStreamName&amp;B43</f>
        <v>SourceStreamName_</v>
      </c>
      <c r="CN43" s="673">
        <f t="shared" si="65"/>
        <v>2245</v>
      </c>
      <c r="CO43" s="673">
        <f t="shared" si="2"/>
        <v>2247</v>
      </c>
      <c r="CP43" s="673">
        <f t="shared" si="3"/>
        <v>2249</v>
      </c>
      <c r="CQ43" s="673">
        <f t="shared" si="4"/>
        <v>2251</v>
      </c>
      <c r="CR43" s="673">
        <f t="shared" si="5"/>
        <v>2253</v>
      </c>
      <c r="CS43" s="673">
        <f t="shared" si="6"/>
        <v>2255</v>
      </c>
      <c r="CT43" s="673">
        <f t="shared" si="7"/>
        <v>2257</v>
      </c>
      <c r="CU43" s="673">
        <f t="shared" si="8"/>
        <v>2257</v>
      </c>
      <c r="CV43" s="673">
        <f t="shared" si="9"/>
        <v>2257</v>
      </c>
      <c r="CW43" s="673">
        <f t="shared" si="10"/>
        <v>2257</v>
      </c>
      <c r="CX43" s="673">
        <f t="shared" si="11"/>
        <v>2257</v>
      </c>
      <c r="CY43" s="673">
        <f t="shared" si="12"/>
        <v>2260</v>
      </c>
      <c r="CZ43" s="673">
        <f t="shared" si="13"/>
        <v>2264</v>
      </c>
      <c r="DA43" s="673">
        <f t="shared" si="14"/>
        <v>2265</v>
      </c>
      <c r="DB43" s="673">
        <f t="shared" si="15"/>
        <v>2266</v>
      </c>
      <c r="DC43" s="673">
        <f t="shared" si="16"/>
        <v>2273</v>
      </c>
      <c r="DD43" s="673">
        <f t="shared" si="17"/>
        <v>2283</v>
      </c>
      <c r="DE43" s="673">
        <f t="shared" si="18"/>
        <v>2283</v>
      </c>
      <c r="DF43" s="673">
        <f t="shared" si="19"/>
        <v>2283</v>
      </c>
      <c r="DG43" s="673">
        <f t="shared" si="20"/>
        <v>2283</v>
      </c>
      <c r="DH43" s="673">
        <f t="shared" si="21"/>
        <v>2283</v>
      </c>
      <c r="DI43" s="673">
        <f t="shared" si="22"/>
        <v>2283</v>
      </c>
      <c r="DJ43" s="673">
        <f t="shared" si="23"/>
        <v>2283</v>
      </c>
      <c r="DK43" s="673">
        <f t="shared" si="24"/>
        <v>2274</v>
      </c>
      <c r="DL43" s="673">
        <f t="shared" si="25"/>
        <v>2284</v>
      </c>
      <c r="DM43" s="673">
        <f t="shared" si="26"/>
        <v>2284</v>
      </c>
      <c r="DN43" s="673">
        <f t="shared" si="27"/>
        <v>2284</v>
      </c>
      <c r="DO43" s="673">
        <f t="shared" si="28"/>
        <v>2284</v>
      </c>
      <c r="DP43" s="673">
        <f t="shared" si="29"/>
        <v>2284</v>
      </c>
      <c r="DQ43" s="673">
        <f t="shared" si="30"/>
        <v>2284</v>
      </c>
      <c r="DR43" s="673">
        <f t="shared" si="31"/>
        <v>2284</v>
      </c>
      <c r="DS43" s="673">
        <f t="shared" si="32"/>
        <v>2275</v>
      </c>
      <c r="DT43" s="673">
        <f t="shared" si="33"/>
        <v>2285</v>
      </c>
      <c r="DU43" s="673">
        <f t="shared" si="34"/>
        <v>2285</v>
      </c>
      <c r="DV43" s="673">
        <f t="shared" si="35"/>
        <v>2285</v>
      </c>
      <c r="DW43" s="673">
        <f t="shared" si="36"/>
        <v>2285</v>
      </c>
      <c r="DX43" s="673">
        <f t="shared" si="37"/>
        <v>2285</v>
      </c>
      <c r="DY43" s="673">
        <f t="shared" si="38"/>
        <v>2285</v>
      </c>
      <c r="DZ43" s="673">
        <f t="shared" si="39"/>
        <v>2285</v>
      </c>
      <c r="EA43" s="673">
        <f t="shared" si="40"/>
        <v>2276</v>
      </c>
      <c r="EB43" s="673">
        <f t="shared" si="41"/>
        <v>2286</v>
      </c>
      <c r="EC43" s="673">
        <f t="shared" si="42"/>
        <v>2286</v>
      </c>
      <c r="ED43" s="673">
        <f t="shared" si="43"/>
        <v>2286</v>
      </c>
      <c r="EE43" s="673">
        <f t="shared" si="44"/>
        <v>2286</v>
      </c>
      <c r="EF43" s="673">
        <f t="shared" si="45"/>
        <v>2286</v>
      </c>
      <c r="EG43" s="673">
        <f t="shared" si="46"/>
        <v>2286</v>
      </c>
      <c r="EH43" s="673">
        <f t="shared" si="47"/>
        <v>2286</v>
      </c>
      <c r="EI43" s="673">
        <f t="shared" si="48"/>
        <v>2277</v>
      </c>
      <c r="EJ43" s="673">
        <f t="shared" si="49"/>
        <v>2287</v>
      </c>
      <c r="EK43" s="673">
        <f t="shared" si="50"/>
        <v>2287</v>
      </c>
      <c r="EL43" s="673">
        <f t="shared" si="51"/>
        <v>2287</v>
      </c>
      <c r="EM43" s="673">
        <f t="shared" si="52"/>
        <v>2287</v>
      </c>
      <c r="EN43" s="673">
        <f t="shared" si="53"/>
        <v>2287</v>
      </c>
      <c r="EO43" s="673">
        <f t="shared" si="54"/>
        <v>2287</v>
      </c>
      <c r="EP43" s="673">
        <f t="shared" si="55"/>
        <v>2287</v>
      </c>
      <c r="EQ43" s="673">
        <f t="shared" si="56"/>
        <v>2278</v>
      </c>
      <c r="ER43" s="673">
        <f t="shared" si="57"/>
        <v>2288</v>
      </c>
      <c r="ES43" s="673">
        <f t="shared" si="58"/>
        <v>2288</v>
      </c>
      <c r="ET43" s="673">
        <f t="shared" si="59"/>
        <v>2288</v>
      </c>
      <c r="EU43" s="673">
        <f t="shared" si="60"/>
        <v>2288</v>
      </c>
      <c r="EV43" s="673">
        <f t="shared" si="61"/>
        <v>2288</v>
      </c>
      <c r="EW43" s="673">
        <f t="shared" si="62"/>
        <v>2288</v>
      </c>
      <c r="EX43" s="673">
        <f t="shared" si="63"/>
        <v>2288</v>
      </c>
      <c r="EY43" s="673">
        <f t="shared" si="64"/>
        <v>2294</v>
      </c>
    </row>
    <row r="44" spans="2:155" ht="12.75" customHeight="1" x14ac:dyDescent="0.2">
      <c r="B44" s="694" t="str">
        <f>IF(COUNTIF($CK$10:CK44,TRUE)&gt;0,"",INDEX('C_Opis postrojenja'!$E$226:$E$242,ROWS($A$11:A44)))</f>
        <v/>
      </c>
      <c r="C44" s="576" t="str">
        <f>IF($E44="","",INDEX('C_Opis postrojenja'!F:F,MATCH($B44,'C_Opis postrojenja'!$E:$E,0)))</f>
        <v/>
      </c>
      <c r="D44" s="576" t="str">
        <f>IF($E44="","",INDEX('C_Opis postrojenja'!I:I,MATCH($B44,'C_Opis postrojenja'!$E:$E,0)))</f>
        <v/>
      </c>
      <c r="E44" s="576" t="str">
        <f>IF($B44="","",INDEX('C_Opis postrojenja'!F:F,MATCH($CJ44,'C_Opis postrojenja'!$Q:$Q,0)))</f>
        <v/>
      </c>
      <c r="F44" s="700" t="str">
        <f>IF($E44="","",INDEX('C_Opis postrojenja'!L:L,MATCH($CJ44,'C_Opis postrojenja'!$Q:$Q,0)))</f>
        <v/>
      </c>
      <c r="G44" s="576" t="str">
        <f>IF($E44="","",INDEX('C_Opis postrojenja'!M:M,MATCH($CJ44,'C_Opis postrojenja'!$Q:$Q,0)))</f>
        <v/>
      </c>
      <c r="H44" s="576" t="str">
        <f>IF($E44="","",INDEX('C_Opis postrojenja'!N:N,MATCH($CJ44,'C_Opis postrojenja'!$Q:$Q,0)))</f>
        <v/>
      </c>
      <c r="I44" s="697" t="str">
        <f>IF($E44="","",IF(INDEX('E_Tokovi izvora'!$A:$N,CN44,I$7)="","",INDEX('E_Tokovi izvora'!$A:$N,CN44,I$7)))</f>
        <v/>
      </c>
      <c r="J44" s="697" t="str">
        <f>IF($E44="","",IF(INDEX('E_Tokovi izvora'!$A:$N,CO44,J$7)="","",INDEX('E_Tokovi izvora'!$A:$N,CO44,J$7)))</f>
        <v/>
      </c>
      <c r="K44" s="697" t="str">
        <f>IF($E44="","",IF(INDEX('E_Tokovi izvora'!$A:$N,CP44,K$7)="","",INDEX('E_Tokovi izvora'!$A:$N,CP44,K$7)))</f>
        <v/>
      </c>
      <c r="L44" s="697" t="str">
        <f>IF($E44="","",IF(INDEX('E_Tokovi izvora'!$A:$N,CQ44,L$7)="","",INDEX('E_Tokovi izvora'!$A:$N,CQ44,L$7)))</f>
        <v/>
      </c>
      <c r="M44" s="697" t="str">
        <f>IF($E44="","",IF(INDEX('E_Tokovi izvora'!$A:$N,CR44,M$7)="","",INDEX('E_Tokovi izvora'!$A:$N,CR44,M$7)))</f>
        <v/>
      </c>
      <c r="N44" s="697" t="str">
        <f>IF($E44="","",IF(INDEX('E_Tokovi izvora'!$A:$N,CS44,N$7)="","",INDEX('E_Tokovi izvora'!$A:$N,CS44,N$7)))</f>
        <v/>
      </c>
      <c r="O44" s="697" t="str">
        <f>IF($E44="","",IF(INDEX('E_Tokovi izvora'!$A:$N,CT44,O$7)="","",INDEX('E_Tokovi izvora'!$A:$N,CT44,O$7)))</f>
        <v/>
      </c>
      <c r="P44" s="697" t="str">
        <f>IF($E44="","",IF(INDEX('E_Tokovi izvora'!$A:$N,CU44,P$7)="","",INDEX('E_Tokovi izvora'!$A:$N,CU44,P$7)))</f>
        <v/>
      </c>
      <c r="Q44" s="697" t="str">
        <f>IF($E44="","",IF(INDEX('E_Tokovi izvora'!$A:$N,CV44,Q$7)="","",INDEX('E_Tokovi izvora'!$A:$N,CV44,Q$7)))</f>
        <v/>
      </c>
      <c r="R44" s="697" t="str">
        <f>IF($E44="","",IF(INDEX('E_Tokovi izvora'!$A:$N,CW44,R$7)="","",INDEX('E_Tokovi izvora'!$A:$N,CW44,R$7)))</f>
        <v/>
      </c>
      <c r="S44" s="697" t="str">
        <f>IF($E44="","",IF(INDEX('E_Tokovi izvora'!$A:$N,CX44,S$7)="","",INDEX('E_Tokovi izvora'!$A:$N,CX44,S$7)))</f>
        <v/>
      </c>
      <c r="T44" s="697" t="str">
        <f>IF($E44="","",IF(INDEX('E_Tokovi izvora'!$A:$N,CY44,T$7)="","",INDEX('E_Tokovi izvora'!$A:$N,CY44,T$7)))</f>
        <v/>
      </c>
      <c r="U44" s="697" t="str">
        <f>IF($E44="","",IF(INDEX('E_Tokovi izvora'!$A:$N,CZ44,U$7)="","",INDEX('E_Tokovi izvora'!$A:$N,CZ44,U$7)))</f>
        <v/>
      </c>
      <c r="V44" s="697" t="str">
        <f>IF($E44="","",IF(INDEX('E_Tokovi izvora'!$A:$N,DA44,V$7)="","",INDEX('E_Tokovi izvora'!$A:$N,DA44,V$7)))</f>
        <v/>
      </c>
      <c r="W44" s="698" t="str">
        <f>IF($E44="","",IF(INDEX('E_Tokovi izvora'!$A:$N,DB44,W$7)="","",INDEX('E_Tokovi izvora'!$A:$N,DB44,W$7)))</f>
        <v/>
      </c>
      <c r="X44" s="697" t="str">
        <f>IF($E44="","",IF(INDEX('E_Tokovi izvora'!$A:$N,DC44,X$7)="","",INDEX('E_Tokovi izvora'!$A:$N,DC44,X$7)))</f>
        <v/>
      </c>
      <c r="Y44" s="697" t="str">
        <f>IF($E44="","",IF(INDEX('E_Tokovi izvora'!$A:$N,DD44,Y$7)="","",INDEX('E_Tokovi izvora'!$A:$N,DD44,Y$7)))</f>
        <v/>
      </c>
      <c r="Z44" s="697" t="str">
        <f>IF($E44="","",IF(INDEX('E_Tokovi izvora'!$A:$N,DE44,Z$7)="","",INDEX('E_Tokovi izvora'!$A:$N,DE44,Z$7)))</f>
        <v/>
      </c>
      <c r="AA44" s="697" t="str">
        <f>IF($E44="","",IF(INDEX('E_Tokovi izvora'!$A:$N,DF44,AA$7)="","",INDEX('E_Tokovi izvora'!$A:$N,DF44,AA$7)))</f>
        <v/>
      </c>
      <c r="AB44" s="697" t="str">
        <f>IF($E44="","",IF(INDEX('E_Tokovi izvora'!$A:$N,DG44,AB$7)="","",INDEX('E_Tokovi izvora'!$A:$N,DG44,AB$7)))</f>
        <v/>
      </c>
      <c r="AC44" s="697" t="str">
        <f>IF($E44="","",IF(INDEX('E_Tokovi izvora'!$A:$N,DH44,AC$7)="","",INDEX('E_Tokovi izvora'!$A:$N,DH44,AC$7)))</f>
        <v/>
      </c>
      <c r="AD44" s="697" t="str">
        <f>IF($E44="","",IF(INDEX('E_Tokovi izvora'!$A:$N,DI44,AD$7)="","",INDEX('E_Tokovi izvora'!$A:$N,DI44,AD$7)))</f>
        <v/>
      </c>
      <c r="AE44" s="697" t="str">
        <f>IF($E44="","",IF(INDEX('E_Tokovi izvora'!$A:$N,DJ44,AE$7)="","",INDEX('E_Tokovi izvora'!$A:$N,DJ44,AE$7)))</f>
        <v/>
      </c>
      <c r="AF44" s="697" t="str">
        <f>IF($E44="","",IF(INDEX('E_Tokovi izvora'!$A:$N,DK44,AF$7)="","",INDEX('E_Tokovi izvora'!$A:$N,DK44,AF$7)))</f>
        <v/>
      </c>
      <c r="AG44" s="697" t="str">
        <f>IF($E44="","",IF(INDEX('E_Tokovi izvora'!$A:$N,DL44,AG$7)="","",INDEX('E_Tokovi izvora'!$A:$N,DL44,AG$7)))</f>
        <v/>
      </c>
      <c r="AH44" s="697" t="str">
        <f>IF($E44="","",IF(INDEX('E_Tokovi izvora'!$A:$N,DM44,AH$7)="","",INDEX('E_Tokovi izvora'!$A:$N,DM44,AH$7)))</f>
        <v/>
      </c>
      <c r="AI44" s="697" t="str">
        <f>IF($E44="","",IF(INDEX('E_Tokovi izvora'!$A:$N,DN44,AI$7)="","",INDEX('E_Tokovi izvora'!$A:$N,DN44,AI$7)))</f>
        <v/>
      </c>
      <c r="AJ44" s="697" t="str">
        <f>IF($E44="","",IF(INDEX('E_Tokovi izvora'!$A:$N,DO44,AJ$7)="","",INDEX('E_Tokovi izvora'!$A:$N,DO44,AJ$7)))</f>
        <v/>
      </c>
      <c r="AK44" s="697" t="str">
        <f>IF($E44="","",IF(INDEX('E_Tokovi izvora'!$A:$N,DP44,AK$7)="","",INDEX('E_Tokovi izvora'!$A:$N,DP44,AK$7)))</f>
        <v/>
      </c>
      <c r="AL44" s="697" t="str">
        <f>IF($E44="","",IF(INDEX('E_Tokovi izvora'!$A:$N,DQ44,AL$7)="","",INDEX('E_Tokovi izvora'!$A:$N,DQ44,AL$7)))</f>
        <v/>
      </c>
      <c r="AM44" s="697" t="str">
        <f>IF($E44="","",IF(INDEX('E_Tokovi izvora'!$A:$N,DR44,AM$7)="","",INDEX('E_Tokovi izvora'!$A:$N,DR44,AM$7)))</f>
        <v/>
      </c>
      <c r="AN44" s="697" t="str">
        <f>IF($E44="","",IF(INDEX('E_Tokovi izvora'!$A:$N,DS44,AN$7)="","",INDEX('E_Tokovi izvora'!$A:$N,DS44,AN$7)))</f>
        <v/>
      </c>
      <c r="AO44" s="697" t="str">
        <f>IF($E44="","",IF(INDEX('E_Tokovi izvora'!$A:$N,DT44,AO$7)="","",INDEX('E_Tokovi izvora'!$A:$N,DT44,AO$7)))</f>
        <v/>
      </c>
      <c r="AP44" s="697" t="str">
        <f>IF($E44="","",IF(INDEX('E_Tokovi izvora'!$A:$N,DU44,AP$7)="","",INDEX('E_Tokovi izvora'!$A:$N,DU44,AP$7)))</f>
        <v/>
      </c>
      <c r="AQ44" s="697" t="str">
        <f>IF($E44="","",IF(INDEX('E_Tokovi izvora'!$A:$N,DV44,AQ$7)="","",INDEX('E_Tokovi izvora'!$A:$N,DV44,AQ$7)))</f>
        <v/>
      </c>
      <c r="AR44" s="697" t="str">
        <f>IF($E44="","",IF(INDEX('E_Tokovi izvora'!$A:$N,DW44,AR$7)="","",INDEX('E_Tokovi izvora'!$A:$N,DW44,AR$7)))</f>
        <v/>
      </c>
      <c r="AS44" s="697" t="str">
        <f>IF($E44="","",IF(INDEX('E_Tokovi izvora'!$A:$N,DX44,AS$7)="","",INDEX('E_Tokovi izvora'!$A:$N,DX44,AS$7)))</f>
        <v/>
      </c>
      <c r="AT44" s="697" t="str">
        <f>IF($E44="","",IF(INDEX('E_Tokovi izvora'!$A:$N,DY44,AT$7)="","",INDEX('E_Tokovi izvora'!$A:$N,DY44,AT$7)))</f>
        <v/>
      </c>
      <c r="AU44" s="697" t="str">
        <f>IF($E44="","",IF(INDEX('E_Tokovi izvora'!$A:$N,DZ44,AU$7)="","",INDEX('E_Tokovi izvora'!$A:$N,DZ44,AU$7)))</f>
        <v/>
      </c>
      <c r="AV44" s="697" t="str">
        <f>IF($E44="","",IF(INDEX('E_Tokovi izvora'!$A:$N,EA44,AV$7)="","",INDEX('E_Tokovi izvora'!$A:$N,EA44,AV$7)))</f>
        <v/>
      </c>
      <c r="AW44" s="697" t="str">
        <f>IF($E44="","",IF(INDEX('E_Tokovi izvora'!$A:$N,EB44,AW$7)="","",INDEX('E_Tokovi izvora'!$A:$N,EB44,AW$7)))</f>
        <v/>
      </c>
      <c r="AX44" s="697" t="str">
        <f>IF($E44="","",IF(INDEX('E_Tokovi izvora'!$A:$N,EC44,AX$7)="","",INDEX('E_Tokovi izvora'!$A:$N,EC44,AX$7)))</f>
        <v/>
      </c>
      <c r="AY44" s="697" t="str">
        <f>IF($E44="","",IF(INDEX('E_Tokovi izvora'!$A:$N,ED44,AY$7)="","",INDEX('E_Tokovi izvora'!$A:$N,ED44,AY$7)))</f>
        <v/>
      </c>
      <c r="AZ44" s="697" t="str">
        <f>IF($E44="","",IF(INDEX('E_Tokovi izvora'!$A:$N,EE44,AZ$7)="","",INDEX('E_Tokovi izvora'!$A:$N,EE44,AZ$7)))</f>
        <v/>
      </c>
      <c r="BA44" s="697" t="str">
        <f>IF($E44="","",IF(INDEX('E_Tokovi izvora'!$A:$N,EF44,BA$7)="","",INDEX('E_Tokovi izvora'!$A:$N,EF44,BA$7)))</f>
        <v/>
      </c>
      <c r="BB44" s="697" t="str">
        <f>IF($E44="","",IF(INDEX('E_Tokovi izvora'!$A:$N,EG44,BB$7)="","",INDEX('E_Tokovi izvora'!$A:$N,EG44,BB$7)))</f>
        <v/>
      </c>
      <c r="BC44" s="697" t="str">
        <f>IF($E44="","",IF(INDEX('E_Tokovi izvora'!$A:$N,EH44,BC$7)="","",INDEX('E_Tokovi izvora'!$A:$N,EH44,BC$7)))</f>
        <v/>
      </c>
      <c r="BD44" s="697" t="str">
        <f>IF($E44="","",IF(INDEX('E_Tokovi izvora'!$A:$N,EI44,BD$7)="","",INDEX('E_Tokovi izvora'!$A:$N,EI44,BD$7)))</f>
        <v/>
      </c>
      <c r="BE44" s="697" t="str">
        <f>IF($E44="","",IF(INDEX('E_Tokovi izvora'!$A:$N,EJ44,BE$7)="","",INDEX('E_Tokovi izvora'!$A:$N,EJ44,BE$7)))</f>
        <v/>
      </c>
      <c r="BF44" s="697" t="str">
        <f>IF($E44="","",IF(INDEX('E_Tokovi izvora'!$A:$N,EK44,BF$7)="","",INDEX('E_Tokovi izvora'!$A:$N,EK44,BF$7)))</f>
        <v/>
      </c>
      <c r="BG44" s="697" t="str">
        <f>IF($E44="","",IF(INDEX('E_Tokovi izvora'!$A:$N,EL44,BG$7)="","",INDEX('E_Tokovi izvora'!$A:$N,EL44,BG$7)))</f>
        <v/>
      </c>
      <c r="BH44" s="697" t="str">
        <f>IF($E44="","",IF(INDEX('E_Tokovi izvora'!$A:$N,EM44,BH$7)="","",INDEX('E_Tokovi izvora'!$A:$N,EM44,BH$7)))</f>
        <v/>
      </c>
      <c r="BI44" s="697" t="str">
        <f>IF($E44="","",IF(INDEX('E_Tokovi izvora'!$A:$N,EN44,BI$7)="","",INDEX('E_Tokovi izvora'!$A:$N,EN44,BI$7)))</f>
        <v/>
      </c>
      <c r="BJ44" s="697" t="str">
        <f>IF($E44="","",IF(INDEX('E_Tokovi izvora'!$A:$N,EO44,BJ$7)="","",INDEX('E_Tokovi izvora'!$A:$N,EO44,BJ$7)))</f>
        <v/>
      </c>
      <c r="BK44" s="697" t="str">
        <f>IF($E44="","",IF(INDEX('E_Tokovi izvora'!$A:$N,EP44,BK$7)="","",INDEX('E_Tokovi izvora'!$A:$N,EP44,BK$7)))</f>
        <v/>
      </c>
      <c r="BL44" s="697" t="str">
        <f>IF($E44="","",IF(INDEX('E_Tokovi izvora'!$A:$N,EQ44,BL$7)="","",INDEX('E_Tokovi izvora'!$A:$N,EQ44,BL$7)))</f>
        <v/>
      </c>
      <c r="BM44" s="697" t="str">
        <f>IF($E44="","",IF(INDEX('E_Tokovi izvora'!$A:$N,ER44,BM$7)="","",INDEX('E_Tokovi izvora'!$A:$N,ER44,BM$7)))</f>
        <v/>
      </c>
      <c r="BN44" s="697" t="str">
        <f>IF($E44="","",IF(INDEX('E_Tokovi izvora'!$A:$N,ES44,BN$7)="","",INDEX('E_Tokovi izvora'!$A:$N,ES44,BN$7)))</f>
        <v/>
      </c>
      <c r="BO44" s="697" t="str">
        <f>IF($E44="","",IF(INDEX('E_Tokovi izvora'!$A:$N,ET44,BO$7)="","",INDEX('E_Tokovi izvora'!$A:$N,ET44,BO$7)))</f>
        <v/>
      </c>
      <c r="BP44" s="697" t="str">
        <f>IF($E44="","",IF(INDEX('E_Tokovi izvora'!$A:$N,EU44,BP$7)="","",INDEX('E_Tokovi izvora'!$A:$N,EU44,BP$7)))</f>
        <v/>
      </c>
      <c r="BQ44" s="697" t="str">
        <f>IF($E44="","",IF(INDEX('E_Tokovi izvora'!$A:$N,EV44,BQ$7)="","",INDEX('E_Tokovi izvora'!$A:$N,EV44,BQ$7)))</f>
        <v/>
      </c>
      <c r="BR44" s="697" t="str">
        <f>IF($E44="","",IF(INDEX('E_Tokovi izvora'!$A:$N,EW44,BR$7)="","",INDEX('E_Tokovi izvora'!$A:$N,EW44,BR$7)))</f>
        <v/>
      </c>
      <c r="BS44" s="697" t="str">
        <f>IF($E44="","",IF(INDEX('E_Tokovi izvora'!$A:$N,EX44,BS$7)="","",INDEX('E_Tokovi izvora'!$A:$N,EX44,BS$7)))</f>
        <v/>
      </c>
      <c r="BT44" s="697" t="str">
        <f>IF($E44="","",IF(INDEX('E_Tokovi izvora'!$A:$N,EY44,BT$7)="","",INDEX('E_Tokovi izvora'!$A:$N,EY44,BT$7)))</f>
        <v/>
      </c>
      <c r="BU44" s="620"/>
      <c r="CJ44" s="673" t="str">
        <f t="shared" si="66"/>
        <v>SourceCategory_</v>
      </c>
      <c r="CK44" s="673" t="b">
        <f>INDEX('C_Opis postrojenja'!$A$226:$A$332,ROWS($CI$11:CI44))="ausblenden"</f>
        <v>0</v>
      </c>
      <c r="CL44" s="673" t="str">
        <f t="shared" si="67"/>
        <v>SourceStreamName_</v>
      </c>
      <c r="CN44" s="673">
        <f t="shared" si="65"/>
        <v>2311</v>
      </c>
      <c r="CO44" s="673">
        <f t="shared" si="2"/>
        <v>2313</v>
      </c>
      <c r="CP44" s="673">
        <f t="shared" si="3"/>
        <v>2315</v>
      </c>
      <c r="CQ44" s="673">
        <f t="shared" si="4"/>
        <v>2317</v>
      </c>
      <c r="CR44" s="673">
        <f t="shared" si="5"/>
        <v>2319</v>
      </c>
      <c r="CS44" s="673">
        <f t="shared" si="6"/>
        <v>2321</v>
      </c>
      <c r="CT44" s="673">
        <f t="shared" si="7"/>
        <v>2323</v>
      </c>
      <c r="CU44" s="673">
        <f t="shared" si="8"/>
        <v>2323</v>
      </c>
      <c r="CV44" s="673">
        <f t="shared" si="9"/>
        <v>2323</v>
      </c>
      <c r="CW44" s="673">
        <f t="shared" si="10"/>
        <v>2323</v>
      </c>
      <c r="CX44" s="673">
        <f t="shared" si="11"/>
        <v>2323</v>
      </c>
      <c r="CY44" s="673">
        <f t="shared" si="12"/>
        <v>2326</v>
      </c>
      <c r="CZ44" s="673">
        <f t="shared" si="13"/>
        <v>2330</v>
      </c>
      <c r="DA44" s="673">
        <f t="shared" si="14"/>
        <v>2331</v>
      </c>
      <c r="DB44" s="673">
        <f t="shared" si="15"/>
        <v>2332</v>
      </c>
      <c r="DC44" s="673">
        <f t="shared" si="16"/>
        <v>2339</v>
      </c>
      <c r="DD44" s="673">
        <f t="shared" si="17"/>
        <v>2349</v>
      </c>
      <c r="DE44" s="673">
        <f t="shared" si="18"/>
        <v>2349</v>
      </c>
      <c r="DF44" s="673">
        <f t="shared" si="19"/>
        <v>2349</v>
      </c>
      <c r="DG44" s="673">
        <f t="shared" si="20"/>
        <v>2349</v>
      </c>
      <c r="DH44" s="673">
        <f t="shared" si="21"/>
        <v>2349</v>
      </c>
      <c r="DI44" s="673">
        <f t="shared" si="22"/>
        <v>2349</v>
      </c>
      <c r="DJ44" s="673">
        <f t="shared" si="23"/>
        <v>2349</v>
      </c>
      <c r="DK44" s="673">
        <f t="shared" si="24"/>
        <v>2340</v>
      </c>
      <c r="DL44" s="673">
        <f t="shared" si="25"/>
        <v>2350</v>
      </c>
      <c r="DM44" s="673">
        <f t="shared" si="26"/>
        <v>2350</v>
      </c>
      <c r="DN44" s="673">
        <f t="shared" si="27"/>
        <v>2350</v>
      </c>
      <c r="DO44" s="673">
        <f t="shared" si="28"/>
        <v>2350</v>
      </c>
      <c r="DP44" s="673">
        <f t="shared" si="29"/>
        <v>2350</v>
      </c>
      <c r="DQ44" s="673">
        <f t="shared" si="30"/>
        <v>2350</v>
      </c>
      <c r="DR44" s="673">
        <f t="shared" si="31"/>
        <v>2350</v>
      </c>
      <c r="DS44" s="673">
        <f t="shared" si="32"/>
        <v>2341</v>
      </c>
      <c r="DT44" s="673">
        <f t="shared" si="33"/>
        <v>2351</v>
      </c>
      <c r="DU44" s="673">
        <f t="shared" si="34"/>
        <v>2351</v>
      </c>
      <c r="DV44" s="673">
        <f t="shared" si="35"/>
        <v>2351</v>
      </c>
      <c r="DW44" s="673">
        <f t="shared" si="36"/>
        <v>2351</v>
      </c>
      <c r="DX44" s="673">
        <f t="shared" si="37"/>
        <v>2351</v>
      </c>
      <c r="DY44" s="673">
        <f t="shared" si="38"/>
        <v>2351</v>
      </c>
      <c r="DZ44" s="673">
        <f t="shared" si="39"/>
        <v>2351</v>
      </c>
      <c r="EA44" s="673">
        <f t="shared" si="40"/>
        <v>2342</v>
      </c>
      <c r="EB44" s="673">
        <f t="shared" si="41"/>
        <v>2352</v>
      </c>
      <c r="EC44" s="673">
        <f t="shared" si="42"/>
        <v>2352</v>
      </c>
      <c r="ED44" s="673">
        <f t="shared" si="43"/>
        <v>2352</v>
      </c>
      <c r="EE44" s="673">
        <f t="shared" si="44"/>
        <v>2352</v>
      </c>
      <c r="EF44" s="673">
        <f t="shared" si="45"/>
        <v>2352</v>
      </c>
      <c r="EG44" s="673">
        <f t="shared" si="46"/>
        <v>2352</v>
      </c>
      <c r="EH44" s="673">
        <f t="shared" si="47"/>
        <v>2352</v>
      </c>
      <c r="EI44" s="673">
        <f t="shared" si="48"/>
        <v>2343</v>
      </c>
      <c r="EJ44" s="673">
        <f t="shared" si="49"/>
        <v>2353</v>
      </c>
      <c r="EK44" s="673">
        <f t="shared" si="50"/>
        <v>2353</v>
      </c>
      <c r="EL44" s="673">
        <f t="shared" si="51"/>
        <v>2353</v>
      </c>
      <c r="EM44" s="673">
        <f t="shared" si="52"/>
        <v>2353</v>
      </c>
      <c r="EN44" s="673">
        <f t="shared" si="53"/>
        <v>2353</v>
      </c>
      <c r="EO44" s="673">
        <f t="shared" si="54"/>
        <v>2353</v>
      </c>
      <c r="EP44" s="673">
        <f t="shared" si="55"/>
        <v>2353</v>
      </c>
      <c r="EQ44" s="673">
        <f t="shared" si="56"/>
        <v>2344</v>
      </c>
      <c r="ER44" s="673">
        <f t="shared" si="57"/>
        <v>2354</v>
      </c>
      <c r="ES44" s="673">
        <f t="shared" si="58"/>
        <v>2354</v>
      </c>
      <c r="ET44" s="673">
        <f t="shared" si="59"/>
        <v>2354</v>
      </c>
      <c r="EU44" s="673">
        <f t="shared" si="60"/>
        <v>2354</v>
      </c>
      <c r="EV44" s="673">
        <f t="shared" si="61"/>
        <v>2354</v>
      </c>
      <c r="EW44" s="673">
        <f t="shared" si="62"/>
        <v>2354</v>
      </c>
      <c r="EX44" s="673">
        <f t="shared" si="63"/>
        <v>2354</v>
      </c>
      <c r="EY44" s="673">
        <f t="shared" si="64"/>
        <v>2360</v>
      </c>
    </row>
    <row r="45" spans="2:155" ht="12.75" customHeight="1" x14ac:dyDescent="0.2">
      <c r="B45" s="694" t="str">
        <f>IF(COUNTIF($CK$10:CK45,TRUE)&gt;0,"",INDEX('C_Opis postrojenja'!$E$226:$E$242,ROWS($A$11:A45)))</f>
        <v/>
      </c>
      <c r="C45" s="576" t="str">
        <f>IF($E45="","",INDEX('C_Opis postrojenja'!F:F,MATCH($B45,'C_Opis postrojenja'!$E:$E,0)))</f>
        <v/>
      </c>
      <c r="D45" s="576" t="str">
        <f>IF($E45="","",INDEX('C_Opis postrojenja'!I:I,MATCH($B45,'C_Opis postrojenja'!$E:$E,0)))</f>
        <v/>
      </c>
      <c r="E45" s="576" t="str">
        <f>IF($B45="","",INDEX('C_Opis postrojenja'!F:F,MATCH($CJ45,'C_Opis postrojenja'!$Q:$Q,0)))</f>
        <v/>
      </c>
      <c r="F45" s="700" t="str">
        <f>IF($E45="","",INDEX('C_Opis postrojenja'!L:L,MATCH($CJ45,'C_Opis postrojenja'!$Q:$Q,0)))</f>
        <v/>
      </c>
      <c r="G45" s="576" t="str">
        <f>IF($E45="","",INDEX('C_Opis postrojenja'!M:M,MATCH($CJ45,'C_Opis postrojenja'!$Q:$Q,0)))</f>
        <v/>
      </c>
      <c r="H45" s="576" t="str">
        <f>IF($E45="","",INDEX('C_Opis postrojenja'!N:N,MATCH($CJ45,'C_Opis postrojenja'!$Q:$Q,0)))</f>
        <v/>
      </c>
      <c r="I45" s="697" t="str">
        <f>IF($E45="","",IF(INDEX('E_Tokovi izvora'!$A:$N,CN45,I$7)="","",INDEX('E_Tokovi izvora'!$A:$N,CN45,I$7)))</f>
        <v/>
      </c>
      <c r="J45" s="697" t="str">
        <f>IF($E45="","",IF(INDEX('E_Tokovi izvora'!$A:$N,CO45,J$7)="","",INDEX('E_Tokovi izvora'!$A:$N,CO45,J$7)))</f>
        <v/>
      </c>
      <c r="K45" s="697" t="str">
        <f>IF($E45="","",IF(INDEX('E_Tokovi izvora'!$A:$N,CP45,K$7)="","",INDEX('E_Tokovi izvora'!$A:$N,CP45,K$7)))</f>
        <v/>
      </c>
      <c r="L45" s="697" t="str">
        <f>IF($E45="","",IF(INDEX('E_Tokovi izvora'!$A:$N,CQ45,L$7)="","",INDEX('E_Tokovi izvora'!$A:$N,CQ45,L$7)))</f>
        <v/>
      </c>
      <c r="M45" s="697" t="str">
        <f>IF($E45="","",IF(INDEX('E_Tokovi izvora'!$A:$N,CR45,M$7)="","",INDEX('E_Tokovi izvora'!$A:$N,CR45,M$7)))</f>
        <v/>
      </c>
      <c r="N45" s="697" t="str">
        <f>IF($E45="","",IF(INDEX('E_Tokovi izvora'!$A:$N,CS45,N$7)="","",INDEX('E_Tokovi izvora'!$A:$N,CS45,N$7)))</f>
        <v/>
      </c>
      <c r="O45" s="697" t="str">
        <f>IF($E45="","",IF(INDEX('E_Tokovi izvora'!$A:$N,CT45,O$7)="","",INDEX('E_Tokovi izvora'!$A:$N,CT45,O$7)))</f>
        <v/>
      </c>
      <c r="P45" s="697" t="str">
        <f>IF($E45="","",IF(INDEX('E_Tokovi izvora'!$A:$N,CU45,P$7)="","",INDEX('E_Tokovi izvora'!$A:$N,CU45,P$7)))</f>
        <v/>
      </c>
      <c r="Q45" s="697" t="str">
        <f>IF($E45="","",IF(INDEX('E_Tokovi izvora'!$A:$N,CV45,Q$7)="","",INDEX('E_Tokovi izvora'!$A:$N,CV45,Q$7)))</f>
        <v/>
      </c>
      <c r="R45" s="697" t="str">
        <f>IF($E45="","",IF(INDEX('E_Tokovi izvora'!$A:$N,CW45,R$7)="","",INDEX('E_Tokovi izvora'!$A:$N,CW45,R$7)))</f>
        <v/>
      </c>
      <c r="S45" s="697" t="str">
        <f>IF($E45="","",IF(INDEX('E_Tokovi izvora'!$A:$N,CX45,S$7)="","",INDEX('E_Tokovi izvora'!$A:$N,CX45,S$7)))</f>
        <v/>
      </c>
      <c r="T45" s="697" t="str">
        <f>IF($E45="","",IF(INDEX('E_Tokovi izvora'!$A:$N,CY45,T$7)="","",INDEX('E_Tokovi izvora'!$A:$N,CY45,T$7)))</f>
        <v/>
      </c>
      <c r="U45" s="697" t="str">
        <f>IF($E45="","",IF(INDEX('E_Tokovi izvora'!$A:$N,CZ45,U$7)="","",INDEX('E_Tokovi izvora'!$A:$N,CZ45,U$7)))</f>
        <v/>
      </c>
      <c r="V45" s="697" t="str">
        <f>IF($E45="","",IF(INDEX('E_Tokovi izvora'!$A:$N,DA45,V$7)="","",INDEX('E_Tokovi izvora'!$A:$N,DA45,V$7)))</f>
        <v/>
      </c>
      <c r="W45" s="698" t="str">
        <f>IF($E45="","",IF(INDEX('E_Tokovi izvora'!$A:$N,DB45,W$7)="","",INDEX('E_Tokovi izvora'!$A:$N,DB45,W$7)))</f>
        <v/>
      </c>
      <c r="X45" s="697" t="str">
        <f>IF($E45="","",IF(INDEX('E_Tokovi izvora'!$A:$N,DC45,X$7)="","",INDEX('E_Tokovi izvora'!$A:$N,DC45,X$7)))</f>
        <v/>
      </c>
      <c r="Y45" s="697" t="str">
        <f>IF($E45="","",IF(INDEX('E_Tokovi izvora'!$A:$N,DD45,Y$7)="","",INDEX('E_Tokovi izvora'!$A:$N,DD45,Y$7)))</f>
        <v/>
      </c>
      <c r="Z45" s="697" t="str">
        <f>IF($E45="","",IF(INDEX('E_Tokovi izvora'!$A:$N,DE45,Z$7)="","",INDEX('E_Tokovi izvora'!$A:$N,DE45,Z$7)))</f>
        <v/>
      </c>
      <c r="AA45" s="697" t="str">
        <f>IF($E45="","",IF(INDEX('E_Tokovi izvora'!$A:$N,DF45,AA$7)="","",INDEX('E_Tokovi izvora'!$A:$N,DF45,AA$7)))</f>
        <v/>
      </c>
      <c r="AB45" s="697" t="str">
        <f>IF($E45="","",IF(INDEX('E_Tokovi izvora'!$A:$N,DG45,AB$7)="","",INDEX('E_Tokovi izvora'!$A:$N,DG45,AB$7)))</f>
        <v/>
      </c>
      <c r="AC45" s="697" t="str">
        <f>IF($E45="","",IF(INDEX('E_Tokovi izvora'!$A:$N,DH45,AC$7)="","",INDEX('E_Tokovi izvora'!$A:$N,DH45,AC$7)))</f>
        <v/>
      </c>
      <c r="AD45" s="697" t="str">
        <f>IF($E45="","",IF(INDEX('E_Tokovi izvora'!$A:$N,DI45,AD$7)="","",INDEX('E_Tokovi izvora'!$A:$N,DI45,AD$7)))</f>
        <v/>
      </c>
      <c r="AE45" s="697" t="str">
        <f>IF($E45="","",IF(INDEX('E_Tokovi izvora'!$A:$N,DJ45,AE$7)="","",INDEX('E_Tokovi izvora'!$A:$N,DJ45,AE$7)))</f>
        <v/>
      </c>
      <c r="AF45" s="697" t="str">
        <f>IF($E45="","",IF(INDEX('E_Tokovi izvora'!$A:$N,DK45,AF$7)="","",INDEX('E_Tokovi izvora'!$A:$N,DK45,AF$7)))</f>
        <v/>
      </c>
      <c r="AG45" s="697" t="str">
        <f>IF($E45="","",IF(INDEX('E_Tokovi izvora'!$A:$N,DL45,AG$7)="","",INDEX('E_Tokovi izvora'!$A:$N,DL45,AG$7)))</f>
        <v/>
      </c>
      <c r="AH45" s="697" t="str">
        <f>IF($E45="","",IF(INDEX('E_Tokovi izvora'!$A:$N,DM45,AH$7)="","",INDEX('E_Tokovi izvora'!$A:$N,DM45,AH$7)))</f>
        <v/>
      </c>
      <c r="AI45" s="697" t="str">
        <f>IF($E45="","",IF(INDEX('E_Tokovi izvora'!$A:$N,DN45,AI$7)="","",INDEX('E_Tokovi izvora'!$A:$N,DN45,AI$7)))</f>
        <v/>
      </c>
      <c r="AJ45" s="697" t="str">
        <f>IF($E45="","",IF(INDEX('E_Tokovi izvora'!$A:$N,DO45,AJ$7)="","",INDEX('E_Tokovi izvora'!$A:$N,DO45,AJ$7)))</f>
        <v/>
      </c>
      <c r="AK45" s="697" t="str">
        <f>IF($E45="","",IF(INDEX('E_Tokovi izvora'!$A:$N,DP45,AK$7)="","",INDEX('E_Tokovi izvora'!$A:$N,DP45,AK$7)))</f>
        <v/>
      </c>
      <c r="AL45" s="697" t="str">
        <f>IF($E45="","",IF(INDEX('E_Tokovi izvora'!$A:$N,DQ45,AL$7)="","",INDEX('E_Tokovi izvora'!$A:$N,DQ45,AL$7)))</f>
        <v/>
      </c>
      <c r="AM45" s="697" t="str">
        <f>IF($E45="","",IF(INDEX('E_Tokovi izvora'!$A:$N,DR45,AM$7)="","",INDEX('E_Tokovi izvora'!$A:$N,DR45,AM$7)))</f>
        <v/>
      </c>
      <c r="AN45" s="697" t="str">
        <f>IF($E45="","",IF(INDEX('E_Tokovi izvora'!$A:$N,DS45,AN$7)="","",INDEX('E_Tokovi izvora'!$A:$N,DS45,AN$7)))</f>
        <v/>
      </c>
      <c r="AO45" s="697" t="str">
        <f>IF($E45="","",IF(INDEX('E_Tokovi izvora'!$A:$N,DT45,AO$7)="","",INDEX('E_Tokovi izvora'!$A:$N,DT45,AO$7)))</f>
        <v/>
      </c>
      <c r="AP45" s="697" t="str">
        <f>IF($E45="","",IF(INDEX('E_Tokovi izvora'!$A:$N,DU45,AP$7)="","",INDEX('E_Tokovi izvora'!$A:$N,DU45,AP$7)))</f>
        <v/>
      </c>
      <c r="AQ45" s="697" t="str">
        <f>IF($E45="","",IF(INDEX('E_Tokovi izvora'!$A:$N,DV45,AQ$7)="","",INDEX('E_Tokovi izvora'!$A:$N,DV45,AQ$7)))</f>
        <v/>
      </c>
      <c r="AR45" s="697" t="str">
        <f>IF($E45="","",IF(INDEX('E_Tokovi izvora'!$A:$N,DW45,AR$7)="","",INDEX('E_Tokovi izvora'!$A:$N,DW45,AR$7)))</f>
        <v/>
      </c>
      <c r="AS45" s="697" t="str">
        <f>IF($E45="","",IF(INDEX('E_Tokovi izvora'!$A:$N,DX45,AS$7)="","",INDEX('E_Tokovi izvora'!$A:$N,DX45,AS$7)))</f>
        <v/>
      </c>
      <c r="AT45" s="697" t="str">
        <f>IF($E45="","",IF(INDEX('E_Tokovi izvora'!$A:$N,DY45,AT$7)="","",INDEX('E_Tokovi izvora'!$A:$N,DY45,AT$7)))</f>
        <v/>
      </c>
      <c r="AU45" s="697" t="str">
        <f>IF($E45="","",IF(INDEX('E_Tokovi izvora'!$A:$N,DZ45,AU$7)="","",INDEX('E_Tokovi izvora'!$A:$N,DZ45,AU$7)))</f>
        <v/>
      </c>
      <c r="AV45" s="697" t="str">
        <f>IF($E45="","",IF(INDEX('E_Tokovi izvora'!$A:$N,EA45,AV$7)="","",INDEX('E_Tokovi izvora'!$A:$N,EA45,AV$7)))</f>
        <v/>
      </c>
      <c r="AW45" s="697" t="str">
        <f>IF($E45="","",IF(INDEX('E_Tokovi izvora'!$A:$N,EB45,AW$7)="","",INDEX('E_Tokovi izvora'!$A:$N,EB45,AW$7)))</f>
        <v/>
      </c>
      <c r="AX45" s="697" t="str">
        <f>IF($E45="","",IF(INDEX('E_Tokovi izvora'!$A:$N,EC45,AX$7)="","",INDEX('E_Tokovi izvora'!$A:$N,EC45,AX$7)))</f>
        <v/>
      </c>
      <c r="AY45" s="697" t="str">
        <f>IF($E45="","",IF(INDEX('E_Tokovi izvora'!$A:$N,ED45,AY$7)="","",INDEX('E_Tokovi izvora'!$A:$N,ED45,AY$7)))</f>
        <v/>
      </c>
      <c r="AZ45" s="697" t="str">
        <f>IF($E45="","",IF(INDEX('E_Tokovi izvora'!$A:$N,EE45,AZ$7)="","",INDEX('E_Tokovi izvora'!$A:$N,EE45,AZ$7)))</f>
        <v/>
      </c>
      <c r="BA45" s="697" t="str">
        <f>IF($E45="","",IF(INDEX('E_Tokovi izvora'!$A:$N,EF45,BA$7)="","",INDEX('E_Tokovi izvora'!$A:$N,EF45,BA$7)))</f>
        <v/>
      </c>
      <c r="BB45" s="697" t="str">
        <f>IF($E45="","",IF(INDEX('E_Tokovi izvora'!$A:$N,EG45,BB$7)="","",INDEX('E_Tokovi izvora'!$A:$N,EG45,BB$7)))</f>
        <v/>
      </c>
      <c r="BC45" s="697" t="str">
        <f>IF($E45="","",IF(INDEX('E_Tokovi izvora'!$A:$N,EH45,BC$7)="","",INDEX('E_Tokovi izvora'!$A:$N,EH45,BC$7)))</f>
        <v/>
      </c>
      <c r="BD45" s="697" t="str">
        <f>IF($E45="","",IF(INDEX('E_Tokovi izvora'!$A:$N,EI45,BD$7)="","",INDEX('E_Tokovi izvora'!$A:$N,EI45,BD$7)))</f>
        <v/>
      </c>
      <c r="BE45" s="697" t="str">
        <f>IF($E45="","",IF(INDEX('E_Tokovi izvora'!$A:$N,EJ45,BE$7)="","",INDEX('E_Tokovi izvora'!$A:$N,EJ45,BE$7)))</f>
        <v/>
      </c>
      <c r="BF45" s="697" t="str">
        <f>IF($E45="","",IF(INDEX('E_Tokovi izvora'!$A:$N,EK45,BF$7)="","",INDEX('E_Tokovi izvora'!$A:$N,EK45,BF$7)))</f>
        <v/>
      </c>
      <c r="BG45" s="697" t="str">
        <f>IF($E45="","",IF(INDEX('E_Tokovi izvora'!$A:$N,EL45,BG$7)="","",INDEX('E_Tokovi izvora'!$A:$N,EL45,BG$7)))</f>
        <v/>
      </c>
      <c r="BH45" s="697" t="str">
        <f>IF($E45="","",IF(INDEX('E_Tokovi izvora'!$A:$N,EM45,BH$7)="","",INDEX('E_Tokovi izvora'!$A:$N,EM45,BH$7)))</f>
        <v/>
      </c>
      <c r="BI45" s="697" t="str">
        <f>IF($E45="","",IF(INDEX('E_Tokovi izvora'!$A:$N,EN45,BI$7)="","",INDEX('E_Tokovi izvora'!$A:$N,EN45,BI$7)))</f>
        <v/>
      </c>
      <c r="BJ45" s="697" t="str">
        <f>IF($E45="","",IF(INDEX('E_Tokovi izvora'!$A:$N,EO45,BJ$7)="","",INDEX('E_Tokovi izvora'!$A:$N,EO45,BJ$7)))</f>
        <v/>
      </c>
      <c r="BK45" s="697" t="str">
        <f>IF($E45="","",IF(INDEX('E_Tokovi izvora'!$A:$N,EP45,BK$7)="","",INDEX('E_Tokovi izvora'!$A:$N,EP45,BK$7)))</f>
        <v/>
      </c>
      <c r="BL45" s="697" t="str">
        <f>IF($E45="","",IF(INDEX('E_Tokovi izvora'!$A:$N,EQ45,BL$7)="","",INDEX('E_Tokovi izvora'!$A:$N,EQ45,BL$7)))</f>
        <v/>
      </c>
      <c r="BM45" s="697" t="str">
        <f>IF($E45="","",IF(INDEX('E_Tokovi izvora'!$A:$N,ER45,BM$7)="","",INDEX('E_Tokovi izvora'!$A:$N,ER45,BM$7)))</f>
        <v/>
      </c>
      <c r="BN45" s="697" t="str">
        <f>IF($E45="","",IF(INDEX('E_Tokovi izvora'!$A:$N,ES45,BN$7)="","",INDEX('E_Tokovi izvora'!$A:$N,ES45,BN$7)))</f>
        <v/>
      </c>
      <c r="BO45" s="697" t="str">
        <f>IF($E45="","",IF(INDEX('E_Tokovi izvora'!$A:$N,ET45,BO$7)="","",INDEX('E_Tokovi izvora'!$A:$N,ET45,BO$7)))</f>
        <v/>
      </c>
      <c r="BP45" s="697" t="str">
        <f>IF($E45="","",IF(INDEX('E_Tokovi izvora'!$A:$N,EU45,BP$7)="","",INDEX('E_Tokovi izvora'!$A:$N,EU45,BP$7)))</f>
        <v/>
      </c>
      <c r="BQ45" s="697" t="str">
        <f>IF($E45="","",IF(INDEX('E_Tokovi izvora'!$A:$N,EV45,BQ$7)="","",INDEX('E_Tokovi izvora'!$A:$N,EV45,BQ$7)))</f>
        <v/>
      </c>
      <c r="BR45" s="697" t="str">
        <f>IF($E45="","",IF(INDEX('E_Tokovi izvora'!$A:$N,EW45,BR$7)="","",INDEX('E_Tokovi izvora'!$A:$N,EW45,BR$7)))</f>
        <v/>
      </c>
      <c r="BS45" s="697" t="str">
        <f>IF($E45="","",IF(INDEX('E_Tokovi izvora'!$A:$N,EX45,BS$7)="","",INDEX('E_Tokovi izvora'!$A:$N,EX45,BS$7)))</f>
        <v/>
      </c>
      <c r="BT45" s="697" t="str">
        <f>IF($E45="","",IF(INDEX('E_Tokovi izvora'!$A:$N,EY45,BT$7)="","",INDEX('E_Tokovi izvora'!$A:$N,EY45,BT$7)))</f>
        <v/>
      </c>
      <c r="BU45" s="620"/>
      <c r="CJ45" s="673" t="str">
        <f t="shared" si="66"/>
        <v>SourceCategory_</v>
      </c>
      <c r="CK45" s="673" t="b">
        <f>INDEX('C_Opis postrojenja'!$A$226:$A$332,ROWS($CI$11:CI45))="ausblenden"</f>
        <v>1</v>
      </c>
      <c r="CL45" s="673" t="str">
        <f t="shared" si="67"/>
        <v>SourceStreamName_</v>
      </c>
      <c r="CN45" s="673">
        <f t="shared" si="65"/>
        <v>2377</v>
      </c>
      <c r="CO45" s="673">
        <f t="shared" si="2"/>
        <v>2379</v>
      </c>
      <c r="CP45" s="673">
        <f t="shared" si="3"/>
        <v>2381</v>
      </c>
      <c r="CQ45" s="673">
        <f t="shared" si="4"/>
        <v>2383</v>
      </c>
      <c r="CR45" s="673">
        <f t="shared" si="5"/>
        <v>2385</v>
      </c>
      <c r="CS45" s="673">
        <f t="shared" si="6"/>
        <v>2387</v>
      </c>
      <c r="CT45" s="673">
        <f t="shared" si="7"/>
        <v>2389</v>
      </c>
      <c r="CU45" s="673">
        <f t="shared" si="8"/>
        <v>2389</v>
      </c>
      <c r="CV45" s="673">
        <f t="shared" si="9"/>
        <v>2389</v>
      </c>
      <c r="CW45" s="673">
        <f t="shared" si="10"/>
        <v>2389</v>
      </c>
      <c r="CX45" s="673">
        <f t="shared" si="11"/>
        <v>2389</v>
      </c>
      <c r="CY45" s="673">
        <f t="shared" si="12"/>
        <v>2392</v>
      </c>
      <c r="CZ45" s="673">
        <f t="shared" si="13"/>
        <v>2396</v>
      </c>
      <c r="DA45" s="673">
        <f t="shared" si="14"/>
        <v>2397</v>
      </c>
      <c r="DB45" s="673">
        <f t="shared" si="15"/>
        <v>2398</v>
      </c>
      <c r="DC45" s="673">
        <f t="shared" si="16"/>
        <v>2405</v>
      </c>
      <c r="DD45" s="673">
        <f t="shared" si="17"/>
        <v>2415</v>
      </c>
      <c r="DE45" s="673">
        <f t="shared" si="18"/>
        <v>2415</v>
      </c>
      <c r="DF45" s="673">
        <f t="shared" si="19"/>
        <v>2415</v>
      </c>
      <c r="DG45" s="673">
        <f t="shared" si="20"/>
        <v>2415</v>
      </c>
      <c r="DH45" s="673">
        <f t="shared" si="21"/>
        <v>2415</v>
      </c>
      <c r="DI45" s="673">
        <f t="shared" si="22"/>
        <v>2415</v>
      </c>
      <c r="DJ45" s="673">
        <f t="shared" si="23"/>
        <v>2415</v>
      </c>
      <c r="DK45" s="673">
        <f t="shared" si="24"/>
        <v>2406</v>
      </c>
      <c r="DL45" s="673">
        <f t="shared" si="25"/>
        <v>2416</v>
      </c>
      <c r="DM45" s="673">
        <f t="shared" si="26"/>
        <v>2416</v>
      </c>
      <c r="DN45" s="673">
        <f t="shared" si="27"/>
        <v>2416</v>
      </c>
      <c r="DO45" s="673">
        <f t="shared" si="28"/>
        <v>2416</v>
      </c>
      <c r="DP45" s="673">
        <f t="shared" si="29"/>
        <v>2416</v>
      </c>
      <c r="DQ45" s="673">
        <f t="shared" si="30"/>
        <v>2416</v>
      </c>
      <c r="DR45" s="673">
        <f t="shared" si="31"/>
        <v>2416</v>
      </c>
      <c r="DS45" s="673">
        <f t="shared" si="32"/>
        <v>2407</v>
      </c>
      <c r="DT45" s="673">
        <f t="shared" si="33"/>
        <v>2417</v>
      </c>
      <c r="DU45" s="673">
        <f t="shared" si="34"/>
        <v>2417</v>
      </c>
      <c r="DV45" s="673">
        <f t="shared" si="35"/>
        <v>2417</v>
      </c>
      <c r="DW45" s="673">
        <f t="shared" si="36"/>
        <v>2417</v>
      </c>
      <c r="DX45" s="673">
        <f t="shared" si="37"/>
        <v>2417</v>
      </c>
      <c r="DY45" s="673">
        <f t="shared" si="38"/>
        <v>2417</v>
      </c>
      <c r="DZ45" s="673">
        <f t="shared" si="39"/>
        <v>2417</v>
      </c>
      <c r="EA45" s="673">
        <f t="shared" si="40"/>
        <v>2408</v>
      </c>
      <c r="EB45" s="673">
        <f t="shared" si="41"/>
        <v>2418</v>
      </c>
      <c r="EC45" s="673">
        <f t="shared" si="42"/>
        <v>2418</v>
      </c>
      <c r="ED45" s="673">
        <f t="shared" si="43"/>
        <v>2418</v>
      </c>
      <c r="EE45" s="673">
        <f t="shared" si="44"/>
        <v>2418</v>
      </c>
      <c r="EF45" s="673">
        <f t="shared" si="45"/>
        <v>2418</v>
      </c>
      <c r="EG45" s="673">
        <f t="shared" si="46"/>
        <v>2418</v>
      </c>
      <c r="EH45" s="673">
        <f t="shared" si="47"/>
        <v>2418</v>
      </c>
      <c r="EI45" s="673">
        <f t="shared" si="48"/>
        <v>2409</v>
      </c>
      <c r="EJ45" s="673">
        <f t="shared" si="49"/>
        <v>2419</v>
      </c>
      <c r="EK45" s="673">
        <f t="shared" si="50"/>
        <v>2419</v>
      </c>
      <c r="EL45" s="673">
        <f t="shared" si="51"/>
        <v>2419</v>
      </c>
      <c r="EM45" s="673">
        <f t="shared" si="52"/>
        <v>2419</v>
      </c>
      <c r="EN45" s="673">
        <f t="shared" si="53"/>
        <v>2419</v>
      </c>
      <c r="EO45" s="673">
        <f t="shared" si="54"/>
        <v>2419</v>
      </c>
      <c r="EP45" s="673">
        <f t="shared" si="55"/>
        <v>2419</v>
      </c>
      <c r="EQ45" s="673">
        <f t="shared" si="56"/>
        <v>2410</v>
      </c>
      <c r="ER45" s="673">
        <f t="shared" si="57"/>
        <v>2420</v>
      </c>
      <c r="ES45" s="673">
        <f t="shared" si="58"/>
        <v>2420</v>
      </c>
      <c r="ET45" s="673">
        <f t="shared" si="59"/>
        <v>2420</v>
      </c>
      <c r="EU45" s="673">
        <f t="shared" si="60"/>
        <v>2420</v>
      </c>
      <c r="EV45" s="673">
        <f t="shared" si="61"/>
        <v>2420</v>
      </c>
      <c r="EW45" s="673">
        <f t="shared" si="62"/>
        <v>2420</v>
      </c>
      <c r="EX45" s="673">
        <f t="shared" si="63"/>
        <v>2420</v>
      </c>
      <c r="EY45" s="673">
        <f t="shared" si="64"/>
        <v>2426</v>
      </c>
    </row>
    <row r="46" spans="2:155" ht="12.75" customHeight="1" x14ac:dyDescent="0.2">
      <c r="B46" s="694" t="str">
        <f>IF(COUNTIF($CK$10:CK46,TRUE)&gt;0,"",INDEX('C_Opis postrojenja'!$E$226:$E$242,ROWS($A$11:A46)))</f>
        <v/>
      </c>
      <c r="C46" s="576" t="str">
        <f>IF($E46="","",INDEX('C_Opis postrojenja'!F:F,MATCH($B46,'C_Opis postrojenja'!$E:$E,0)))</f>
        <v/>
      </c>
      <c r="D46" s="576" t="str">
        <f>IF($E46="","",INDEX('C_Opis postrojenja'!I:I,MATCH($B46,'C_Opis postrojenja'!$E:$E,0)))</f>
        <v/>
      </c>
      <c r="E46" s="576" t="str">
        <f>IF($B46="","",INDEX('C_Opis postrojenja'!F:F,MATCH($CJ46,'C_Opis postrojenja'!$Q:$Q,0)))</f>
        <v/>
      </c>
      <c r="F46" s="700" t="str">
        <f>IF($E46="","",INDEX('C_Opis postrojenja'!L:L,MATCH($CJ46,'C_Opis postrojenja'!$Q:$Q,0)))</f>
        <v/>
      </c>
      <c r="G46" s="576" t="str">
        <f>IF($E46="","",INDEX('C_Opis postrojenja'!M:M,MATCH($CJ46,'C_Opis postrojenja'!$Q:$Q,0)))</f>
        <v/>
      </c>
      <c r="H46" s="576" t="str">
        <f>IF($E46="","",INDEX('C_Opis postrojenja'!N:N,MATCH($CJ46,'C_Opis postrojenja'!$Q:$Q,0)))</f>
        <v/>
      </c>
      <c r="I46" s="697" t="str">
        <f>IF($E46="","",IF(INDEX('E_Tokovi izvora'!$A:$N,CN46,I$7)="","",INDEX('E_Tokovi izvora'!$A:$N,CN46,I$7)))</f>
        <v/>
      </c>
      <c r="J46" s="697" t="str">
        <f>IF($E46="","",IF(INDEX('E_Tokovi izvora'!$A:$N,CO46,J$7)="","",INDEX('E_Tokovi izvora'!$A:$N,CO46,J$7)))</f>
        <v/>
      </c>
      <c r="K46" s="697" t="str">
        <f>IF($E46="","",IF(INDEX('E_Tokovi izvora'!$A:$N,CP46,K$7)="","",INDEX('E_Tokovi izvora'!$A:$N,CP46,K$7)))</f>
        <v/>
      </c>
      <c r="L46" s="697" t="str">
        <f>IF($E46="","",IF(INDEX('E_Tokovi izvora'!$A:$N,CQ46,L$7)="","",INDEX('E_Tokovi izvora'!$A:$N,CQ46,L$7)))</f>
        <v/>
      </c>
      <c r="M46" s="697" t="str">
        <f>IF($E46="","",IF(INDEX('E_Tokovi izvora'!$A:$N,CR46,M$7)="","",INDEX('E_Tokovi izvora'!$A:$N,CR46,M$7)))</f>
        <v/>
      </c>
      <c r="N46" s="697" t="str">
        <f>IF($E46="","",IF(INDEX('E_Tokovi izvora'!$A:$N,CS46,N$7)="","",INDEX('E_Tokovi izvora'!$A:$N,CS46,N$7)))</f>
        <v/>
      </c>
      <c r="O46" s="697" t="str">
        <f>IF($E46="","",IF(INDEX('E_Tokovi izvora'!$A:$N,CT46,O$7)="","",INDEX('E_Tokovi izvora'!$A:$N,CT46,O$7)))</f>
        <v/>
      </c>
      <c r="P46" s="697" t="str">
        <f>IF($E46="","",IF(INDEX('E_Tokovi izvora'!$A:$N,CU46,P$7)="","",INDEX('E_Tokovi izvora'!$A:$N,CU46,P$7)))</f>
        <v/>
      </c>
      <c r="Q46" s="697" t="str">
        <f>IF($E46="","",IF(INDEX('E_Tokovi izvora'!$A:$N,CV46,Q$7)="","",INDEX('E_Tokovi izvora'!$A:$N,CV46,Q$7)))</f>
        <v/>
      </c>
      <c r="R46" s="697" t="str">
        <f>IF($E46="","",IF(INDEX('E_Tokovi izvora'!$A:$N,CW46,R$7)="","",INDEX('E_Tokovi izvora'!$A:$N,CW46,R$7)))</f>
        <v/>
      </c>
      <c r="S46" s="697" t="str">
        <f>IF($E46="","",IF(INDEX('E_Tokovi izvora'!$A:$N,CX46,S$7)="","",INDEX('E_Tokovi izvora'!$A:$N,CX46,S$7)))</f>
        <v/>
      </c>
      <c r="T46" s="697" t="str">
        <f>IF($E46="","",IF(INDEX('E_Tokovi izvora'!$A:$N,CY46,T$7)="","",INDEX('E_Tokovi izvora'!$A:$N,CY46,T$7)))</f>
        <v/>
      </c>
      <c r="U46" s="697" t="str">
        <f>IF($E46="","",IF(INDEX('E_Tokovi izvora'!$A:$N,CZ46,U$7)="","",INDEX('E_Tokovi izvora'!$A:$N,CZ46,U$7)))</f>
        <v/>
      </c>
      <c r="V46" s="697" t="str">
        <f>IF($E46="","",IF(INDEX('E_Tokovi izvora'!$A:$N,DA46,V$7)="","",INDEX('E_Tokovi izvora'!$A:$N,DA46,V$7)))</f>
        <v/>
      </c>
      <c r="W46" s="698" t="str">
        <f>IF($E46="","",IF(INDEX('E_Tokovi izvora'!$A:$N,DB46,W$7)="","",INDEX('E_Tokovi izvora'!$A:$N,DB46,W$7)))</f>
        <v/>
      </c>
      <c r="X46" s="697" t="str">
        <f>IF($E46="","",IF(INDEX('E_Tokovi izvora'!$A:$N,DC46,X$7)="","",INDEX('E_Tokovi izvora'!$A:$N,DC46,X$7)))</f>
        <v/>
      </c>
      <c r="Y46" s="697" t="str">
        <f>IF($E46="","",IF(INDEX('E_Tokovi izvora'!$A:$N,DD46,Y$7)="","",INDEX('E_Tokovi izvora'!$A:$N,DD46,Y$7)))</f>
        <v/>
      </c>
      <c r="Z46" s="697" t="str">
        <f>IF($E46="","",IF(INDEX('E_Tokovi izvora'!$A:$N,DE46,Z$7)="","",INDEX('E_Tokovi izvora'!$A:$N,DE46,Z$7)))</f>
        <v/>
      </c>
      <c r="AA46" s="697" t="str">
        <f>IF($E46="","",IF(INDEX('E_Tokovi izvora'!$A:$N,DF46,AA$7)="","",INDEX('E_Tokovi izvora'!$A:$N,DF46,AA$7)))</f>
        <v/>
      </c>
      <c r="AB46" s="697" t="str">
        <f>IF($E46="","",IF(INDEX('E_Tokovi izvora'!$A:$N,DG46,AB$7)="","",INDEX('E_Tokovi izvora'!$A:$N,DG46,AB$7)))</f>
        <v/>
      </c>
      <c r="AC46" s="697" t="str">
        <f>IF($E46="","",IF(INDEX('E_Tokovi izvora'!$A:$N,DH46,AC$7)="","",INDEX('E_Tokovi izvora'!$A:$N,DH46,AC$7)))</f>
        <v/>
      </c>
      <c r="AD46" s="697" t="str">
        <f>IF($E46="","",IF(INDEX('E_Tokovi izvora'!$A:$N,DI46,AD$7)="","",INDEX('E_Tokovi izvora'!$A:$N,DI46,AD$7)))</f>
        <v/>
      </c>
      <c r="AE46" s="697" t="str">
        <f>IF($E46="","",IF(INDEX('E_Tokovi izvora'!$A:$N,DJ46,AE$7)="","",INDEX('E_Tokovi izvora'!$A:$N,DJ46,AE$7)))</f>
        <v/>
      </c>
      <c r="AF46" s="697" t="str">
        <f>IF($E46="","",IF(INDEX('E_Tokovi izvora'!$A:$N,DK46,AF$7)="","",INDEX('E_Tokovi izvora'!$A:$N,DK46,AF$7)))</f>
        <v/>
      </c>
      <c r="AG46" s="697" t="str">
        <f>IF($E46="","",IF(INDEX('E_Tokovi izvora'!$A:$N,DL46,AG$7)="","",INDEX('E_Tokovi izvora'!$A:$N,DL46,AG$7)))</f>
        <v/>
      </c>
      <c r="AH46" s="697" t="str">
        <f>IF($E46="","",IF(INDEX('E_Tokovi izvora'!$A:$N,DM46,AH$7)="","",INDEX('E_Tokovi izvora'!$A:$N,DM46,AH$7)))</f>
        <v/>
      </c>
      <c r="AI46" s="697" t="str">
        <f>IF($E46="","",IF(INDEX('E_Tokovi izvora'!$A:$N,DN46,AI$7)="","",INDEX('E_Tokovi izvora'!$A:$N,DN46,AI$7)))</f>
        <v/>
      </c>
      <c r="AJ46" s="697" t="str">
        <f>IF($E46="","",IF(INDEX('E_Tokovi izvora'!$A:$N,DO46,AJ$7)="","",INDEX('E_Tokovi izvora'!$A:$N,DO46,AJ$7)))</f>
        <v/>
      </c>
      <c r="AK46" s="697" t="str">
        <f>IF($E46="","",IF(INDEX('E_Tokovi izvora'!$A:$N,DP46,AK$7)="","",INDEX('E_Tokovi izvora'!$A:$N,DP46,AK$7)))</f>
        <v/>
      </c>
      <c r="AL46" s="697" t="str">
        <f>IF($E46="","",IF(INDEX('E_Tokovi izvora'!$A:$N,DQ46,AL$7)="","",INDEX('E_Tokovi izvora'!$A:$N,DQ46,AL$7)))</f>
        <v/>
      </c>
      <c r="AM46" s="697" t="str">
        <f>IF($E46="","",IF(INDEX('E_Tokovi izvora'!$A:$N,DR46,AM$7)="","",INDEX('E_Tokovi izvora'!$A:$N,DR46,AM$7)))</f>
        <v/>
      </c>
      <c r="AN46" s="697" t="str">
        <f>IF($E46="","",IF(INDEX('E_Tokovi izvora'!$A:$N,DS46,AN$7)="","",INDEX('E_Tokovi izvora'!$A:$N,DS46,AN$7)))</f>
        <v/>
      </c>
      <c r="AO46" s="697" t="str">
        <f>IF($E46="","",IF(INDEX('E_Tokovi izvora'!$A:$N,DT46,AO$7)="","",INDEX('E_Tokovi izvora'!$A:$N,DT46,AO$7)))</f>
        <v/>
      </c>
      <c r="AP46" s="697" t="str">
        <f>IF($E46="","",IF(INDEX('E_Tokovi izvora'!$A:$N,DU46,AP$7)="","",INDEX('E_Tokovi izvora'!$A:$N,DU46,AP$7)))</f>
        <v/>
      </c>
      <c r="AQ46" s="697" t="str">
        <f>IF($E46="","",IF(INDEX('E_Tokovi izvora'!$A:$N,DV46,AQ$7)="","",INDEX('E_Tokovi izvora'!$A:$N,DV46,AQ$7)))</f>
        <v/>
      </c>
      <c r="AR46" s="697" t="str">
        <f>IF($E46="","",IF(INDEX('E_Tokovi izvora'!$A:$N,DW46,AR$7)="","",INDEX('E_Tokovi izvora'!$A:$N,DW46,AR$7)))</f>
        <v/>
      </c>
      <c r="AS46" s="697" t="str">
        <f>IF($E46="","",IF(INDEX('E_Tokovi izvora'!$A:$N,DX46,AS$7)="","",INDEX('E_Tokovi izvora'!$A:$N,DX46,AS$7)))</f>
        <v/>
      </c>
      <c r="AT46" s="697" t="str">
        <f>IF($E46="","",IF(INDEX('E_Tokovi izvora'!$A:$N,DY46,AT$7)="","",INDEX('E_Tokovi izvora'!$A:$N,DY46,AT$7)))</f>
        <v/>
      </c>
      <c r="AU46" s="697" t="str">
        <f>IF($E46="","",IF(INDEX('E_Tokovi izvora'!$A:$N,DZ46,AU$7)="","",INDEX('E_Tokovi izvora'!$A:$N,DZ46,AU$7)))</f>
        <v/>
      </c>
      <c r="AV46" s="697" t="str">
        <f>IF($E46="","",IF(INDEX('E_Tokovi izvora'!$A:$N,EA46,AV$7)="","",INDEX('E_Tokovi izvora'!$A:$N,EA46,AV$7)))</f>
        <v/>
      </c>
      <c r="AW46" s="697" t="str">
        <f>IF($E46="","",IF(INDEX('E_Tokovi izvora'!$A:$N,EB46,AW$7)="","",INDEX('E_Tokovi izvora'!$A:$N,EB46,AW$7)))</f>
        <v/>
      </c>
      <c r="AX46" s="697" t="str">
        <f>IF($E46="","",IF(INDEX('E_Tokovi izvora'!$A:$N,EC46,AX$7)="","",INDEX('E_Tokovi izvora'!$A:$N,EC46,AX$7)))</f>
        <v/>
      </c>
      <c r="AY46" s="697" t="str">
        <f>IF($E46="","",IF(INDEX('E_Tokovi izvora'!$A:$N,ED46,AY$7)="","",INDEX('E_Tokovi izvora'!$A:$N,ED46,AY$7)))</f>
        <v/>
      </c>
      <c r="AZ46" s="697" t="str">
        <f>IF($E46="","",IF(INDEX('E_Tokovi izvora'!$A:$N,EE46,AZ$7)="","",INDEX('E_Tokovi izvora'!$A:$N,EE46,AZ$7)))</f>
        <v/>
      </c>
      <c r="BA46" s="697" t="str">
        <f>IF($E46="","",IF(INDEX('E_Tokovi izvora'!$A:$N,EF46,BA$7)="","",INDEX('E_Tokovi izvora'!$A:$N,EF46,BA$7)))</f>
        <v/>
      </c>
      <c r="BB46" s="697" t="str">
        <f>IF($E46="","",IF(INDEX('E_Tokovi izvora'!$A:$N,EG46,BB$7)="","",INDEX('E_Tokovi izvora'!$A:$N,EG46,BB$7)))</f>
        <v/>
      </c>
      <c r="BC46" s="697" t="str">
        <f>IF($E46="","",IF(INDEX('E_Tokovi izvora'!$A:$N,EH46,BC$7)="","",INDEX('E_Tokovi izvora'!$A:$N,EH46,BC$7)))</f>
        <v/>
      </c>
      <c r="BD46" s="697" t="str">
        <f>IF($E46="","",IF(INDEX('E_Tokovi izvora'!$A:$N,EI46,BD$7)="","",INDEX('E_Tokovi izvora'!$A:$N,EI46,BD$7)))</f>
        <v/>
      </c>
      <c r="BE46" s="697" t="str">
        <f>IF($E46="","",IF(INDEX('E_Tokovi izvora'!$A:$N,EJ46,BE$7)="","",INDEX('E_Tokovi izvora'!$A:$N,EJ46,BE$7)))</f>
        <v/>
      </c>
      <c r="BF46" s="697" t="str">
        <f>IF($E46="","",IF(INDEX('E_Tokovi izvora'!$A:$N,EK46,BF$7)="","",INDEX('E_Tokovi izvora'!$A:$N,EK46,BF$7)))</f>
        <v/>
      </c>
      <c r="BG46" s="697" t="str">
        <f>IF($E46="","",IF(INDEX('E_Tokovi izvora'!$A:$N,EL46,BG$7)="","",INDEX('E_Tokovi izvora'!$A:$N,EL46,BG$7)))</f>
        <v/>
      </c>
      <c r="BH46" s="697" t="str">
        <f>IF($E46="","",IF(INDEX('E_Tokovi izvora'!$A:$N,EM46,BH$7)="","",INDEX('E_Tokovi izvora'!$A:$N,EM46,BH$7)))</f>
        <v/>
      </c>
      <c r="BI46" s="697" t="str">
        <f>IF($E46="","",IF(INDEX('E_Tokovi izvora'!$A:$N,EN46,BI$7)="","",INDEX('E_Tokovi izvora'!$A:$N,EN46,BI$7)))</f>
        <v/>
      </c>
      <c r="BJ46" s="697" t="str">
        <f>IF($E46="","",IF(INDEX('E_Tokovi izvora'!$A:$N,EO46,BJ$7)="","",INDEX('E_Tokovi izvora'!$A:$N,EO46,BJ$7)))</f>
        <v/>
      </c>
      <c r="BK46" s="697" t="str">
        <f>IF($E46="","",IF(INDEX('E_Tokovi izvora'!$A:$N,EP46,BK$7)="","",INDEX('E_Tokovi izvora'!$A:$N,EP46,BK$7)))</f>
        <v/>
      </c>
      <c r="BL46" s="697" t="str">
        <f>IF($E46="","",IF(INDEX('E_Tokovi izvora'!$A:$N,EQ46,BL$7)="","",INDEX('E_Tokovi izvora'!$A:$N,EQ46,BL$7)))</f>
        <v/>
      </c>
      <c r="BM46" s="697" t="str">
        <f>IF($E46="","",IF(INDEX('E_Tokovi izvora'!$A:$N,ER46,BM$7)="","",INDEX('E_Tokovi izvora'!$A:$N,ER46,BM$7)))</f>
        <v/>
      </c>
      <c r="BN46" s="697" t="str">
        <f>IF($E46="","",IF(INDEX('E_Tokovi izvora'!$A:$N,ES46,BN$7)="","",INDEX('E_Tokovi izvora'!$A:$N,ES46,BN$7)))</f>
        <v/>
      </c>
      <c r="BO46" s="697" t="str">
        <f>IF($E46="","",IF(INDEX('E_Tokovi izvora'!$A:$N,ET46,BO$7)="","",INDEX('E_Tokovi izvora'!$A:$N,ET46,BO$7)))</f>
        <v/>
      </c>
      <c r="BP46" s="697" t="str">
        <f>IF($E46="","",IF(INDEX('E_Tokovi izvora'!$A:$N,EU46,BP$7)="","",INDEX('E_Tokovi izvora'!$A:$N,EU46,BP$7)))</f>
        <v/>
      </c>
      <c r="BQ46" s="697" t="str">
        <f>IF($E46="","",IF(INDEX('E_Tokovi izvora'!$A:$N,EV46,BQ$7)="","",INDEX('E_Tokovi izvora'!$A:$N,EV46,BQ$7)))</f>
        <v/>
      </c>
      <c r="BR46" s="697" t="str">
        <f>IF($E46="","",IF(INDEX('E_Tokovi izvora'!$A:$N,EW46,BR$7)="","",INDEX('E_Tokovi izvora'!$A:$N,EW46,BR$7)))</f>
        <v/>
      </c>
      <c r="BS46" s="697" t="str">
        <f>IF($E46="","",IF(INDEX('E_Tokovi izvora'!$A:$N,EX46,BS$7)="","",INDEX('E_Tokovi izvora'!$A:$N,EX46,BS$7)))</f>
        <v/>
      </c>
      <c r="BT46" s="697" t="str">
        <f>IF($E46="","",IF(INDEX('E_Tokovi izvora'!$A:$N,EY46,BT$7)="","",INDEX('E_Tokovi izvora'!$A:$N,EY46,BT$7)))</f>
        <v/>
      </c>
      <c r="BU46" s="620"/>
      <c r="CJ46" s="673" t="str">
        <f t="shared" si="66"/>
        <v>SourceCategory_</v>
      </c>
      <c r="CK46" s="673" t="b">
        <f>INDEX('C_Opis postrojenja'!$A$226:$A$332,ROWS($CI$11:CI46))="ausblenden"</f>
        <v>0</v>
      </c>
      <c r="CL46" s="673" t="str">
        <f t="shared" si="67"/>
        <v>SourceStreamName_</v>
      </c>
      <c r="CN46" s="673">
        <f t="shared" si="65"/>
        <v>2443</v>
      </c>
      <c r="CO46" s="673">
        <f t="shared" si="2"/>
        <v>2445</v>
      </c>
      <c r="CP46" s="673">
        <f t="shared" si="3"/>
        <v>2447</v>
      </c>
      <c r="CQ46" s="673">
        <f t="shared" si="4"/>
        <v>2449</v>
      </c>
      <c r="CR46" s="673">
        <f t="shared" si="5"/>
        <v>2451</v>
      </c>
      <c r="CS46" s="673">
        <f t="shared" si="6"/>
        <v>2453</v>
      </c>
      <c r="CT46" s="673">
        <f t="shared" si="7"/>
        <v>2455</v>
      </c>
      <c r="CU46" s="673">
        <f t="shared" si="8"/>
        <v>2455</v>
      </c>
      <c r="CV46" s="673">
        <f t="shared" si="9"/>
        <v>2455</v>
      </c>
      <c r="CW46" s="673">
        <f t="shared" si="10"/>
        <v>2455</v>
      </c>
      <c r="CX46" s="673">
        <f t="shared" si="11"/>
        <v>2455</v>
      </c>
      <c r="CY46" s="673">
        <f t="shared" si="12"/>
        <v>2458</v>
      </c>
      <c r="CZ46" s="673">
        <f t="shared" si="13"/>
        <v>2462</v>
      </c>
      <c r="DA46" s="673">
        <f t="shared" si="14"/>
        <v>2463</v>
      </c>
      <c r="DB46" s="673">
        <f t="shared" si="15"/>
        <v>2464</v>
      </c>
      <c r="DC46" s="673">
        <f t="shared" si="16"/>
        <v>2471</v>
      </c>
      <c r="DD46" s="673">
        <f t="shared" si="17"/>
        <v>2481</v>
      </c>
      <c r="DE46" s="673">
        <f t="shared" si="18"/>
        <v>2481</v>
      </c>
      <c r="DF46" s="673">
        <f t="shared" si="19"/>
        <v>2481</v>
      </c>
      <c r="DG46" s="673">
        <f t="shared" si="20"/>
        <v>2481</v>
      </c>
      <c r="DH46" s="673">
        <f t="shared" si="21"/>
        <v>2481</v>
      </c>
      <c r="DI46" s="673">
        <f t="shared" si="22"/>
        <v>2481</v>
      </c>
      <c r="DJ46" s="673">
        <f t="shared" si="23"/>
        <v>2481</v>
      </c>
      <c r="DK46" s="673">
        <f t="shared" si="24"/>
        <v>2472</v>
      </c>
      <c r="DL46" s="673">
        <f t="shared" si="25"/>
        <v>2482</v>
      </c>
      <c r="DM46" s="673">
        <f t="shared" si="26"/>
        <v>2482</v>
      </c>
      <c r="DN46" s="673">
        <f t="shared" si="27"/>
        <v>2482</v>
      </c>
      <c r="DO46" s="673">
        <f t="shared" si="28"/>
        <v>2482</v>
      </c>
      <c r="DP46" s="673">
        <f t="shared" si="29"/>
        <v>2482</v>
      </c>
      <c r="DQ46" s="673">
        <f t="shared" si="30"/>
        <v>2482</v>
      </c>
      <c r="DR46" s="673">
        <f t="shared" si="31"/>
        <v>2482</v>
      </c>
      <c r="DS46" s="673">
        <f t="shared" si="32"/>
        <v>2473</v>
      </c>
      <c r="DT46" s="673">
        <f t="shared" si="33"/>
        <v>2483</v>
      </c>
      <c r="DU46" s="673">
        <f t="shared" si="34"/>
        <v>2483</v>
      </c>
      <c r="DV46" s="673">
        <f t="shared" si="35"/>
        <v>2483</v>
      </c>
      <c r="DW46" s="673">
        <f t="shared" si="36"/>
        <v>2483</v>
      </c>
      <c r="DX46" s="673">
        <f t="shared" si="37"/>
        <v>2483</v>
      </c>
      <c r="DY46" s="673">
        <f t="shared" si="38"/>
        <v>2483</v>
      </c>
      <c r="DZ46" s="673">
        <f t="shared" si="39"/>
        <v>2483</v>
      </c>
      <c r="EA46" s="673">
        <f t="shared" si="40"/>
        <v>2474</v>
      </c>
      <c r="EB46" s="673">
        <f t="shared" si="41"/>
        <v>2484</v>
      </c>
      <c r="EC46" s="673">
        <f t="shared" si="42"/>
        <v>2484</v>
      </c>
      <c r="ED46" s="673">
        <f t="shared" si="43"/>
        <v>2484</v>
      </c>
      <c r="EE46" s="673">
        <f t="shared" si="44"/>
        <v>2484</v>
      </c>
      <c r="EF46" s="673">
        <f t="shared" si="45"/>
        <v>2484</v>
      </c>
      <c r="EG46" s="673">
        <f t="shared" si="46"/>
        <v>2484</v>
      </c>
      <c r="EH46" s="673">
        <f t="shared" si="47"/>
        <v>2484</v>
      </c>
      <c r="EI46" s="673">
        <f t="shared" si="48"/>
        <v>2475</v>
      </c>
      <c r="EJ46" s="673">
        <f t="shared" si="49"/>
        <v>2485</v>
      </c>
      <c r="EK46" s="673">
        <f t="shared" si="50"/>
        <v>2485</v>
      </c>
      <c r="EL46" s="673">
        <f t="shared" si="51"/>
        <v>2485</v>
      </c>
      <c r="EM46" s="673">
        <f t="shared" si="52"/>
        <v>2485</v>
      </c>
      <c r="EN46" s="673">
        <f t="shared" si="53"/>
        <v>2485</v>
      </c>
      <c r="EO46" s="673">
        <f t="shared" si="54"/>
        <v>2485</v>
      </c>
      <c r="EP46" s="673">
        <f t="shared" si="55"/>
        <v>2485</v>
      </c>
      <c r="EQ46" s="673">
        <f t="shared" si="56"/>
        <v>2476</v>
      </c>
      <c r="ER46" s="673">
        <f t="shared" si="57"/>
        <v>2486</v>
      </c>
      <c r="ES46" s="673">
        <f t="shared" si="58"/>
        <v>2486</v>
      </c>
      <c r="ET46" s="673">
        <f t="shared" si="59"/>
        <v>2486</v>
      </c>
      <c r="EU46" s="673">
        <f t="shared" si="60"/>
        <v>2486</v>
      </c>
      <c r="EV46" s="673">
        <f t="shared" si="61"/>
        <v>2486</v>
      </c>
      <c r="EW46" s="673">
        <f t="shared" si="62"/>
        <v>2486</v>
      </c>
      <c r="EX46" s="673">
        <f t="shared" si="63"/>
        <v>2486</v>
      </c>
      <c r="EY46" s="673">
        <f t="shared" si="64"/>
        <v>2492</v>
      </c>
    </row>
    <row r="47" spans="2:155" ht="12.75" customHeight="1" x14ac:dyDescent="0.2">
      <c r="B47" s="694" t="str">
        <f>IF(COUNTIF($CK$10:CK47,TRUE)&gt;0,"",INDEX('C_Opis postrojenja'!$E$226:$E$242,ROWS($A$11:A47)))</f>
        <v/>
      </c>
      <c r="C47" s="576" t="str">
        <f>IF($E47="","",INDEX('C_Opis postrojenja'!F:F,MATCH($B47,'C_Opis postrojenja'!$E:$E,0)))</f>
        <v/>
      </c>
      <c r="D47" s="576" t="str">
        <f>IF($E47="","",INDEX('C_Opis postrojenja'!I:I,MATCH($B47,'C_Opis postrojenja'!$E:$E,0)))</f>
        <v/>
      </c>
      <c r="E47" s="576" t="str">
        <f>IF($B47="","",INDEX('C_Opis postrojenja'!F:F,MATCH($CJ47,'C_Opis postrojenja'!$Q:$Q,0)))</f>
        <v/>
      </c>
      <c r="F47" s="700" t="str">
        <f>IF($E47="","",INDEX('C_Opis postrojenja'!L:L,MATCH($CJ47,'C_Opis postrojenja'!$Q:$Q,0)))</f>
        <v/>
      </c>
      <c r="G47" s="576" t="str">
        <f>IF($E47="","",INDEX('C_Opis postrojenja'!M:M,MATCH($CJ47,'C_Opis postrojenja'!$Q:$Q,0)))</f>
        <v/>
      </c>
      <c r="H47" s="576" t="str">
        <f>IF($E47="","",INDEX('C_Opis postrojenja'!N:N,MATCH($CJ47,'C_Opis postrojenja'!$Q:$Q,0)))</f>
        <v/>
      </c>
      <c r="I47" s="697" t="str">
        <f>IF($E47="","",IF(INDEX('E_Tokovi izvora'!$A:$N,CN47,I$7)="","",INDEX('E_Tokovi izvora'!$A:$N,CN47,I$7)))</f>
        <v/>
      </c>
      <c r="J47" s="697" t="str">
        <f>IF($E47="","",IF(INDEX('E_Tokovi izvora'!$A:$N,CO47,J$7)="","",INDEX('E_Tokovi izvora'!$A:$N,CO47,J$7)))</f>
        <v/>
      </c>
      <c r="K47" s="697" t="str">
        <f>IF($E47="","",IF(INDEX('E_Tokovi izvora'!$A:$N,CP47,K$7)="","",INDEX('E_Tokovi izvora'!$A:$N,CP47,K$7)))</f>
        <v/>
      </c>
      <c r="L47" s="697" t="str">
        <f>IF($E47="","",IF(INDEX('E_Tokovi izvora'!$A:$N,CQ47,L$7)="","",INDEX('E_Tokovi izvora'!$A:$N,CQ47,L$7)))</f>
        <v/>
      </c>
      <c r="M47" s="697" t="str">
        <f>IF($E47="","",IF(INDEX('E_Tokovi izvora'!$A:$N,CR47,M$7)="","",INDEX('E_Tokovi izvora'!$A:$N,CR47,M$7)))</f>
        <v/>
      </c>
      <c r="N47" s="697" t="str">
        <f>IF($E47="","",IF(INDEX('E_Tokovi izvora'!$A:$N,CS47,N$7)="","",INDEX('E_Tokovi izvora'!$A:$N,CS47,N$7)))</f>
        <v/>
      </c>
      <c r="O47" s="697" t="str">
        <f>IF($E47="","",IF(INDEX('E_Tokovi izvora'!$A:$N,CT47,O$7)="","",INDEX('E_Tokovi izvora'!$A:$N,CT47,O$7)))</f>
        <v/>
      </c>
      <c r="P47" s="697" t="str">
        <f>IF($E47="","",IF(INDEX('E_Tokovi izvora'!$A:$N,CU47,P$7)="","",INDEX('E_Tokovi izvora'!$A:$N,CU47,P$7)))</f>
        <v/>
      </c>
      <c r="Q47" s="697" t="str">
        <f>IF($E47="","",IF(INDEX('E_Tokovi izvora'!$A:$N,CV47,Q$7)="","",INDEX('E_Tokovi izvora'!$A:$N,CV47,Q$7)))</f>
        <v/>
      </c>
      <c r="R47" s="697" t="str">
        <f>IF($E47="","",IF(INDEX('E_Tokovi izvora'!$A:$N,CW47,R$7)="","",INDEX('E_Tokovi izvora'!$A:$N,CW47,R$7)))</f>
        <v/>
      </c>
      <c r="S47" s="697" t="str">
        <f>IF($E47="","",IF(INDEX('E_Tokovi izvora'!$A:$N,CX47,S$7)="","",INDEX('E_Tokovi izvora'!$A:$N,CX47,S$7)))</f>
        <v/>
      </c>
      <c r="T47" s="697" t="str">
        <f>IF($E47="","",IF(INDEX('E_Tokovi izvora'!$A:$N,CY47,T$7)="","",INDEX('E_Tokovi izvora'!$A:$N,CY47,T$7)))</f>
        <v/>
      </c>
      <c r="U47" s="697" t="str">
        <f>IF($E47="","",IF(INDEX('E_Tokovi izvora'!$A:$N,CZ47,U$7)="","",INDEX('E_Tokovi izvora'!$A:$N,CZ47,U$7)))</f>
        <v/>
      </c>
      <c r="V47" s="697" t="str">
        <f>IF($E47="","",IF(INDEX('E_Tokovi izvora'!$A:$N,DA47,V$7)="","",INDEX('E_Tokovi izvora'!$A:$N,DA47,V$7)))</f>
        <v/>
      </c>
      <c r="W47" s="698" t="str">
        <f>IF($E47="","",IF(INDEX('E_Tokovi izvora'!$A:$N,DB47,W$7)="","",INDEX('E_Tokovi izvora'!$A:$N,DB47,W$7)))</f>
        <v/>
      </c>
      <c r="X47" s="697" t="str">
        <f>IF($E47="","",IF(INDEX('E_Tokovi izvora'!$A:$N,DC47,X$7)="","",INDEX('E_Tokovi izvora'!$A:$N,DC47,X$7)))</f>
        <v/>
      </c>
      <c r="Y47" s="697" t="str">
        <f>IF($E47="","",IF(INDEX('E_Tokovi izvora'!$A:$N,DD47,Y$7)="","",INDEX('E_Tokovi izvora'!$A:$N,DD47,Y$7)))</f>
        <v/>
      </c>
      <c r="Z47" s="697" t="str">
        <f>IF($E47="","",IF(INDEX('E_Tokovi izvora'!$A:$N,DE47,Z$7)="","",INDEX('E_Tokovi izvora'!$A:$N,DE47,Z$7)))</f>
        <v/>
      </c>
      <c r="AA47" s="697" t="str">
        <f>IF($E47="","",IF(INDEX('E_Tokovi izvora'!$A:$N,DF47,AA$7)="","",INDEX('E_Tokovi izvora'!$A:$N,DF47,AA$7)))</f>
        <v/>
      </c>
      <c r="AB47" s="697" t="str">
        <f>IF($E47="","",IF(INDEX('E_Tokovi izvora'!$A:$N,DG47,AB$7)="","",INDEX('E_Tokovi izvora'!$A:$N,DG47,AB$7)))</f>
        <v/>
      </c>
      <c r="AC47" s="697" t="str">
        <f>IF($E47="","",IF(INDEX('E_Tokovi izvora'!$A:$N,DH47,AC$7)="","",INDEX('E_Tokovi izvora'!$A:$N,DH47,AC$7)))</f>
        <v/>
      </c>
      <c r="AD47" s="697" t="str">
        <f>IF($E47="","",IF(INDEX('E_Tokovi izvora'!$A:$N,DI47,AD$7)="","",INDEX('E_Tokovi izvora'!$A:$N,DI47,AD$7)))</f>
        <v/>
      </c>
      <c r="AE47" s="697" t="str">
        <f>IF($E47="","",IF(INDEX('E_Tokovi izvora'!$A:$N,DJ47,AE$7)="","",INDEX('E_Tokovi izvora'!$A:$N,DJ47,AE$7)))</f>
        <v/>
      </c>
      <c r="AF47" s="697" t="str">
        <f>IF($E47="","",IF(INDEX('E_Tokovi izvora'!$A:$N,DK47,AF$7)="","",INDEX('E_Tokovi izvora'!$A:$N,DK47,AF$7)))</f>
        <v/>
      </c>
      <c r="AG47" s="697" t="str">
        <f>IF($E47="","",IF(INDEX('E_Tokovi izvora'!$A:$N,DL47,AG$7)="","",INDEX('E_Tokovi izvora'!$A:$N,DL47,AG$7)))</f>
        <v/>
      </c>
      <c r="AH47" s="697" t="str">
        <f>IF($E47="","",IF(INDEX('E_Tokovi izvora'!$A:$N,DM47,AH$7)="","",INDEX('E_Tokovi izvora'!$A:$N,DM47,AH$7)))</f>
        <v/>
      </c>
      <c r="AI47" s="697" t="str">
        <f>IF($E47="","",IF(INDEX('E_Tokovi izvora'!$A:$N,DN47,AI$7)="","",INDEX('E_Tokovi izvora'!$A:$N,DN47,AI$7)))</f>
        <v/>
      </c>
      <c r="AJ47" s="697" t="str">
        <f>IF($E47="","",IF(INDEX('E_Tokovi izvora'!$A:$N,DO47,AJ$7)="","",INDEX('E_Tokovi izvora'!$A:$N,DO47,AJ$7)))</f>
        <v/>
      </c>
      <c r="AK47" s="697" t="str">
        <f>IF($E47="","",IF(INDEX('E_Tokovi izvora'!$A:$N,DP47,AK$7)="","",INDEX('E_Tokovi izvora'!$A:$N,DP47,AK$7)))</f>
        <v/>
      </c>
      <c r="AL47" s="697" t="str">
        <f>IF($E47="","",IF(INDEX('E_Tokovi izvora'!$A:$N,DQ47,AL$7)="","",INDEX('E_Tokovi izvora'!$A:$N,DQ47,AL$7)))</f>
        <v/>
      </c>
      <c r="AM47" s="697" t="str">
        <f>IF($E47="","",IF(INDEX('E_Tokovi izvora'!$A:$N,DR47,AM$7)="","",INDEX('E_Tokovi izvora'!$A:$N,DR47,AM$7)))</f>
        <v/>
      </c>
      <c r="AN47" s="697" t="str">
        <f>IF($E47="","",IF(INDEX('E_Tokovi izvora'!$A:$N,DS47,AN$7)="","",INDEX('E_Tokovi izvora'!$A:$N,DS47,AN$7)))</f>
        <v/>
      </c>
      <c r="AO47" s="697" t="str">
        <f>IF($E47="","",IF(INDEX('E_Tokovi izvora'!$A:$N,DT47,AO$7)="","",INDEX('E_Tokovi izvora'!$A:$N,DT47,AO$7)))</f>
        <v/>
      </c>
      <c r="AP47" s="697" t="str">
        <f>IF($E47="","",IF(INDEX('E_Tokovi izvora'!$A:$N,DU47,AP$7)="","",INDEX('E_Tokovi izvora'!$A:$N,DU47,AP$7)))</f>
        <v/>
      </c>
      <c r="AQ47" s="697" t="str">
        <f>IF($E47="","",IF(INDEX('E_Tokovi izvora'!$A:$N,DV47,AQ$7)="","",INDEX('E_Tokovi izvora'!$A:$N,DV47,AQ$7)))</f>
        <v/>
      </c>
      <c r="AR47" s="697" t="str">
        <f>IF($E47="","",IF(INDEX('E_Tokovi izvora'!$A:$N,DW47,AR$7)="","",INDEX('E_Tokovi izvora'!$A:$N,DW47,AR$7)))</f>
        <v/>
      </c>
      <c r="AS47" s="697" t="str">
        <f>IF($E47="","",IF(INDEX('E_Tokovi izvora'!$A:$N,DX47,AS$7)="","",INDEX('E_Tokovi izvora'!$A:$N,DX47,AS$7)))</f>
        <v/>
      </c>
      <c r="AT47" s="697" t="str">
        <f>IF($E47="","",IF(INDEX('E_Tokovi izvora'!$A:$N,DY47,AT$7)="","",INDEX('E_Tokovi izvora'!$A:$N,DY47,AT$7)))</f>
        <v/>
      </c>
      <c r="AU47" s="697" t="str">
        <f>IF($E47="","",IF(INDEX('E_Tokovi izvora'!$A:$N,DZ47,AU$7)="","",INDEX('E_Tokovi izvora'!$A:$N,DZ47,AU$7)))</f>
        <v/>
      </c>
      <c r="AV47" s="697" t="str">
        <f>IF($E47="","",IF(INDEX('E_Tokovi izvora'!$A:$N,EA47,AV$7)="","",INDEX('E_Tokovi izvora'!$A:$N,EA47,AV$7)))</f>
        <v/>
      </c>
      <c r="AW47" s="697" t="str">
        <f>IF($E47="","",IF(INDEX('E_Tokovi izvora'!$A:$N,EB47,AW$7)="","",INDEX('E_Tokovi izvora'!$A:$N,EB47,AW$7)))</f>
        <v/>
      </c>
      <c r="AX47" s="697" t="str">
        <f>IF($E47="","",IF(INDEX('E_Tokovi izvora'!$A:$N,EC47,AX$7)="","",INDEX('E_Tokovi izvora'!$A:$N,EC47,AX$7)))</f>
        <v/>
      </c>
      <c r="AY47" s="697" t="str">
        <f>IF($E47="","",IF(INDEX('E_Tokovi izvora'!$A:$N,ED47,AY$7)="","",INDEX('E_Tokovi izvora'!$A:$N,ED47,AY$7)))</f>
        <v/>
      </c>
      <c r="AZ47" s="697" t="str">
        <f>IF($E47="","",IF(INDEX('E_Tokovi izvora'!$A:$N,EE47,AZ$7)="","",INDEX('E_Tokovi izvora'!$A:$N,EE47,AZ$7)))</f>
        <v/>
      </c>
      <c r="BA47" s="697" t="str">
        <f>IF($E47="","",IF(INDEX('E_Tokovi izvora'!$A:$N,EF47,BA$7)="","",INDEX('E_Tokovi izvora'!$A:$N,EF47,BA$7)))</f>
        <v/>
      </c>
      <c r="BB47" s="697" t="str">
        <f>IF($E47="","",IF(INDEX('E_Tokovi izvora'!$A:$N,EG47,BB$7)="","",INDEX('E_Tokovi izvora'!$A:$N,EG47,BB$7)))</f>
        <v/>
      </c>
      <c r="BC47" s="697" t="str">
        <f>IF($E47="","",IF(INDEX('E_Tokovi izvora'!$A:$N,EH47,BC$7)="","",INDEX('E_Tokovi izvora'!$A:$N,EH47,BC$7)))</f>
        <v/>
      </c>
      <c r="BD47" s="697" t="str">
        <f>IF($E47="","",IF(INDEX('E_Tokovi izvora'!$A:$N,EI47,BD$7)="","",INDEX('E_Tokovi izvora'!$A:$N,EI47,BD$7)))</f>
        <v/>
      </c>
      <c r="BE47" s="697" t="str">
        <f>IF($E47="","",IF(INDEX('E_Tokovi izvora'!$A:$N,EJ47,BE$7)="","",INDEX('E_Tokovi izvora'!$A:$N,EJ47,BE$7)))</f>
        <v/>
      </c>
      <c r="BF47" s="697" t="str">
        <f>IF($E47="","",IF(INDEX('E_Tokovi izvora'!$A:$N,EK47,BF$7)="","",INDEX('E_Tokovi izvora'!$A:$N,EK47,BF$7)))</f>
        <v/>
      </c>
      <c r="BG47" s="697" t="str">
        <f>IF($E47="","",IF(INDEX('E_Tokovi izvora'!$A:$N,EL47,BG$7)="","",INDEX('E_Tokovi izvora'!$A:$N,EL47,BG$7)))</f>
        <v/>
      </c>
      <c r="BH47" s="697" t="str">
        <f>IF($E47="","",IF(INDEX('E_Tokovi izvora'!$A:$N,EM47,BH$7)="","",INDEX('E_Tokovi izvora'!$A:$N,EM47,BH$7)))</f>
        <v/>
      </c>
      <c r="BI47" s="697" t="str">
        <f>IF($E47="","",IF(INDEX('E_Tokovi izvora'!$A:$N,EN47,BI$7)="","",INDEX('E_Tokovi izvora'!$A:$N,EN47,BI$7)))</f>
        <v/>
      </c>
      <c r="BJ47" s="697" t="str">
        <f>IF($E47="","",IF(INDEX('E_Tokovi izvora'!$A:$N,EO47,BJ$7)="","",INDEX('E_Tokovi izvora'!$A:$N,EO47,BJ$7)))</f>
        <v/>
      </c>
      <c r="BK47" s="697" t="str">
        <f>IF($E47="","",IF(INDEX('E_Tokovi izvora'!$A:$N,EP47,BK$7)="","",INDEX('E_Tokovi izvora'!$A:$N,EP47,BK$7)))</f>
        <v/>
      </c>
      <c r="BL47" s="697" t="str">
        <f>IF($E47="","",IF(INDEX('E_Tokovi izvora'!$A:$N,EQ47,BL$7)="","",INDEX('E_Tokovi izvora'!$A:$N,EQ47,BL$7)))</f>
        <v/>
      </c>
      <c r="BM47" s="697" t="str">
        <f>IF($E47="","",IF(INDEX('E_Tokovi izvora'!$A:$N,ER47,BM$7)="","",INDEX('E_Tokovi izvora'!$A:$N,ER47,BM$7)))</f>
        <v/>
      </c>
      <c r="BN47" s="697" t="str">
        <f>IF($E47="","",IF(INDEX('E_Tokovi izvora'!$A:$N,ES47,BN$7)="","",INDEX('E_Tokovi izvora'!$A:$N,ES47,BN$7)))</f>
        <v/>
      </c>
      <c r="BO47" s="697" t="str">
        <f>IF($E47="","",IF(INDEX('E_Tokovi izvora'!$A:$N,ET47,BO$7)="","",INDEX('E_Tokovi izvora'!$A:$N,ET47,BO$7)))</f>
        <v/>
      </c>
      <c r="BP47" s="697" t="str">
        <f>IF($E47="","",IF(INDEX('E_Tokovi izvora'!$A:$N,EU47,BP$7)="","",INDEX('E_Tokovi izvora'!$A:$N,EU47,BP$7)))</f>
        <v/>
      </c>
      <c r="BQ47" s="697" t="str">
        <f>IF($E47="","",IF(INDEX('E_Tokovi izvora'!$A:$N,EV47,BQ$7)="","",INDEX('E_Tokovi izvora'!$A:$N,EV47,BQ$7)))</f>
        <v/>
      </c>
      <c r="BR47" s="697" t="str">
        <f>IF($E47="","",IF(INDEX('E_Tokovi izvora'!$A:$N,EW47,BR$7)="","",INDEX('E_Tokovi izvora'!$A:$N,EW47,BR$7)))</f>
        <v/>
      </c>
      <c r="BS47" s="697" t="str">
        <f>IF($E47="","",IF(INDEX('E_Tokovi izvora'!$A:$N,EX47,BS$7)="","",INDEX('E_Tokovi izvora'!$A:$N,EX47,BS$7)))</f>
        <v/>
      </c>
      <c r="BT47" s="697" t="str">
        <f>IF($E47="","",IF(INDEX('E_Tokovi izvora'!$A:$N,EY47,BT$7)="","",INDEX('E_Tokovi izvora'!$A:$N,EY47,BT$7)))</f>
        <v/>
      </c>
      <c r="BU47" s="620"/>
      <c r="CJ47" s="673" t="str">
        <f t="shared" si="66"/>
        <v>SourceCategory_</v>
      </c>
      <c r="CK47" s="673" t="b">
        <f>INDEX('C_Opis postrojenja'!$A$226:$A$332,ROWS($CI$11:CI47))="ausblenden"</f>
        <v>0</v>
      </c>
      <c r="CL47" s="673" t="str">
        <f t="shared" si="67"/>
        <v>SourceStreamName_</v>
      </c>
      <c r="CN47" s="673">
        <f t="shared" si="65"/>
        <v>2509</v>
      </c>
      <c r="CO47" s="673">
        <f t="shared" si="2"/>
        <v>2511</v>
      </c>
      <c r="CP47" s="673">
        <f t="shared" si="3"/>
        <v>2513</v>
      </c>
      <c r="CQ47" s="673">
        <f t="shared" si="4"/>
        <v>2515</v>
      </c>
      <c r="CR47" s="673">
        <f t="shared" si="5"/>
        <v>2517</v>
      </c>
      <c r="CS47" s="673">
        <f t="shared" si="6"/>
        <v>2519</v>
      </c>
      <c r="CT47" s="673">
        <f t="shared" si="7"/>
        <v>2521</v>
      </c>
      <c r="CU47" s="673">
        <f t="shared" si="8"/>
        <v>2521</v>
      </c>
      <c r="CV47" s="673">
        <f t="shared" si="9"/>
        <v>2521</v>
      </c>
      <c r="CW47" s="673">
        <f t="shared" si="10"/>
        <v>2521</v>
      </c>
      <c r="CX47" s="673">
        <f t="shared" si="11"/>
        <v>2521</v>
      </c>
      <c r="CY47" s="673">
        <f t="shared" si="12"/>
        <v>2524</v>
      </c>
      <c r="CZ47" s="673">
        <f t="shared" si="13"/>
        <v>2528</v>
      </c>
      <c r="DA47" s="673">
        <f t="shared" si="14"/>
        <v>2529</v>
      </c>
      <c r="DB47" s="673">
        <f t="shared" si="15"/>
        <v>2530</v>
      </c>
      <c r="DC47" s="673">
        <f t="shared" si="16"/>
        <v>2537</v>
      </c>
      <c r="DD47" s="673">
        <f t="shared" si="17"/>
        <v>2547</v>
      </c>
      <c r="DE47" s="673">
        <f t="shared" si="18"/>
        <v>2547</v>
      </c>
      <c r="DF47" s="673">
        <f t="shared" si="19"/>
        <v>2547</v>
      </c>
      <c r="DG47" s="673">
        <f t="shared" si="20"/>
        <v>2547</v>
      </c>
      <c r="DH47" s="673">
        <f t="shared" si="21"/>
        <v>2547</v>
      </c>
      <c r="DI47" s="673">
        <f t="shared" si="22"/>
        <v>2547</v>
      </c>
      <c r="DJ47" s="673">
        <f t="shared" si="23"/>
        <v>2547</v>
      </c>
      <c r="DK47" s="673">
        <f t="shared" si="24"/>
        <v>2538</v>
      </c>
      <c r="DL47" s="673">
        <f t="shared" si="25"/>
        <v>2548</v>
      </c>
      <c r="DM47" s="673">
        <f t="shared" si="26"/>
        <v>2548</v>
      </c>
      <c r="DN47" s="673">
        <f t="shared" si="27"/>
        <v>2548</v>
      </c>
      <c r="DO47" s="673">
        <f t="shared" si="28"/>
        <v>2548</v>
      </c>
      <c r="DP47" s="673">
        <f t="shared" si="29"/>
        <v>2548</v>
      </c>
      <c r="DQ47" s="673">
        <f t="shared" si="30"/>
        <v>2548</v>
      </c>
      <c r="DR47" s="673">
        <f t="shared" si="31"/>
        <v>2548</v>
      </c>
      <c r="DS47" s="673">
        <f t="shared" si="32"/>
        <v>2539</v>
      </c>
      <c r="DT47" s="673">
        <f t="shared" si="33"/>
        <v>2549</v>
      </c>
      <c r="DU47" s="673">
        <f t="shared" si="34"/>
        <v>2549</v>
      </c>
      <c r="DV47" s="673">
        <f t="shared" si="35"/>
        <v>2549</v>
      </c>
      <c r="DW47" s="673">
        <f t="shared" si="36"/>
        <v>2549</v>
      </c>
      <c r="DX47" s="673">
        <f t="shared" si="37"/>
        <v>2549</v>
      </c>
      <c r="DY47" s="673">
        <f t="shared" si="38"/>
        <v>2549</v>
      </c>
      <c r="DZ47" s="673">
        <f t="shared" si="39"/>
        <v>2549</v>
      </c>
      <c r="EA47" s="673">
        <f t="shared" si="40"/>
        <v>2540</v>
      </c>
      <c r="EB47" s="673">
        <f t="shared" si="41"/>
        <v>2550</v>
      </c>
      <c r="EC47" s="673">
        <f t="shared" si="42"/>
        <v>2550</v>
      </c>
      <c r="ED47" s="673">
        <f t="shared" si="43"/>
        <v>2550</v>
      </c>
      <c r="EE47" s="673">
        <f t="shared" si="44"/>
        <v>2550</v>
      </c>
      <c r="EF47" s="673">
        <f t="shared" si="45"/>
        <v>2550</v>
      </c>
      <c r="EG47" s="673">
        <f t="shared" si="46"/>
        <v>2550</v>
      </c>
      <c r="EH47" s="673">
        <f t="shared" si="47"/>
        <v>2550</v>
      </c>
      <c r="EI47" s="673">
        <f t="shared" si="48"/>
        <v>2541</v>
      </c>
      <c r="EJ47" s="673">
        <f t="shared" si="49"/>
        <v>2551</v>
      </c>
      <c r="EK47" s="673">
        <f t="shared" si="50"/>
        <v>2551</v>
      </c>
      <c r="EL47" s="673">
        <f t="shared" si="51"/>
        <v>2551</v>
      </c>
      <c r="EM47" s="673">
        <f t="shared" si="52"/>
        <v>2551</v>
      </c>
      <c r="EN47" s="673">
        <f t="shared" si="53"/>
        <v>2551</v>
      </c>
      <c r="EO47" s="673">
        <f t="shared" si="54"/>
        <v>2551</v>
      </c>
      <c r="EP47" s="673">
        <f t="shared" si="55"/>
        <v>2551</v>
      </c>
      <c r="EQ47" s="673">
        <f t="shared" si="56"/>
        <v>2542</v>
      </c>
      <c r="ER47" s="673">
        <f t="shared" si="57"/>
        <v>2552</v>
      </c>
      <c r="ES47" s="673">
        <f t="shared" si="58"/>
        <v>2552</v>
      </c>
      <c r="ET47" s="673">
        <f t="shared" si="59"/>
        <v>2552</v>
      </c>
      <c r="EU47" s="673">
        <f t="shared" si="60"/>
        <v>2552</v>
      </c>
      <c r="EV47" s="673">
        <f t="shared" si="61"/>
        <v>2552</v>
      </c>
      <c r="EW47" s="673">
        <f t="shared" si="62"/>
        <v>2552</v>
      </c>
      <c r="EX47" s="673">
        <f t="shared" si="63"/>
        <v>2552</v>
      </c>
      <c r="EY47" s="673">
        <f t="shared" si="64"/>
        <v>2558</v>
      </c>
    </row>
    <row r="48" spans="2:155" ht="12.75" customHeight="1" x14ac:dyDescent="0.2">
      <c r="B48" s="694" t="str">
        <f>IF(COUNTIF($CK$10:CK48,TRUE)&gt;0,"",INDEX('C_Opis postrojenja'!$E$226:$E$242,ROWS($A$11:A48)))</f>
        <v/>
      </c>
      <c r="C48" s="576" t="str">
        <f>IF($E48="","",INDEX('C_Opis postrojenja'!F:F,MATCH($B48,'C_Opis postrojenja'!$E:$E,0)))</f>
        <v/>
      </c>
      <c r="D48" s="576" t="str">
        <f>IF($E48="","",INDEX('C_Opis postrojenja'!I:I,MATCH($B48,'C_Opis postrojenja'!$E:$E,0)))</f>
        <v/>
      </c>
      <c r="E48" s="576" t="str">
        <f>IF($B48="","",INDEX('C_Opis postrojenja'!F:F,MATCH($CJ48,'C_Opis postrojenja'!$Q:$Q,0)))</f>
        <v/>
      </c>
      <c r="F48" s="700" t="str">
        <f>IF($E48="","",INDEX('C_Opis postrojenja'!L:L,MATCH($CJ48,'C_Opis postrojenja'!$Q:$Q,0)))</f>
        <v/>
      </c>
      <c r="G48" s="576" t="str">
        <f>IF($E48="","",INDEX('C_Opis postrojenja'!M:M,MATCH($CJ48,'C_Opis postrojenja'!$Q:$Q,0)))</f>
        <v/>
      </c>
      <c r="H48" s="576" t="str">
        <f>IF($E48="","",INDEX('C_Opis postrojenja'!N:N,MATCH($CJ48,'C_Opis postrojenja'!$Q:$Q,0)))</f>
        <v/>
      </c>
      <c r="I48" s="697" t="str">
        <f>IF($E48="","",IF(INDEX('E_Tokovi izvora'!$A:$N,CN48,I$7)="","",INDEX('E_Tokovi izvora'!$A:$N,CN48,I$7)))</f>
        <v/>
      </c>
      <c r="J48" s="697" t="str">
        <f>IF($E48="","",IF(INDEX('E_Tokovi izvora'!$A:$N,CO48,J$7)="","",INDEX('E_Tokovi izvora'!$A:$N,CO48,J$7)))</f>
        <v/>
      </c>
      <c r="K48" s="697" t="str">
        <f>IF($E48="","",IF(INDEX('E_Tokovi izvora'!$A:$N,CP48,K$7)="","",INDEX('E_Tokovi izvora'!$A:$N,CP48,K$7)))</f>
        <v/>
      </c>
      <c r="L48" s="697" t="str">
        <f>IF($E48="","",IF(INDEX('E_Tokovi izvora'!$A:$N,CQ48,L$7)="","",INDEX('E_Tokovi izvora'!$A:$N,CQ48,L$7)))</f>
        <v/>
      </c>
      <c r="M48" s="697" t="str">
        <f>IF($E48="","",IF(INDEX('E_Tokovi izvora'!$A:$N,CR48,M$7)="","",INDEX('E_Tokovi izvora'!$A:$N,CR48,M$7)))</f>
        <v/>
      </c>
      <c r="N48" s="697" t="str">
        <f>IF($E48="","",IF(INDEX('E_Tokovi izvora'!$A:$N,CS48,N$7)="","",INDEX('E_Tokovi izvora'!$A:$N,CS48,N$7)))</f>
        <v/>
      </c>
      <c r="O48" s="697" t="str">
        <f>IF($E48="","",IF(INDEX('E_Tokovi izvora'!$A:$N,CT48,O$7)="","",INDEX('E_Tokovi izvora'!$A:$N,CT48,O$7)))</f>
        <v/>
      </c>
      <c r="P48" s="697" t="str">
        <f>IF($E48="","",IF(INDEX('E_Tokovi izvora'!$A:$N,CU48,P$7)="","",INDEX('E_Tokovi izvora'!$A:$N,CU48,P$7)))</f>
        <v/>
      </c>
      <c r="Q48" s="697" t="str">
        <f>IF($E48="","",IF(INDEX('E_Tokovi izvora'!$A:$N,CV48,Q$7)="","",INDEX('E_Tokovi izvora'!$A:$N,CV48,Q$7)))</f>
        <v/>
      </c>
      <c r="R48" s="697" t="str">
        <f>IF($E48="","",IF(INDEX('E_Tokovi izvora'!$A:$N,CW48,R$7)="","",INDEX('E_Tokovi izvora'!$A:$N,CW48,R$7)))</f>
        <v/>
      </c>
      <c r="S48" s="697" t="str">
        <f>IF($E48="","",IF(INDEX('E_Tokovi izvora'!$A:$N,CX48,S$7)="","",INDEX('E_Tokovi izvora'!$A:$N,CX48,S$7)))</f>
        <v/>
      </c>
      <c r="T48" s="697" t="str">
        <f>IF($E48="","",IF(INDEX('E_Tokovi izvora'!$A:$N,CY48,T$7)="","",INDEX('E_Tokovi izvora'!$A:$N,CY48,T$7)))</f>
        <v/>
      </c>
      <c r="U48" s="697" t="str">
        <f>IF($E48="","",IF(INDEX('E_Tokovi izvora'!$A:$N,CZ48,U$7)="","",INDEX('E_Tokovi izvora'!$A:$N,CZ48,U$7)))</f>
        <v/>
      </c>
      <c r="V48" s="697" t="str">
        <f>IF($E48="","",IF(INDEX('E_Tokovi izvora'!$A:$N,DA48,V$7)="","",INDEX('E_Tokovi izvora'!$A:$N,DA48,V$7)))</f>
        <v/>
      </c>
      <c r="W48" s="698" t="str">
        <f>IF($E48="","",IF(INDEX('E_Tokovi izvora'!$A:$N,DB48,W$7)="","",INDEX('E_Tokovi izvora'!$A:$N,DB48,W$7)))</f>
        <v/>
      </c>
      <c r="X48" s="697" t="str">
        <f>IF($E48="","",IF(INDEX('E_Tokovi izvora'!$A:$N,DC48,X$7)="","",INDEX('E_Tokovi izvora'!$A:$N,DC48,X$7)))</f>
        <v/>
      </c>
      <c r="Y48" s="697" t="str">
        <f>IF($E48="","",IF(INDEX('E_Tokovi izvora'!$A:$N,DD48,Y$7)="","",INDEX('E_Tokovi izvora'!$A:$N,DD48,Y$7)))</f>
        <v/>
      </c>
      <c r="Z48" s="697" t="str">
        <f>IF($E48="","",IF(INDEX('E_Tokovi izvora'!$A:$N,DE48,Z$7)="","",INDEX('E_Tokovi izvora'!$A:$N,DE48,Z$7)))</f>
        <v/>
      </c>
      <c r="AA48" s="697" t="str">
        <f>IF($E48="","",IF(INDEX('E_Tokovi izvora'!$A:$N,DF48,AA$7)="","",INDEX('E_Tokovi izvora'!$A:$N,DF48,AA$7)))</f>
        <v/>
      </c>
      <c r="AB48" s="697" t="str">
        <f>IF($E48="","",IF(INDEX('E_Tokovi izvora'!$A:$N,DG48,AB$7)="","",INDEX('E_Tokovi izvora'!$A:$N,DG48,AB$7)))</f>
        <v/>
      </c>
      <c r="AC48" s="697" t="str">
        <f>IF($E48="","",IF(INDEX('E_Tokovi izvora'!$A:$N,DH48,AC$7)="","",INDEX('E_Tokovi izvora'!$A:$N,DH48,AC$7)))</f>
        <v/>
      </c>
      <c r="AD48" s="697" t="str">
        <f>IF($E48="","",IF(INDEX('E_Tokovi izvora'!$A:$N,DI48,AD$7)="","",INDEX('E_Tokovi izvora'!$A:$N,DI48,AD$7)))</f>
        <v/>
      </c>
      <c r="AE48" s="697" t="str">
        <f>IF($E48="","",IF(INDEX('E_Tokovi izvora'!$A:$N,DJ48,AE$7)="","",INDEX('E_Tokovi izvora'!$A:$N,DJ48,AE$7)))</f>
        <v/>
      </c>
      <c r="AF48" s="697" t="str">
        <f>IF($E48="","",IF(INDEX('E_Tokovi izvora'!$A:$N,DK48,AF$7)="","",INDEX('E_Tokovi izvora'!$A:$N,DK48,AF$7)))</f>
        <v/>
      </c>
      <c r="AG48" s="697" t="str">
        <f>IF($E48="","",IF(INDEX('E_Tokovi izvora'!$A:$N,DL48,AG$7)="","",INDEX('E_Tokovi izvora'!$A:$N,DL48,AG$7)))</f>
        <v/>
      </c>
      <c r="AH48" s="697" t="str">
        <f>IF($E48="","",IF(INDEX('E_Tokovi izvora'!$A:$N,DM48,AH$7)="","",INDEX('E_Tokovi izvora'!$A:$N,DM48,AH$7)))</f>
        <v/>
      </c>
      <c r="AI48" s="697" t="str">
        <f>IF($E48="","",IF(INDEX('E_Tokovi izvora'!$A:$N,DN48,AI$7)="","",INDEX('E_Tokovi izvora'!$A:$N,DN48,AI$7)))</f>
        <v/>
      </c>
      <c r="AJ48" s="697" t="str">
        <f>IF($E48="","",IF(INDEX('E_Tokovi izvora'!$A:$N,DO48,AJ$7)="","",INDEX('E_Tokovi izvora'!$A:$N,DO48,AJ$7)))</f>
        <v/>
      </c>
      <c r="AK48" s="697" t="str">
        <f>IF($E48="","",IF(INDEX('E_Tokovi izvora'!$A:$N,DP48,AK$7)="","",INDEX('E_Tokovi izvora'!$A:$N,DP48,AK$7)))</f>
        <v/>
      </c>
      <c r="AL48" s="697" t="str">
        <f>IF($E48="","",IF(INDEX('E_Tokovi izvora'!$A:$N,DQ48,AL$7)="","",INDEX('E_Tokovi izvora'!$A:$N,DQ48,AL$7)))</f>
        <v/>
      </c>
      <c r="AM48" s="697" t="str">
        <f>IF($E48="","",IF(INDEX('E_Tokovi izvora'!$A:$N,DR48,AM$7)="","",INDEX('E_Tokovi izvora'!$A:$N,DR48,AM$7)))</f>
        <v/>
      </c>
      <c r="AN48" s="697" t="str">
        <f>IF($E48="","",IF(INDEX('E_Tokovi izvora'!$A:$N,DS48,AN$7)="","",INDEX('E_Tokovi izvora'!$A:$N,DS48,AN$7)))</f>
        <v/>
      </c>
      <c r="AO48" s="697" t="str">
        <f>IF($E48="","",IF(INDEX('E_Tokovi izvora'!$A:$N,DT48,AO$7)="","",INDEX('E_Tokovi izvora'!$A:$N,DT48,AO$7)))</f>
        <v/>
      </c>
      <c r="AP48" s="697" t="str">
        <f>IF($E48="","",IF(INDEX('E_Tokovi izvora'!$A:$N,DU48,AP$7)="","",INDEX('E_Tokovi izvora'!$A:$N,DU48,AP$7)))</f>
        <v/>
      </c>
      <c r="AQ48" s="697" t="str">
        <f>IF($E48="","",IF(INDEX('E_Tokovi izvora'!$A:$N,DV48,AQ$7)="","",INDEX('E_Tokovi izvora'!$A:$N,DV48,AQ$7)))</f>
        <v/>
      </c>
      <c r="AR48" s="697" t="str">
        <f>IF($E48="","",IF(INDEX('E_Tokovi izvora'!$A:$N,DW48,AR$7)="","",INDEX('E_Tokovi izvora'!$A:$N,DW48,AR$7)))</f>
        <v/>
      </c>
      <c r="AS48" s="697" t="str">
        <f>IF($E48="","",IF(INDEX('E_Tokovi izvora'!$A:$N,DX48,AS$7)="","",INDEX('E_Tokovi izvora'!$A:$N,DX48,AS$7)))</f>
        <v/>
      </c>
      <c r="AT48" s="697" t="str">
        <f>IF($E48="","",IF(INDEX('E_Tokovi izvora'!$A:$N,DY48,AT$7)="","",INDEX('E_Tokovi izvora'!$A:$N,DY48,AT$7)))</f>
        <v/>
      </c>
      <c r="AU48" s="697" t="str">
        <f>IF($E48="","",IF(INDEX('E_Tokovi izvora'!$A:$N,DZ48,AU$7)="","",INDEX('E_Tokovi izvora'!$A:$N,DZ48,AU$7)))</f>
        <v/>
      </c>
      <c r="AV48" s="697" t="str">
        <f>IF($E48="","",IF(INDEX('E_Tokovi izvora'!$A:$N,EA48,AV$7)="","",INDEX('E_Tokovi izvora'!$A:$N,EA48,AV$7)))</f>
        <v/>
      </c>
      <c r="AW48" s="697" t="str">
        <f>IF($E48="","",IF(INDEX('E_Tokovi izvora'!$A:$N,EB48,AW$7)="","",INDEX('E_Tokovi izvora'!$A:$N,EB48,AW$7)))</f>
        <v/>
      </c>
      <c r="AX48" s="697" t="str">
        <f>IF($E48="","",IF(INDEX('E_Tokovi izvora'!$A:$N,EC48,AX$7)="","",INDEX('E_Tokovi izvora'!$A:$N,EC48,AX$7)))</f>
        <v/>
      </c>
      <c r="AY48" s="697" t="str">
        <f>IF($E48="","",IF(INDEX('E_Tokovi izvora'!$A:$N,ED48,AY$7)="","",INDEX('E_Tokovi izvora'!$A:$N,ED48,AY$7)))</f>
        <v/>
      </c>
      <c r="AZ48" s="697" t="str">
        <f>IF($E48="","",IF(INDEX('E_Tokovi izvora'!$A:$N,EE48,AZ$7)="","",INDEX('E_Tokovi izvora'!$A:$N,EE48,AZ$7)))</f>
        <v/>
      </c>
      <c r="BA48" s="697" t="str">
        <f>IF($E48="","",IF(INDEX('E_Tokovi izvora'!$A:$N,EF48,BA$7)="","",INDEX('E_Tokovi izvora'!$A:$N,EF48,BA$7)))</f>
        <v/>
      </c>
      <c r="BB48" s="697" t="str">
        <f>IF($E48="","",IF(INDEX('E_Tokovi izvora'!$A:$N,EG48,BB$7)="","",INDEX('E_Tokovi izvora'!$A:$N,EG48,BB$7)))</f>
        <v/>
      </c>
      <c r="BC48" s="697" t="str">
        <f>IF($E48="","",IF(INDEX('E_Tokovi izvora'!$A:$N,EH48,BC$7)="","",INDEX('E_Tokovi izvora'!$A:$N,EH48,BC$7)))</f>
        <v/>
      </c>
      <c r="BD48" s="697" t="str">
        <f>IF($E48="","",IF(INDEX('E_Tokovi izvora'!$A:$N,EI48,BD$7)="","",INDEX('E_Tokovi izvora'!$A:$N,EI48,BD$7)))</f>
        <v/>
      </c>
      <c r="BE48" s="697" t="str">
        <f>IF($E48="","",IF(INDEX('E_Tokovi izvora'!$A:$N,EJ48,BE$7)="","",INDEX('E_Tokovi izvora'!$A:$N,EJ48,BE$7)))</f>
        <v/>
      </c>
      <c r="BF48" s="697" t="str">
        <f>IF($E48="","",IF(INDEX('E_Tokovi izvora'!$A:$N,EK48,BF$7)="","",INDEX('E_Tokovi izvora'!$A:$N,EK48,BF$7)))</f>
        <v/>
      </c>
      <c r="BG48" s="697" t="str">
        <f>IF($E48="","",IF(INDEX('E_Tokovi izvora'!$A:$N,EL48,BG$7)="","",INDEX('E_Tokovi izvora'!$A:$N,EL48,BG$7)))</f>
        <v/>
      </c>
      <c r="BH48" s="697" t="str">
        <f>IF($E48="","",IF(INDEX('E_Tokovi izvora'!$A:$N,EM48,BH$7)="","",INDEX('E_Tokovi izvora'!$A:$N,EM48,BH$7)))</f>
        <v/>
      </c>
      <c r="BI48" s="697" t="str">
        <f>IF($E48="","",IF(INDEX('E_Tokovi izvora'!$A:$N,EN48,BI$7)="","",INDEX('E_Tokovi izvora'!$A:$N,EN48,BI$7)))</f>
        <v/>
      </c>
      <c r="BJ48" s="697" t="str">
        <f>IF($E48="","",IF(INDEX('E_Tokovi izvora'!$A:$N,EO48,BJ$7)="","",INDEX('E_Tokovi izvora'!$A:$N,EO48,BJ$7)))</f>
        <v/>
      </c>
      <c r="BK48" s="697" t="str">
        <f>IF($E48="","",IF(INDEX('E_Tokovi izvora'!$A:$N,EP48,BK$7)="","",INDEX('E_Tokovi izvora'!$A:$N,EP48,BK$7)))</f>
        <v/>
      </c>
      <c r="BL48" s="697" t="str">
        <f>IF($E48="","",IF(INDEX('E_Tokovi izvora'!$A:$N,EQ48,BL$7)="","",INDEX('E_Tokovi izvora'!$A:$N,EQ48,BL$7)))</f>
        <v/>
      </c>
      <c r="BM48" s="697" t="str">
        <f>IF($E48="","",IF(INDEX('E_Tokovi izvora'!$A:$N,ER48,BM$7)="","",INDEX('E_Tokovi izvora'!$A:$N,ER48,BM$7)))</f>
        <v/>
      </c>
      <c r="BN48" s="697" t="str">
        <f>IF($E48="","",IF(INDEX('E_Tokovi izvora'!$A:$N,ES48,BN$7)="","",INDEX('E_Tokovi izvora'!$A:$N,ES48,BN$7)))</f>
        <v/>
      </c>
      <c r="BO48" s="697" t="str">
        <f>IF($E48="","",IF(INDEX('E_Tokovi izvora'!$A:$N,ET48,BO$7)="","",INDEX('E_Tokovi izvora'!$A:$N,ET48,BO$7)))</f>
        <v/>
      </c>
      <c r="BP48" s="697" t="str">
        <f>IF($E48="","",IF(INDEX('E_Tokovi izvora'!$A:$N,EU48,BP$7)="","",INDEX('E_Tokovi izvora'!$A:$N,EU48,BP$7)))</f>
        <v/>
      </c>
      <c r="BQ48" s="697" t="str">
        <f>IF($E48="","",IF(INDEX('E_Tokovi izvora'!$A:$N,EV48,BQ$7)="","",INDEX('E_Tokovi izvora'!$A:$N,EV48,BQ$7)))</f>
        <v/>
      </c>
      <c r="BR48" s="697" t="str">
        <f>IF($E48="","",IF(INDEX('E_Tokovi izvora'!$A:$N,EW48,BR$7)="","",INDEX('E_Tokovi izvora'!$A:$N,EW48,BR$7)))</f>
        <v/>
      </c>
      <c r="BS48" s="697" t="str">
        <f>IF($E48="","",IF(INDEX('E_Tokovi izvora'!$A:$N,EX48,BS$7)="","",INDEX('E_Tokovi izvora'!$A:$N,EX48,BS$7)))</f>
        <v/>
      </c>
      <c r="BT48" s="697" t="str">
        <f>IF($E48="","",IF(INDEX('E_Tokovi izvora'!$A:$N,EY48,BT$7)="","",INDEX('E_Tokovi izvora'!$A:$N,EY48,BT$7)))</f>
        <v/>
      </c>
      <c r="BU48" s="620"/>
      <c r="CJ48" s="673" t="str">
        <f t="shared" si="66"/>
        <v>SourceCategory_</v>
      </c>
      <c r="CK48" s="673" t="b">
        <f>INDEX('C_Opis postrojenja'!$A$226:$A$332,ROWS($CI$11:CI48))="ausblenden"</f>
        <v>0</v>
      </c>
      <c r="CL48" s="673" t="str">
        <f t="shared" si="67"/>
        <v>SourceStreamName_</v>
      </c>
      <c r="CN48" s="673">
        <f t="shared" si="65"/>
        <v>2575</v>
      </c>
      <c r="CO48" s="673">
        <f t="shared" si="2"/>
        <v>2577</v>
      </c>
      <c r="CP48" s="673">
        <f t="shared" si="3"/>
        <v>2579</v>
      </c>
      <c r="CQ48" s="673">
        <f t="shared" si="4"/>
        <v>2581</v>
      </c>
      <c r="CR48" s="673">
        <f t="shared" si="5"/>
        <v>2583</v>
      </c>
      <c r="CS48" s="673">
        <f t="shared" si="6"/>
        <v>2585</v>
      </c>
      <c r="CT48" s="673">
        <f t="shared" si="7"/>
        <v>2587</v>
      </c>
      <c r="CU48" s="673">
        <f t="shared" si="8"/>
        <v>2587</v>
      </c>
      <c r="CV48" s="673">
        <f t="shared" si="9"/>
        <v>2587</v>
      </c>
      <c r="CW48" s="673">
        <f t="shared" si="10"/>
        <v>2587</v>
      </c>
      <c r="CX48" s="673">
        <f t="shared" si="11"/>
        <v>2587</v>
      </c>
      <c r="CY48" s="673">
        <f t="shared" si="12"/>
        <v>2590</v>
      </c>
      <c r="CZ48" s="673">
        <f t="shared" si="13"/>
        <v>2594</v>
      </c>
      <c r="DA48" s="673">
        <f t="shared" si="14"/>
        <v>2595</v>
      </c>
      <c r="DB48" s="673">
        <f t="shared" si="15"/>
        <v>2596</v>
      </c>
      <c r="DC48" s="673">
        <f t="shared" si="16"/>
        <v>2603</v>
      </c>
      <c r="DD48" s="673">
        <f t="shared" si="17"/>
        <v>2613</v>
      </c>
      <c r="DE48" s="673">
        <f t="shared" si="18"/>
        <v>2613</v>
      </c>
      <c r="DF48" s="673">
        <f t="shared" si="19"/>
        <v>2613</v>
      </c>
      <c r="DG48" s="673">
        <f t="shared" si="20"/>
        <v>2613</v>
      </c>
      <c r="DH48" s="673">
        <f t="shared" si="21"/>
        <v>2613</v>
      </c>
      <c r="DI48" s="673">
        <f t="shared" si="22"/>
        <v>2613</v>
      </c>
      <c r="DJ48" s="673">
        <f t="shared" si="23"/>
        <v>2613</v>
      </c>
      <c r="DK48" s="673">
        <f t="shared" si="24"/>
        <v>2604</v>
      </c>
      <c r="DL48" s="673">
        <f t="shared" si="25"/>
        <v>2614</v>
      </c>
      <c r="DM48" s="673">
        <f t="shared" si="26"/>
        <v>2614</v>
      </c>
      <c r="DN48" s="673">
        <f t="shared" si="27"/>
        <v>2614</v>
      </c>
      <c r="DO48" s="673">
        <f t="shared" si="28"/>
        <v>2614</v>
      </c>
      <c r="DP48" s="673">
        <f t="shared" si="29"/>
        <v>2614</v>
      </c>
      <c r="DQ48" s="673">
        <f t="shared" si="30"/>
        <v>2614</v>
      </c>
      <c r="DR48" s="673">
        <f t="shared" si="31"/>
        <v>2614</v>
      </c>
      <c r="DS48" s="673">
        <f t="shared" si="32"/>
        <v>2605</v>
      </c>
      <c r="DT48" s="673">
        <f t="shared" si="33"/>
        <v>2615</v>
      </c>
      <c r="DU48" s="673">
        <f t="shared" si="34"/>
        <v>2615</v>
      </c>
      <c r="DV48" s="673">
        <f t="shared" si="35"/>
        <v>2615</v>
      </c>
      <c r="DW48" s="673">
        <f t="shared" si="36"/>
        <v>2615</v>
      </c>
      <c r="DX48" s="673">
        <f t="shared" si="37"/>
        <v>2615</v>
      </c>
      <c r="DY48" s="673">
        <f t="shared" si="38"/>
        <v>2615</v>
      </c>
      <c r="DZ48" s="673">
        <f t="shared" si="39"/>
        <v>2615</v>
      </c>
      <c r="EA48" s="673">
        <f t="shared" si="40"/>
        <v>2606</v>
      </c>
      <c r="EB48" s="673">
        <f t="shared" si="41"/>
        <v>2616</v>
      </c>
      <c r="EC48" s="673">
        <f t="shared" si="42"/>
        <v>2616</v>
      </c>
      <c r="ED48" s="673">
        <f t="shared" si="43"/>
        <v>2616</v>
      </c>
      <c r="EE48" s="673">
        <f t="shared" si="44"/>
        <v>2616</v>
      </c>
      <c r="EF48" s="673">
        <f t="shared" si="45"/>
        <v>2616</v>
      </c>
      <c r="EG48" s="673">
        <f t="shared" si="46"/>
        <v>2616</v>
      </c>
      <c r="EH48" s="673">
        <f t="shared" si="47"/>
        <v>2616</v>
      </c>
      <c r="EI48" s="673">
        <f t="shared" si="48"/>
        <v>2607</v>
      </c>
      <c r="EJ48" s="673">
        <f t="shared" si="49"/>
        <v>2617</v>
      </c>
      <c r="EK48" s="673">
        <f t="shared" si="50"/>
        <v>2617</v>
      </c>
      <c r="EL48" s="673">
        <f t="shared" si="51"/>
        <v>2617</v>
      </c>
      <c r="EM48" s="673">
        <f t="shared" si="52"/>
        <v>2617</v>
      </c>
      <c r="EN48" s="673">
        <f t="shared" si="53"/>
        <v>2617</v>
      </c>
      <c r="EO48" s="673">
        <f t="shared" si="54"/>
        <v>2617</v>
      </c>
      <c r="EP48" s="673">
        <f t="shared" si="55"/>
        <v>2617</v>
      </c>
      <c r="EQ48" s="673">
        <f t="shared" si="56"/>
        <v>2608</v>
      </c>
      <c r="ER48" s="673">
        <f t="shared" si="57"/>
        <v>2618</v>
      </c>
      <c r="ES48" s="673">
        <f t="shared" si="58"/>
        <v>2618</v>
      </c>
      <c r="ET48" s="673">
        <f t="shared" si="59"/>
        <v>2618</v>
      </c>
      <c r="EU48" s="673">
        <f t="shared" si="60"/>
        <v>2618</v>
      </c>
      <c r="EV48" s="673">
        <f t="shared" si="61"/>
        <v>2618</v>
      </c>
      <c r="EW48" s="673">
        <f t="shared" si="62"/>
        <v>2618</v>
      </c>
      <c r="EX48" s="673">
        <f t="shared" si="63"/>
        <v>2618</v>
      </c>
      <c r="EY48" s="673">
        <f t="shared" si="64"/>
        <v>2624</v>
      </c>
    </row>
    <row r="49" spans="2:155" ht="12.75" customHeight="1" x14ac:dyDescent="0.2">
      <c r="B49" s="694" t="str">
        <f>IF(COUNTIF($CK$10:CK49,TRUE)&gt;0,"",INDEX('C_Opis postrojenja'!$E$226:$E$242,ROWS($A$11:A49)))</f>
        <v/>
      </c>
      <c r="C49" s="576" t="str">
        <f>IF($E49="","",INDEX('C_Opis postrojenja'!F:F,MATCH($B49,'C_Opis postrojenja'!$E:$E,0)))</f>
        <v/>
      </c>
      <c r="D49" s="576" t="str">
        <f>IF($E49="","",INDEX('C_Opis postrojenja'!I:I,MATCH($B49,'C_Opis postrojenja'!$E:$E,0)))</f>
        <v/>
      </c>
      <c r="E49" s="576" t="str">
        <f>IF($B49="","",INDEX('C_Opis postrojenja'!F:F,MATCH($CJ49,'C_Opis postrojenja'!$Q:$Q,0)))</f>
        <v/>
      </c>
      <c r="F49" s="700" t="str">
        <f>IF($E49="","",INDEX('C_Opis postrojenja'!L:L,MATCH($CJ49,'C_Opis postrojenja'!$Q:$Q,0)))</f>
        <v/>
      </c>
      <c r="G49" s="576" t="str">
        <f>IF($E49="","",INDEX('C_Opis postrojenja'!M:M,MATCH($CJ49,'C_Opis postrojenja'!$Q:$Q,0)))</f>
        <v/>
      </c>
      <c r="H49" s="576" t="str">
        <f>IF($E49="","",INDEX('C_Opis postrojenja'!N:N,MATCH($CJ49,'C_Opis postrojenja'!$Q:$Q,0)))</f>
        <v/>
      </c>
      <c r="I49" s="697" t="str">
        <f>IF($E49="","",IF(INDEX('E_Tokovi izvora'!$A:$N,CN49,I$7)="","",INDEX('E_Tokovi izvora'!$A:$N,CN49,I$7)))</f>
        <v/>
      </c>
      <c r="J49" s="697" t="str">
        <f>IF($E49="","",IF(INDEX('E_Tokovi izvora'!$A:$N,CO49,J$7)="","",INDEX('E_Tokovi izvora'!$A:$N,CO49,J$7)))</f>
        <v/>
      </c>
      <c r="K49" s="697" t="str">
        <f>IF($E49="","",IF(INDEX('E_Tokovi izvora'!$A:$N,CP49,K$7)="","",INDEX('E_Tokovi izvora'!$A:$N,CP49,K$7)))</f>
        <v/>
      </c>
      <c r="L49" s="697" t="str">
        <f>IF($E49="","",IF(INDEX('E_Tokovi izvora'!$A:$N,CQ49,L$7)="","",INDEX('E_Tokovi izvora'!$A:$N,CQ49,L$7)))</f>
        <v/>
      </c>
      <c r="M49" s="697" t="str">
        <f>IF($E49="","",IF(INDEX('E_Tokovi izvora'!$A:$N,CR49,M$7)="","",INDEX('E_Tokovi izvora'!$A:$N,CR49,M$7)))</f>
        <v/>
      </c>
      <c r="N49" s="697" t="str">
        <f>IF($E49="","",IF(INDEX('E_Tokovi izvora'!$A:$N,CS49,N$7)="","",INDEX('E_Tokovi izvora'!$A:$N,CS49,N$7)))</f>
        <v/>
      </c>
      <c r="O49" s="697" t="str">
        <f>IF($E49="","",IF(INDEX('E_Tokovi izvora'!$A:$N,CT49,O$7)="","",INDEX('E_Tokovi izvora'!$A:$N,CT49,O$7)))</f>
        <v/>
      </c>
      <c r="P49" s="697" t="str">
        <f>IF($E49="","",IF(INDEX('E_Tokovi izvora'!$A:$N,CU49,P$7)="","",INDEX('E_Tokovi izvora'!$A:$N,CU49,P$7)))</f>
        <v/>
      </c>
      <c r="Q49" s="697" t="str">
        <f>IF($E49="","",IF(INDEX('E_Tokovi izvora'!$A:$N,CV49,Q$7)="","",INDEX('E_Tokovi izvora'!$A:$N,CV49,Q$7)))</f>
        <v/>
      </c>
      <c r="R49" s="697" t="str">
        <f>IF($E49="","",IF(INDEX('E_Tokovi izvora'!$A:$N,CW49,R$7)="","",INDEX('E_Tokovi izvora'!$A:$N,CW49,R$7)))</f>
        <v/>
      </c>
      <c r="S49" s="697" t="str">
        <f>IF($E49="","",IF(INDEX('E_Tokovi izvora'!$A:$N,CX49,S$7)="","",INDEX('E_Tokovi izvora'!$A:$N,CX49,S$7)))</f>
        <v/>
      </c>
      <c r="T49" s="697" t="str">
        <f>IF($E49="","",IF(INDEX('E_Tokovi izvora'!$A:$N,CY49,T$7)="","",INDEX('E_Tokovi izvora'!$A:$N,CY49,T$7)))</f>
        <v/>
      </c>
      <c r="U49" s="697" t="str">
        <f>IF($E49="","",IF(INDEX('E_Tokovi izvora'!$A:$N,CZ49,U$7)="","",INDEX('E_Tokovi izvora'!$A:$N,CZ49,U$7)))</f>
        <v/>
      </c>
      <c r="V49" s="697" t="str">
        <f>IF($E49="","",IF(INDEX('E_Tokovi izvora'!$A:$N,DA49,V$7)="","",INDEX('E_Tokovi izvora'!$A:$N,DA49,V$7)))</f>
        <v/>
      </c>
      <c r="W49" s="698" t="str">
        <f>IF($E49="","",IF(INDEX('E_Tokovi izvora'!$A:$N,DB49,W$7)="","",INDEX('E_Tokovi izvora'!$A:$N,DB49,W$7)))</f>
        <v/>
      </c>
      <c r="X49" s="697" t="str">
        <f>IF($E49="","",IF(INDEX('E_Tokovi izvora'!$A:$N,DC49,X$7)="","",INDEX('E_Tokovi izvora'!$A:$N,DC49,X$7)))</f>
        <v/>
      </c>
      <c r="Y49" s="697" t="str">
        <f>IF($E49="","",IF(INDEX('E_Tokovi izvora'!$A:$N,DD49,Y$7)="","",INDEX('E_Tokovi izvora'!$A:$N,DD49,Y$7)))</f>
        <v/>
      </c>
      <c r="Z49" s="697" t="str">
        <f>IF($E49="","",IF(INDEX('E_Tokovi izvora'!$A:$N,DE49,Z$7)="","",INDEX('E_Tokovi izvora'!$A:$N,DE49,Z$7)))</f>
        <v/>
      </c>
      <c r="AA49" s="697" t="str">
        <f>IF($E49="","",IF(INDEX('E_Tokovi izvora'!$A:$N,DF49,AA$7)="","",INDEX('E_Tokovi izvora'!$A:$N,DF49,AA$7)))</f>
        <v/>
      </c>
      <c r="AB49" s="697" t="str">
        <f>IF($E49="","",IF(INDEX('E_Tokovi izvora'!$A:$N,DG49,AB$7)="","",INDEX('E_Tokovi izvora'!$A:$N,DG49,AB$7)))</f>
        <v/>
      </c>
      <c r="AC49" s="697" t="str">
        <f>IF($E49="","",IF(INDEX('E_Tokovi izvora'!$A:$N,DH49,AC$7)="","",INDEX('E_Tokovi izvora'!$A:$N,DH49,AC$7)))</f>
        <v/>
      </c>
      <c r="AD49" s="697" t="str">
        <f>IF($E49="","",IF(INDEX('E_Tokovi izvora'!$A:$N,DI49,AD$7)="","",INDEX('E_Tokovi izvora'!$A:$N,DI49,AD$7)))</f>
        <v/>
      </c>
      <c r="AE49" s="697" t="str">
        <f>IF($E49="","",IF(INDEX('E_Tokovi izvora'!$A:$N,DJ49,AE$7)="","",INDEX('E_Tokovi izvora'!$A:$N,DJ49,AE$7)))</f>
        <v/>
      </c>
      <c r="AF49" s="697" t="str">
        <f>IF($E49="","",IF(INDEX('E_Tokovi izvora'!$A:$N,DK49,AF$7)="","",INDEX('E_Tokovi izvora'!$A:$N,DK49,AF$7)))</f>
        <v/>
      </c>
      <c r="AG49" s="697" t="str">
        <f>IF($E49="","",IF(INDEX('E_Tokovi izvora'!$A:$N,DL49,AG$7)="","",INDEX('E_Tokovi izvora'!$A:$N,DL49,AG$7)))</f>
        <v/>
      </c>
      <c r="AH49" s="697" t="str">
        <f>IF($E49="","",IF(INDEX('E_Tokovi izvora'!$A:$N,DM49,AH$7)="","",INDEX('E_Tokovi izvora'!$A:$N,DM49,AH$7)))</f>
        <v/>
      </c>
      <c r="AI49" s="697" t="str">
        <f>IF($E49="","",IF(INDEX('E_Tokovi izvora'!$A:$N,DN49,AI$7)="","",INDEX('E_Tokovi izvora'!$A:$N,DN49,AI$7)))</f>
        <v/>
      </c>
      <c r="AJ49" s="697" t="str">
        <f>IF($E49="","",IF(INDEX('E_Tokovi izvora'!$A:$N,DO49,AJ$7)="","",INDEX('E_Tokovi izvora'!$A:$N,DO49,AJ$7)))</f>
        <v/>
      </c>
      <c r="AK49" s="697" t="str">
        <f>IF($E49="","",IF(INDEX('E_Tokovi izvora'!$A:$N,DP49,AK$7)="","",INDEX('E_Tokovi izvora'!$A:$N,DP49,AK$7)))</f>
        <v/>
      </c>
      <c r="AL49" s="697" t="str">
        <f>IF($E49="","",IF(INDEX('E_Tokovi izvora'!$A:$N,DQ49,AL$7)="","",INDEX('E_Tokovi izvora'!$A:$N,DQ49,AL$7)))</f>
        <v/>
      </c>
      <c r="AM49" s="697" t="str">
        <f>IF($E49="","",IF(INDEX('E_Tokovi izvora'!$A:$N,DR49,AM$7)="","",INDEX('E_Tokovi izvora'!$A:$N,DR49,AM$7)))</f>
        <v/>
      </c>
      <c r="AN49" s="697" t="str">
        <f>IF($E49="","",IF(INDEX('E_Tokovi izvora'!$A:$N,DS49,AN$7)="","",INDEX('E_Tokovi izvora'!$A:$N,DS49,AN$7)))</f>
        <v/>
      </c>
      <c r="AO49" s="697" t="str">
        <f>IF($E49="","",IF(INDEX('E_Tokovi izvora'!$A:$N,DT49,AO$7)="","",INDEX('E_Tokovi izvora'!$A:$N,DT49,AO$7)))</f>
        <v/>
      </c>
      <c r="AP49" s="697" t="str">
        <f>IF($E49="","",IF(INDEX('E_Tokovi izvora'!$A:$N,DU49,AP$7)="","",INDEX('E_Tokovi izvora'!$A:$N,DU49,AP$7)))</f>
        <v/>
      </c>
      <c r="AQ49" s="697" t="str">
        <f>IF($E49="","",IF(INDEX('E_Tokovi izvora'!$A:$N,DV49,AQ$7)="","",INDEX('E_Tokovi izvora'!$A:$N,DV49,AQ$7)))</f>
        <v/>
      </c>
      <c r="AR49" s="697" t="str">
        <f>IF($E49="","",IF(INDEX('E_Tokovi izvora'!$A:$N,DW49,AR$7)="","",INDEX('E_Tokovi izvora'!$A:$N,DW49,AR$7)))</f>
        <v/>
      </c>
      <c r="AS49" s="697" t="str">
        <f>IF($E49="","",IF(INDEX('E_Tokovi izvora'!$A:$N,DX49,AS$7)="","",INDEX('E_Tokovi izvora'!$A:$N,DX49,AS$7)))</f>
        <v/>
      </c>
      <c r="AT49" s="697" t="str">
        <f>IF($E49="","",IF(INDEX('E_Tokovi izvora'!$A:$N,DY49,AT$7)="","",INDEX('E_Tokovi izvora'!$A:$N,DY49,AT$7)))</f>
        <v/>
      </c>
      <c r="AU49" s="697" t="str">
        <f>IF($E49="","",IF(INDEX('E_Tokovi izvora'!$A:$N,DZ49,AU$7)="","",INDEX('E_Tokovi izvora'!$A:$N,DZ49,AU$7)))</f>
        <v/>
      </c>
      <c r="AV49" s="697" t="str">
        <f>IF($E49="","",IF(INDEX('E_Tokovi izvora'!$A:$N,EA49,AV$7)="","",INDEX('E_Tokovi izvora'!$A:$N,EA49,AV$7)))</f>
        <v/>
      </c>
      <c r="AW49" s="697" t="str">
        <f>IF($E49="","",IF(INDEX('E_Tokovi izvora'!$A:$N,EB49,AW$7)="","",INDEX('E_Tokovi izvora'!$A:$N,EB49,AW$7)))</f>
        <v/>
      </c>
      <c r="AX49" s="697" t="str">
        <f>IF($E49="","",IF(INDEX('E_Tokovi izvora'!$A:$N,EC49,AX$7)="","",INDEX('E_Tokovi izvora'!$A:$N,EC49,AX$7)))</f>
        <v/>
      </c>
      <c r="AY49" s="697" t="str">
        <f>IF($E49="","",IF(INDEX('E_Tokovi izvora'!$A:$N,ED49,AY$7)="","",INDEX('E_Tokovi izvora'!$A:$N,ED49,AY$7)))</f>
        <v/>
      </c>
      <c r="AZ49" s="697" t="str">
        <f>IF($E49="","",IF(INDEX('E_Tokovi izvora'!$A:$N,EE49,AZ$7)="","",INDEX('E_Tokovi izvora'!$A:$N,EE49,AZ$7)))</f>
        <v/>
      </c>
      <c r="BA49" s="697" t="str">
        <f>IF($E49="","",IF(INDEX('E_Tokovi izvora'!$A:$N,EF49,BA$7)="","",INDEX('E_Tokovi izvora'!$A:$N,EF49,BA$7)))</f>
        <v/>
      </c>
      <c r="BB49" s="697" t="str">
        <f>IF($E49="","",IF(INDEX('E_Tokovi izvora'!$A:$N,EG49,BB$7)="","",INDEX('E_Tokovi izvora'!$A:$N,EG49,BB$7)))</f>
        <v/>
      </c>
      <c r="BC49" s="697" t="str">
        <f>IF($E49="","",IF(INDEX('E_Tokovi izvora'!$A:$N,EH49,BC$7)="","",INDEX('E_Tokovi izvora'!$A:$N,EH49,BC$7)))</f>
        <v/>
      </c>
      <c r="BD49" s="697" t="str">
        <f>IF($E49="","",IF(INDEX('E_Tokovi izvora'!$A:$N,EI49,BD$7)="","",INDEX('E_Tokovi izvora'!$A:$N,EI49,BD$7)))</f>
        <v/>
      </c>
      <c r="BE49" s="697" t="str">
        <f>IF($E49="","",IF(INDEX('E_Tokovi izvora'!$A:$N,EJ49,BE$7)="","",INDEX('E_Tokovi izvora'!$A:$N,EJ49,BE$7)))</f>
        <v/>
      </c>
      <c r="BF49" s="697" t="str">
        <f>IF($E49="","",IF(INDEX('E_Tokovi izvora'!$A:$N,EK49,BF$7)="","",INDEX('E_Tokovi izvora'!$A:$N,EK49,BF$7)))</f>
        <v/>
      </c>
      <c r="BG49" s="697" t="str">
        <f>IF($E49="","",IF(INDEX('E_Tokovi izvora'!$A:$N,EL49,BG$7)="","",INDEX('E_Tokovi izvora'!$A:$N,EL49,BG$7)))</f>
        <v/>
      </c>
      <c r="BH49" s="697" t="str">
        <f>IF($E49="","",IF(INDEX('E_Tokovi izvora'!$A:$N,EM49,BH$7)="","",INDEX('E_Tokovi izvora'!$A:$N,EM49,BH$7)))</f>
        <v/>
      </c>
      <c r="BI49" s="697" t="str">
        <f>IF($E49="","",IF(INDEX('E_Tokovi izvora'!$A:$N,EN49,BI$7)="","",INDEX('E_Tokovi izvora'!$A:$N,EN49,BI$7)))</f>
        <v/>
      </c>
      <c r="BJ49" s="697" t="str">
        <f>IF($E49="","",IF(INDEX('E_Tokovi izvora'!$A:$N,EO49,BJ$7)="","",INDEX('E_Tokovi izvora'!$A:$N,EO49,BJ$7)))</f>
        <v/>
      </c>
      <c r="BK49" s="697" t="str">
        <f>IF($E49="","",IF(INDEX('E_Tokovi izvora'!$A:$N,EP49,BK$7)="","",INDEX('E_Tokovi izvora'!$A:$N,EP49,BK$7)))</f>
        <v/>
      </c>
      <c r="BL49" s="697" t="str">
        <f>IF($E49="","",IF(INDEX('E_Tokovi izvora'!$A:$N,EQ49,BL$7)="","",INDEX('E_Tokovi izvora'!$A:$N,EQ49,BL$7)))</f>
        <v/>
      </c>
      <c r="BM49" s="697" t="str">
        <f>IF($E49="","",IF(INDEX('E_Tokovi izvora'!$A:$N,ER49,BM$7)="","",INDEX('E_Tokovi izvora'!$A:$N,ER49,BM$7)))</f>
        <v/>
      </c>
      <c r="BN49" s="697" t="str">
        <f>IF($E49="","",IF(INDEX('E_Tokovi izvora'!$A:$N,ES49,BN$7)="","",INDEX('E_Tokovi izvora'!$A:$N,ES49,BN$7)))</f>
        <v/>
      </c>
      <c r="BO49" s="697" t="str">
        <f>IF($E49="","",IF(INDEX('E_Tokovi izvora'!$A:$N,ET49,BO$7)="","",INDEX('E_Tokovi izvora'!$A:$N,ET49,BO$7)))</f>
        <v/>
      </c>
      <c r="BP49" s="697" t="str">
        <f>IF($E49="","",IF(INDEX('E_Tokovi izvora'!$A:$N,EU49,BP$7)="","",INDEX('E_Tokovi izvora'!$A:$N,EU49,BP$7)))</f>
        <v/>
      </c>
      <c r="BQ49" s="697" t="str">
        <f>IF($E49="","",IF(INDEX('E_Tokovi izvora'!$A:$N,EV49,BQ$7)="","",INDEX('E_Tokovi izvora'!$A:$N,EV49,BQ$7)))</f>
        <v/>
      </c>
      <c r="BR49" s="697" t="str">
        <f>IF($E49="","",IF(INDEX('E_Tokovi izvora'!$A:$N,EW49,BR$7)="","",INDEX('E_Tokovi izvora'!$A:$N,EW49,BR$7)))</f>
        <v/>
      </c>
      <c r="BS49" s="697" t="str">
        <f>IF($E49="","",IF(INDEX('E_Tokovi izvora'!$A:$N,EX49,BS$7)="","",INDEX('E_Tokovi izvora'!$A:$N,EX49,BS$7)))</f>
        <v/>
      </c>
      <c r="BT49" s="697" t="str">
        <f>IF($E49="","",IF(INDEX('E_Tokovi izvora'!$A:$N,EY49,BT$7)="","",INDEX('E_Tokovi izvora'!$A:$N,EY49,BT$7)))</f>
        <v/>
      </c>
      <c r="BU49" s="620"/>
      <c r="CJ49" s="673" t="str">
        <f t="shared" si="66"/>
        <v>SourceCategory_</v>
      </c>
      <c r="CK49" s="673" t="b">
        <f>INDEX('C_Opis postrojenja'!$A$226:$A$332,ROWS($CI$11:CI49))="ausblenden"</f>
        <v>0</v>
      </c>
      <c r="CL49" s="673" t="str">
        <f t="shared" si="67"/>
        <v>SourceStreamName_</v>
      </c>
      <c r="CN49" s="673">
        <f t="shared" si="65"/>
        <v>2641</v>
      </c>
      <c r="CO49" s="673">
        <f t="shared" si="2"/>
        <v>2643</v>
      </c>
      <c r="CP49" s="673">
        <f t="shared" si="3"/>
        <v>2645</v>
      </c>
      <c r="CQ49" s="673">
        <f t="shared" si="4"/>
        <v>2647</v>
      </c>
      <c r="CR49" s="673">
        <f t="shared" si="5"/>
        <v>2649</v>
      </c>
      <c r="CS49" s="673">
        <f t="shared" si="6"/>
        <v>2651</v>
      </c>
      <c r="CT49" s="673">
        <f t="shared" si="7"/>
        <v>2653</v>
      </c>
      <c r="CU49" s="673">
        <f t="shared" si="8"/>
        <v>2653</v>
      </c>
      <c r="CV49" s="673">
        <f t="shared" si="9"/>
        <v>2653</v>
      </c>
      <c r="CW49" s="673">
        <f t="shared" si="10"/>
        <v>2653</v>
      </c>
      <c r="CX49" s="673">
        <f t="shared" si="11"/>
        <v>2653</v>
      </c>
      <c r="CY49" s="673">
        <f t="shared" si="12"/>
        <v>2656</v>
      </c>
      <c r="CZ49" s="673">
        <f t="shared" si="13"/>
        <v>2660</v>
      </c>
      <c r="DA49" s="673">
        <f t="shared" si="14"/>
        <v>2661</v>
      </c>
      <c r="DB49" s="673">
        <f t="shared" si="15"/>
        <v>2662</v>
      </c>
      <c r="DC49" s="673">
        <f t="shared" si="16"/>
        <v>2669</v>
      </c>
      <c r="DD49" s="673">
        <f t="shared" si="17"/>
        <v>2679</v>
      </c>
      <c r="DE49" s="673">
        <f t="shared" si="18"/>
        <v>2679</v>
      </c>
      <c r="DF49" s="673">
        <f t="shared" si="19"/>
        <v>2679</v>
      </c>
      <c r="DG49" s="673">
        <f t="shared" si="20"/>
        <v>2679</v>
      </c>
      <c r="DH49" s="673">
        <f t="shared" si="21"/>
        <v>2679</v>
      </c>
      <c r="DI49" s="673">
        <f t="shared" si="22"/>
        <v>2679</v>
      </c>
      <c r="DJ49" s="673">
        <f t="shared" si="23"/>
        <v>2679</v>
      </c>
      <c r="DK49" s="673">
        <f t="shared" si="24"/>
        <v>2670</v>
      </c>
      <c r="DL49" s="673">
        <f t="shared" si="25"/>
        <v>2680</v>
      </c>
      <c r="DM49" s="673">
        <f t="shared" si="26"/>
        <v>2680</v>
      </c>
      <c r="DN49" s="673">
        <f t="shared" si="27"/>
        <v>2680</v>
      </c>
      <c r="DO49" s="673">
        <f t="shared" si="28"/>
        <v>2680</v>
      </c>
      <c r="DP49" s="673">
        <f t="shared" si="29"/>
        <v>2680</v>
      </c>
      <c r="DQ49" s="673">
        <f t="shared" si="30"/>
        <v>2680</v>
      </c>
      <c r="DR49" s="673">
        <f t="shared" si="31"/>
        <v>2680</v>
      </c>
      <c r="DS49" s="673">
        <f t="shared" si="32"/>
        <v>2671</v>
      </c>
      <c r="DT49" s="673">
        <f t="shared" si="33"/>
        <v>2681</v>
      </c>
      <c r="DU49" s="673">
        <f t="shared" si="34"/>
        <v>2681</v>
      </c>
      <c r="DV49" s="673">
        <f t="shared" si="35"/>
        <v>2681</v>
      </c>
      <c r="DW49" s="673">
        <f t="shared" si="36"/>
        <v>2681</v>
      </c>
      <c r="DX49" s="673">
        <f t="shared" si="37"/>
        <v>2681</v>
      </c>
      <c r="DY49" s="673">
        <f t="shared" si="38"/>
        <v>2681</v>
      </c>
      <c r="DZ49" s="673">
        <f t="shared" si="39"/>
        <v>2681</v>
      </c>
      <c r="EA49" s="673">
        <f t="shared" si="40"/>
        <v>2672</v>
      </c>
      <c r="EB49" s="673">
        <f t="shared" si="41"/>
        <v>2682</v>
      </c>
      <c r="EC49" s="673">
        <f t="shared" si="42"/>
        <v>2682</v>
      </c>
      <c r="ED49" s="673">
        <f t="shared" si="43"/>
        <v>2682</v>
      </c>
      <c r="EE49" s="673">
        <f t="shared" si="44"/>
        <v>2682</v>
      </c>
      <c r="EF49" s="673">
        <f t="shared" si="45"/>
        <v>2682</v>
      </c>
      <c r="EG49" s="673">
        <f t="shared" si="46"/>
        <v>2682</v>
      </c>
      <c r="EH49" s="673">
        <f t="shared" si="47"/>
        <v>2682</v>
      </c>
      <c r="EI49" s="673">
        <f t="shared" si="48"/>
        <v>2673</v>
      </c>
      <c r="EJ49" s="673">
        <f t="shared" si="49"/>
        <v>2683</v>
      </c>
      <c r="EK49" s="673">
        <f t="shared" si="50"/>
        <v>2683</v>
      </c>
      <c r="EL49" s="673">
        <f t="shared" si="51"/>
        <v>2683</v>
      </c>
      <c r="EM49" s="673">
        <f t="shared" si="52"/>
        <v>2683</v>
      </c>
      <c r="EN49" s="673">
        <f t="shared" si="53"/>
        <v>2683</v>
      </c>
      <c r="EO49" s="673">
        <f t="shared" si="54"/>
        <v>2683</v>
      </c>
      <c r="EP49" s="673">
        <f t="shared" si="55"/>
        <v>2683</v>
      </c>
      <c r="EQ49" s="673">
        <f t="shared" si="56"/>
        <v>2674</v>
      </c>
      <c r="ER49" s="673">
        <f t="shared" si="57"/>
        <v>2684</v>
      </c>
      <c r="ES49" s="673">
        <f t="shared" si="58"/>
        <v>2684</v>
      </c>
      <c r="ET49" s="673">
        <f t="shared" si="59"/>
        <v>2684</v>
      </c>
      <c r="EU49" s="673">
        <f t="shared" si="60"/>
        <v>2684</v>
      </c>
      <c r="EV49" s="673">
        <f t="shared" si="61"/>
        <v>2684</v>
      </c>
      <c r="EW49" s="673">
        <f t="shared" si="62"/>
        <v>2684</v>
      </c>
      <c r="EX49" s="673">
        <f t="shared" si="63"/>
        <v>2684</v>
      </c>
      <c r="EY49" s="673">
        <f t="shared" si="64"/>
        <v>2690</v>
      </c>
    </row>
    <row r="50" spans="2:155" ht="12.75" customHeight="1" x14ac:dyDescent="0.2">
      <c r="B50" s="694" t="str">
        <f>IF(COUNTIF($CK$10:CK50,TRUE)&gt;0,"",INDEX('C_Opis postrojenja'!$E$226:$E$242,ROWS($A$11:A50)))</f>
        <v/>
      </c>
      <c r="C50" s="576" t="str">
        <f>IF($E50="","",INDEX('C_Opis postrojenja'!F:F,MATCH($B50,'C_Opis postrojenja'!$E:$E,0)))</f>
        <v/>
      </c>
      <c r="D50" s="576" t="str">
        <f>IF($E50="","",INDEX('C_Opis postrojenja'!I:I,MATCH($B50,'C_Opis postrojenja'!$E:$E,0)))</f>
        <v/>
      </c>
      <c r="E50" s="576" t="str">
        <f>IF($B50="","",INDEX('C_Opis postrojenja'!F:F,MATCH($CJ50,'C_Opis postrojenja'!$Q:$Q,0)))</f>
        <v/>
      </c>
      <c r="F50" s="700" t="str">
        <f>IF($E50="","",INDEX('C_Opis postrojenja'!L:L,MATCH($CJ50,'C_Opis postrojenja'!$Q:$Q,0)))</f>
        <v/>
      </c>
      <c r="G50" s="576" t="str">
        <f>IF($E50="","",INDEX('C_Opis postrojenja'!M:M,MATCH($CJ50,'C_Opis postrojenja'!$Q:$Q,0)))</f>
        <v/>
      </c>
      <c r="H50" s="576" t="str">
        <f>IF($E50="","",INDEX('C_Opis postrojenja'!N:N,MATCH($CJ50,'C_Opis postrojenja'!$Q:$Q,0)))</f>
        <v/>
      </c>
      <c r="I50" s="697" t="str">
        <f>IF($E50="","",IF(INDEX('E_Tokovi izvora'!$A:$N,CN50,I$7)="","",INDEX('E_Tokovi izvora'!$A:$N,CN50,I$7)))</f>
        <v/>
      </c>
      <c r="J50" s="697" t="str">
        <f>IF($E50="","",IF(INDEX('E_Tokovi izvora'!$A:$N,CO50,J$7)="","",INDEX('E_Tokovi izvora'!$A:$N,CO50,J$7)))</f>
        <v/>
      </c>
      <c r="K50" s="697" t="str">
        <f>IF($E50="","",IF(INDEX('E_Tokovi izvora'!$A:$N,CP50,K$7)="","",INDEX('E_Tokovi izvora'!$A:$N,CP50,K$7)))</f>
        <v/>
      </c>
      <c r="L50" s="697" t="str">
        <f>IF($E50="","",IF(INDEX('E_Tokovi izvora'!$A:$N,CQ50,L$7)="","",INDEX('E_Tokovi izvora'!$A:$N,CQ50,L$7)))</f>
        <v/>
      </c>
      <c r="M50" s="697" t="str">
        <f>IF($E50="","",IF(INDEX('E_Tokovi izvora'!$A:$N,CR50,M$7)="","",INDEX('E_Tokovi izvora'!$A:$N,CR50,M$7)))</f>
        <v/>
      </c>
      <c r="N50" s="697" t="str">
        <f>IF($E50="","",IF(INDEX('E_Tokovi izvora'!$A:$N,CS50,N$7)="","",INDEX('E_Tokovi izvora'!$A:$N,CS50,N$7)))</f>
        <v/>
      </c>
      <c r="O50" s="697" t="str">
        <f>IF($E50="","",IF(INDEX('E_Tokovi izvora'!$A:$N,CT50,O$7)="","",INDEX('E_Tokovi izvora'!$A:$N,CT50,O$7)))</f>
        <v/>
      </c>
      <c r="P50" s="697" t="str">
        <f>IF($E50="","",IF(INDEX('E_Tokovi izvora'!$A:$N,CU50,P$7)="","",INDEX('E_Tokovi izvora'!$A:$N,CU50,P$7)))</f>
        <v/>
      </c>
      <c r="Q50" s="697" t="str">
        <f>IF($E50="","",IF(INDEX('E_Tokovi izvora'!$A:$N,CV50,Q$7)="","",INDEX('E_Tokovi izvora'!$A:$N,CV50,Q$7)))</f>
        <v/>
      </c>
      <c r="R50" s="697" t="str">
        <f>IF($E50="","",IF(INDEX('E_Tokovi izvora'!$A:$N,CW50,R$7)="","",INDEX('E_Tokovi izvora'!$A:$N,CW50,R$7)))</f>
        <v/>
      </c>
      <c r="S50" s="697" t="str">
        <f>IF($E50="","",IF(INDEX('E_Tokovi izvora'!$A:$N,CX50,S$7)="","",INDEX('E_Tokovi izvora'!$A:$N,CX50,S$7)))</f>
        <v/>
      </c>
      <c r="T50" s="697" t="str">
        <f>IF($E50="","",IF(INDEX('E_Tokovi izvora'!$A:$N,CY50,T$7)="","",INDEX('E_Tokovi izvora'!$A:$N,CY50,T$7)))</f>
        <v/>
      </c>
      <c r="U50" s="697" t="str">
        <f>IF($E50="","",IF(INDEX('E_Tokovi izvora'!$A:$N,CZ50,U$7)="","",INDEX('E_Tokovi izvora'!$A:$N,CZ50,U$7)))</f>
        <v/>
      </c>
      <c r="V50" s="697" t="str">
        <f>IF($E50="","",IF(INDEX('E_Tokovi izvora'!$A:$N,DA50,V$7)="","",INDEX('E_Tokovi izvora'!$A:$N,DA50,V$7)))</f>
        <v/>
      </c>
      <c r="W50" s="698" t="str">
        <f>IF($E50="","",IF(INDEX('E_Tokovi izvora'!$A:$N,DB50,W$7)="","",INDEX('E_Tokovi izvora'!$A:$N,DB50,W$7)))</f>
        <v/>
      </c>
      <c r="X50" s="697" t="str">
        <f>IF($E50="","",IF(INDEX('E_Tokovi izvora'!$A:$N,DC50,X$7)="","",INDEX('E_Tokovi izvora'!$A:$N,DC50,X$7)))</f>
        <v/>
      </c>
      <c r="Y50" s="697" t="str">
        <f>IF($E50="","",IF(INDEX('E_Tokovi izvora'!$A:$N,DD50,Y$7)="","",INDEX('E_Tokovi izvora'!$A:$N,DD50,Y$7)))</f>
        <v/>
      </c>
      <c r="Z50" s="697" t="str">
        <f>IF($E50="","",IF(INDEX('E_Tokovi izvora'!$A:$N,DE50,Z$7)="","",INDEX('E_Tokovi izvora'!$A:$N,DE50,Z$7)))</f>
        <v/>
      </c>
      <c r="AA50" s="697" t="str">
        <f>IF($E50="","",IF(INDEX('E_Tokovi izvora'!$A:$N,DF50,AA$7)="","",INDEX('E_Tokovi izvora'!$A:$N,DF50,AA$7)))</f>
        <v/>
      </c>
      <c r="AB50" s="697" t="str">
        <f>IF($E50="","",IF(INDEX('E_Tokovi izvora'!$A:$N,DG50,AB$7)="","",INDEX('E_Tokovi izvora'!$A:$N,DG50,AB$7)))</f>
        <v/>
      </c>
      <c r="AC50" s="697" t="str">
        <f>IF($E50="","",IF(INDEX('E_Tokovi izvora'!$A:$N,DH50,AC$7)="","",INDEX('E_Tokovi izvora'!$A:$N,DH50,AC$7)))</f>
        <v/>
      </c>
      <c r="AD50" s="697" t="str">
        <f>IF($E50="","",IF(INDEX('E_Tokovi izvora'!$A:$N,DI50,AD$7)="","",INDEX('E_Tokovi izvora'!$A:$N,DI50,AD$7)))</f>
        <v/>
      </c>
      <c r="AE50" s="697" t="str">
        <f>IF($E50="","",IF(INDEX('E_Tokovi izvora'!$A:$N,DJ50,AE$7)="","",INDEX('E_Tokovi izvora'!$A:$N,DJ50,AE$7)))</f>
        <v/>
      </c>
      <c r="AF50" s="697" t="str">
        <f>IF($E50="","",IF(INDEX('E_Tokovi izvora'!$A:$N,DK50,AF$7)="","",INDEX('E_Tokovi izvora'!$A:$N,DK50,AF$7)))</f>
        <v/>
      </c>
      <c r="AG50" s="697" t="str">
        <f>IF($E50="","",IF(INDEX('E_Tokovi izvora'!$A:$N,DL50,AG$7)="","",INDEX('E_Tokovi izvora'!$A:$N,DL50,AG$7)))</f>
        <v/>
      </c>
      <c r="AH50" s="697" t="str">
        <f>IF($E50="","",IF(INDEX('E_Tokovi izvora'!$A:$N,DM50,AH$7)="","",INDEX('E_Tokovi izvora'!$A:$N,DM50,AH$7)))</f>
        <v/>
      </c>
      <c r="AI50" s="697" t="str">
        <f>IF($E50="","",IF(INDEX('E_Tokovi izvora'!$A:$N,DN50,AI$7)="","",INDEX('E_Tokovi izvora'!$A:$N,DN50,AI$7)))</f>
        <v/>
      </c>
      <c r="AJ50" s="697" t="str">
        <f>IF($E50="","",IF(INDEX('E_Tokovi izvora'!$A:$N,DO50,AJ$7)="","",INDEX('E_Tokovi izvora'!$A:$N,DO50,AJ$7)))</f>
        <v/>
      </c>
      <c r="AK50" s="697" t="str">
        <f>IF($E50="","",IF(INDEX('E_Tokovi izvora'!$A:$N,DP50,AK$7)="","",INDEX('E_Tokovi izvora'!$A:$N,DP50,AK$7)))</f>
        <v/>
      </c>
      <c r="AL50" s="697" t="str">
        <f>IF($E50="","",IF(INDEX('E_Tokovi izvora'!$A:$N,DQ50,AL$7)="","",INDEX('E_Tokovi izvora'!$A:$N,DQ50,AL$7)))</f>
        <v/>
      </c>
      <c r="AM50" s="697" t="str">
        <f>IF($E50="","",IF(INDEX('E_Tokovi izvora'!$A:$N,DR50,AM$7)="","",INDEX('E_Tokovi izvora'!$A:$N,DR50,AM$7)))</f>
        <v/>
      </c>
      <c r="AN50" s="697" t="str">
        <f>IF($E50="","",IF(INDEX('E_Tokovi izvora'!$A:$N,DS50,AN$7)="","",INDEX('E_Tokovi izvora'!$A:$N,DS50,AN$7)))</f>
        <v/>
      </c>
      <c r="AO50" s="697" t="str">
        <f>IF($E50="","",IF(INDEX('E_Tokovi izvora'!$A:$N,DT50,AO$7)="","",INDEX('E_Tokovi izvora'!$A:$N,DT50,AO$7)))</f>
        <v/>
      </c>
      <c r="AP50" s="697" t="str">
        <f>IF($E50="","",IF(INDEX('E_Tokovi izvora'!$A:$N,DU50,AP$7)="","",INDEX('E_Tokovi izvora'!$A:$N,DU50,AP$7)))</f>
        <v/>
      </c>
      <c r="AQ50" s="697" t="str">
        <f>IF($E50="","",IF(INDEX('E_Tokovi izvora'!$A:$N,DV50,AQ$7)="","",INDEX('E_Tokovi izvora'!$A:$N,DV50,AQ$7)))</f>
        <v/>
      </c>
      <c r="AR50" s="697" t="str">
        <f>IF($E50="","",IF(INDEX('E_Tokovi izvora'!$A:$N,DW50,AR$7)="","",INDEX('E_Tokovi izvora'!$A:$N,DW50,AR$7)))</f>
        <v/>
      </c>
      <c r="AS50" s="697" t="str">
        <f>IF($E50="","",IF(INDEX('E_Tokovi izvora'!$A:$N,DX50,AS$7)="","",INDEX('E_Tokovi izvora'!$A:$N,DX50,AS$7)))</f>
        <v/>
      </c>
      <c r="AT50" s="697" t="str">
        <f>IF($E50="","",IF(INDEX('E_Tokovi izvora'!$A:$N,DY50,AT$7)="","",INDEX('E_Tokovi izvora'!$A:$N,DY50,AT$7)))</f>
        <v/>
      </c>
      <c r="AU50" s="697" t="str">
        <f>IF($E50="","",IF(INDEX('E_Tokovi izvora'!$A:$N,DZ50,AU$7)="","",INDEX('E_Tokovi izvora'!$A:$N,DZ50,AU$7)))</f>
        <v/>
      </c>
      <c r="AV50" s="697" t="str">
        <f>IF($E50="","",IF(INDEX('E_Tokovi izvora'!$A:$N,EA50,AV$7)="","",INDEX('E_Tokovi izvora'!$A:$N,EA50,AV$7)))</f>
        <v/>
      </c>
      <c r="AW50" s="697" t="str">
        <f>IF($E50="","",IF(INDEX('E_Tokovi izvora'!$A:$N,EB50,AW$7)="","",INDEX('E_Tokovi izvora'!$A:$N,EB50,AW$7)))</f>
        <v/>
      </c>
      <c r="AX50" s="697" t="str">
        <f>IF($E50="","",IF(INDEX('E_Tokovi izvora'!$A:$N,EC50,AX$7)="","",INDEX('E_Tokovi izvora'!$A:$N,EC50,AX$7)))</f>
        <v/>
      </c>
      <c r="AY50" s="697" t="str">
        <f>IF($E50="","",IF(INDEX('E_Tokovi izvora'!$A:$N,ED50,AY$7)="","",INDEX('E_Tokovi izvora'!$A:$N,ED50,AY$7)))</f>
        <v/>
      </c>
      <c r="AZ50" s="697" t="str">
        <f>IF($E50="","",IF(INDEX('E_Tokovi izvora'!$A:$N,EE50,AZ$7)="","",INDEX('E_Tokovi izvora'!$A:$N,EE50,AZ$7)))</f>
        <v/>
      </c>
      <c r="BA50" s="697" t="str">
        <f>IF($E50="","",IF(INDEX('E_Tokovi izvora'!$A:$N,EF50,BA$7)="","",INDEX('E_Tokovi izvora'!$A:$N,EF50,BA$7)))</f>
        <v/>
      </c>
      <c r="BB50" s="697" t="str">
        <f>IF($E50="","",IF(INDEX('E_Tokovi izvora'!$A:$N,EG50,BB$7)="","",INDEX('E_Tokovi izvora'!$A:$N,EG50,BB$7)))</f>
        <v/>
      </c>
      <c r="BC50" s="697" t="str">
        <f>IF($E50="","",IF(INDEX('E_Tokovi izvora'!$A:$N,EH50,BC$7)="","",INDEX('E_Tokovi izvora'!$A:$N,EH50,BC$7)))</f>
        <v/>
      </c>
      <c r="BD50" s="697" t="str">
        <f>IF($E50="","",IF(INDEX('E_Tokovi izvora'!$A:$N,EI50,BD$7)="","",INDEX('E_Tokovi izvora'!$A:$N,EI50,BD$7)))</f>
        <v/>
      </c>
      <c r="BE50" s="697" t="str">
        <f>IF($E50="","",IF(INDEX('E_Tokovi izvora'!$A:$N,EJ50,BE$7)="","",INDEX('E_Tokovi izvora'!$A:$N,EJ50,BE$7)))</f>
        <v/>
      </c>
      <c r="BF50" s="697" t="str">
        <f>IF($E50="","",IF(INDEX('E_Tokovi izvora'!$A:$N,EK50,BF$7)="","",INDEX('E_Tokovi izvora'!$A:$N,EK50,BF$7)))</f>
        <v/>
      </c>
      <c r="BG50" s="697" t="str">
        <f>IF($E50="","",IF(INDEX('E_Tokovi izvora'!$A:$N,EL50,BG$7)="","",INDEX('E_Tokovi izvora'!$A:$N,EL50,BG$7)))</f>
        <v/>
      </c>
      <c r="BH50" s="697" t="str">
        <f>IF($E50="","",IF(INDEX('E_Tokovi izvora'!$A:$N,EM50,BH$7)="","",INDEX('E_Tokovi izvora'!$A:$N,EM50,BH$7)))</f>
        <v/>
      </c>
      <c r="BI50" s="697" t="str">
        <f>IF($E50="","",IF(INDEX('E_Tokovi izvora'!$A:$N,EN50,BI$7)="","",INDEX('E_Tokovi izvora'!$A:$N,EN50,BI$7)))</f>
        <v/>
      </c>
      <c r="BJ50" s="697" t="str">
        <f>IF($E50="","",IF(INDEX('E_Tokovi izvora'!$A:$N,EO50,BJ$7)="","",INDEX('E_Tokovi izvora'!$A:$N,EO50,BJ$7)))</f>
        <v/>
      </c>
      <c r="BK50" s="697" t="str">
        <f>IF($E50="","",IF(INDEX('E_Tokovi izvora'!$A:$N,EP50,BK$7)="","",INDEX('E_Tokovi izvora'!$A:$N,EP50,BK$7)))</f>
        <v/>
      </c>
      <c r="BL50" s="697" t="str">
        <f>IF($E50="","",IF(INDEX('E_Tokovi izvora'!$A:$N,EQ50,BL$7)="","",INDEX('E_Tokovi izvora'!$A:$N,EQ50,BL$7)))</f>
        <v/>
      </c>
      <c r="BM50" s="697" t="str">
        <f>IF($E50="","",IF(INDEX('E_Tokovi izvora'!$A:$N,ER50,BM$7)="","",INDEX('E_Tokovi izvora'!$A:$N,ER50,BM$7)))</f>
        <v/>
      </c>
      <c r="BN50" s="697" t="str">
        <f>IF($E50="","",IF(INDEX('E_Tokovi izvora'!$A:$N,ES50,BN$7)="","",INDEX('E_Tokovi izvora'!$A:$N,ES50,BN$7)))</f>
        <v/>
      </c>
      <c r="BO50" s="697" t="str">
        <f>IF($E50="","",IF(INDEX('E_Tokovi izvora'!$A:$N,ET50,BO$7)="","",INDEX('E_Tokovi izvora'!$A:$N,ET50,BO$7)))</f>
        <v/>
      </c>
      <c r="BP50" s="697" t="str">
        <f>IF($E50="","",IF(INDEX('E_Tokovi izvora'!$A:$N,EU50,BP$7)="","",INDEX('E_Tokovi izvora'!$A:$N,EU50,BP$7)))</f>
        <v/>
      </c>
      <c r="BQ50" s="697" t="str">
        <f>IF($E50="","",IF(INDEX('E_Tokovi izvora'!$A:$N,EV50,BQ$7)="","",INDEX('E_Tokovi izvora'!$A:$N,EV50,BQ$7)))</f>
        <v/>
      </c>
      <c r="BR50" s="697" t="str">
        <f>IF($E50="","",IF(INDEX('E_Tokovi izvora'!$A:$N,EW50,BR$7)="","",INDEX('E_Tokovi izvora'!$A:$N,EW50,BR$7)))</f>
        <v/>
      </c>
      <c r="BS50" s="697" t="str">
        <f>IF($E50="","",IF(INDEX('E_Tokovi izvora'!$A:$N,EX50,BS$7)="","",INDEX('E_Tokovi izvora'!$A:$N,EX50,BS$7)))</f>
        <v/>
      </c>
      <c r="BT50" s="697" t="str">
        <f>IF($E50="","",IF(INDEX('E_Tokovi izvora'!$A:$N,EY50,BT$7)="","",INDEX('E_Tokovi izvora'!$A:$N,EY50,BT$7)))</f>
        <v/>
      </c>
      <c r="BU50" s="620"/>
      <c r="CJ50" s="673" t="str">
        <f t="shared" si="66"/>
        <v>SourceCategory_</v>
      </c>
      <c r="CK50" s="673" t="b">
        <f>INDEX('C_Opis postrojenja'!$A$226:$A$332,ROWS($CI$11:CI50))="ausblenden"</f>
        <v>0</v>
      </c>
      <c r="CL50" s="673" t="str">
        <f t="shared" si="67"/>
        <v>SourceStreamName_</v>
      </c>
      <c r="CN50" s="673">
        <f t="shared" si="65"/>
        <v>2707</v>
      </c>
      <c r="CO50" s="673">
        <f t="shared" si="2"/>
        <v>2709</v>
      </c>
      <c r="CP50" s="673">
        <f t="shared" si="3"/>
        <v>2711</v>
      </c>
      <c r="CQ50" s="673">
        <f t="shared" si="4"/>
        <v>2713</v>
      </c>
      <c r="CR50" s="673">
        <f t="shared" si="5"/>
        <v>2715</v>
      </c>
      <c r="CS50" s="673">
        <f t="shared" si="6"/>
        <v>2717</v>
      </c>
      <c r="CT50" s="673">
        <f t="shared" si="7"/>
        <v>2719</v>
      </c>
      <c r="CU50" s="673">
        <f t="shared" si="8"/>
        <v>2719</v>
      </c>
      <c r="CV50" s="673">
        <f t="shared" si="9"/>
        <v>2719</v>
      </c>
      <c r="CW50" s="673">
        <f t="shared" si="10"/>
        <v>2719</v>
      </c>
      <c r="CX50" s="673">
        <f t="shared" si="11"/>
        <v>2719</v>
      </c>
      <c r="CY50" s="673">
        <f t="shared" si="12"/>
        <v>2722</v>
      </c>
      <c r="CZ50" s="673">
        <f t="shared" si="13"/>
        <v>2726</v>
      </c>
      <c r="DA50" s="673">
        <f t="shared" si="14"/>
        <v>2727</v>
      </c>
      <c r="DB50" s="673">
        <f t="shared" si="15"/>
        <v>2728</v>
      </c>
      <c r="DC50" s="673">
        <f t="shared" si="16"/>
        <v>2735</v>
      </c>
      <c r="DD50" s="673">
        <f t="shared" si="17"/>
        <v>2745</v>
      </c>
      <c r="DE50" s="673">
        <f t="shared" si="18"/>
        <v>2745</v>
      </c>
      <c r="DF50" s="673">
        <f t="shared" si="19"/>
        <v>2745</v>
      </c>
      <c r="DG50" s="673">
        <f t="shared" si="20"/>
        <v>2745</v>
      </c>
      <c r="DH50" s="673">
        <f t="shared" si="21"/>
        <v>2745</v>
      </c>
      <c r="DI50" s="673">
        <f t="shared" si="22"/>
        <v>2745</v>
      </c>
      <c r="DJ50" s="673">
        <f t="shared" si="23"/>
        <v>2745</v>
      </c>
      <c r="DK50" s="673">
        <f t="shared" si="24"/>
        <v>2736</v>
      </c>
      <c r="DL50" s="673">
        <f t="shared" si="25"/>
        <v>2746</v>
      </c>
      <c r="DM50" s="673">
        <f t="shared" si="26"/>
        <v>2746</v>
      </c>
      <c r="DN50" s="673">
        <f t="shared" si="27"/>
        <v>2746</v>
      </c>
      <c r="DO50" s="673">
        <f t="shared" si="28"/>
        <v>2746</v>
      </c>
      <c r="DP50" s="673">
        <f t="shared" si="29"/>
        <v>2746</v>
      </c>
      <c r="DQ50" s="673">
        <f t="shared" si="30"/>
        <v>2746</v>
      </c>
      <c r="DR50" s="673">
        <f t="shared" si="31"/>
        <v>2746</v>
      </c>
      <c r="DS50" s="673">
        <f t="shared" si="32"/>
        <v>2737</v>
      </c>
      <c r="DT50" s="673">
        <f t="shared" si="33"/>
        <v>2747</v>
      </c>
      <c r="DU50" s="673">
        <f t="shared" si="34"/>
        <v>2747</v>
      </c>
      <c r="DV50" s="673">
        <f t="shared" si="35"/>
        <v>2747</v>
      </c>
      <c r="DW50" s="673">
        <f t="shared" si="36"/>
        <v>2747</v>
      </c>
      <c r="DX50" s="673">
        <f t="shared" si="37"/>
        <v>2747</v>
      </c>
      <c r="DY50" s="673">
        <f t="shared" si="38"/>
        <v>2747</v>
      </c>
      <c r="DZ50" s="673">
        <f t="shared" si="39"/>
        <v>2747</v>
      </c>
      <c r="EA50" s="673">
        <f t="shared" si="40"/>
        <v>2738</v>
      </c>
      <c r="EB50" s="673">
        <f t="shared" si="41"/>
        <v>2748</v>
      </c>
      <c r="EC50" s="673">
        <f t="shared" si="42"/>
        <v>2748</v>
      </c>
      <c r="ED50" s="673">
        <f t="shared" si="43"/>
        <v>2748</v>
      </c>
      <c r="EE50" s="673">
        <f t="shared" si="44"/>
        <v>2748</v>
      </c>
      <c r="EF50" s="673">
        <f t="shared" si="45"/>
        <v>2748</v>
      </c>
      <c r="EG50" s="673">
        <f t="shared" si="46"/>
        <v>2748</v>
      </c>
      <c r="EH50" s="673">
        <f t="shared" si="47"/>
        <v>2748</v>
      </c>
      <c r="EI50" s="673">
        <f t="shared" si="48"/>
        <v>2739</v>
      </c>
      <c r="EJ50" s="673">
        <f t="shared" si="49"/>
        <v>2749</v>
      </c>
      <c r="EK50" s="673">
        <f t="shared" si="50"/>
        <v>2749</v>
      </c>
      <c r="EL50" s="673">
        <f t="shared" si="51"/>
        <v>2749</v>
      </c>
      <c r="EM50" s="673">
        <f t="shared" si="52"/>
        <v>2749</v>
      </c>
      <c r="EN50" s="673">
        <f t="shared" si="53"/>
        <v>2749</v>
      </c>
      <c r="EO50" s="673">
        <f t="shared" si="54"/>
        <v>2749</v>
      </c>
      <c r="EP50" s="673">
        <f t="shared" si="55"/>
        <v>2749</v>
      </c>
      <c r="EQ50" s="673">
        <f t="shared" si="56"/>
        <v>2740</v>
      </c>
      <c r="ER50" s="673">
        <f t="shared" si="57"/>
        <v>2750</v>
      </c>
      <c r="ES50" s="673">
        <f t="shared" si="58"/>
        <v>2750</v>
      </c>
      <c r="ET50" s="673">
        <f t="shared" si="59"/>
        <v>2750</v>
      </c>
      <c r="EU50" s="673">
        <f t="shared" si="60"/>
        <v>2750</v>
      </c>
      <c r="EV50" s="673">
        <f t="shared" si="61"/>
        <v>2750</v>
      </c>
      <c r="EW50" s="673">
        <f t="shared" si="62"/>
        <v>2750</v>
      </c>
      <c r="EX50" s="673">
        <f t="shared" si="63"/>
        <v>2750</v>
      </c>
      <c r="EY50" s="673">
        <f t="shared" si="64"/>
        <v>2756</v>
      </c>
    </row>
    <row r="51" spans="2:155" ht="12.75" customHeight="1" x14ac:dyDescent="0.2">
      <c r="B51" s="694" t="str">
        <f>IF(COUNTIF($CK$10:CK51,TRUE)&gt;0,"",INDEX('C_Opis postrojenja'!$E$226:$E$242,ROWS($A$11:A51)))</f>
        <v/>
      </c>
      <c r="C51" s="576" t="str">
        <f>IF($E51="","",INDEX('C_Opis postrojenja'!F:F,MATCH($B51,'C_Opis postrojenja'!$E:$E,0)))</f>
        <v/>
      </c>
      <c r="D51" s="576" t="str">
        <f>IF($E51="","",INDEX('C_Opis postrojenja'!I:I,MATCH($B51,'C_Opis postrojenja'!$E:$E,0)))</f>
        <v/>
      </c>
      <c r="E51" s="576" t="str">
        <f>IF($B51="","",INDEX('C_Opis postrojenja'!F:F,MATCH($CJ51,'C_Opis postrojenja'!$Q:$Q,0)))</f>
        <v/>
      </c>
      <c r="F51" s="700" t="str">
        <f>IF($E51="","",INDEX('C_Opis postrojenja'!L:L,MATCH($CJ51,'C_Opis postrojenja'!$Q:$Q,0)))</f>
        <v/>
      </c>
      <c r="G51" s="576" t="str">
        <f>IF($E51="","",INDEX('C_Opis postrojenja'!M:M,MATCH($CJ51,'C_Opis postrojenja'!$Q:$Q,0)))</f>
        <v/>
      </c>
      <c r="H51" s="576" t="str">
        <f>IF($E51="","",INDEX('C_Opis postrojenja'!N:N,MATCH($CJ51,'C_Opis postrojenja'!$Q:$Q,0)))</f>
        <v/>
      </c>
      <c r="I51" s="697" t="str">
        <f>IF($E51="","",IF(INDEX('E_Tokovi izvora'!$A:$N,CN51,I$7)="","",INDEX('E_Tokovi izvora'!$A:$N,CN51,I$7)))</f>
        <v/>
      </c>
      <c r="J51" s="697" t="str">
        <f>IF($E51="","",IF(INDEX('E_Tokovi izvora'!$A:$N,CO51,J$7)="","",INDEX('E_Tokovi izvora'!$A:$N,CO51,J$7)))</f>
        <v/>
      </c>
      <c r="K51" s="697" t="str">
        <f>IF($E51="","",IF(INDEX('E_Tokovi izvora'!$A:$N,CP51,K$7)="","",INDEX('E_Tokovi izvora'!$A:$N,CP51,K$7)))</f>
        <v/>
      </c>
      <c r="L51" s="697" t="str">
        <f>IF($E51="","",IF(INDEX('E_Tokovi izvora'!$A:$N,CQ51,L$7)="","",INDEX('E_Tokovi izvora'!$A:$N,CQ51,L$7)))</f>
        <v/>
      </c>
      <c r="M51" s="697" t="str">
        <f>IF($E51="","",IF(INDEX('E_Tokovi izvora'!$A:$N,CR51,M$7)="","",INDEX('E_Tokovi izvora'!$A:$N,CR51,M$7)))</f>
        <v/>
      </c>
      <c r="N51" s="697" t="str">
        <f>IF($E51="","",IF(INDEX('E_Tokovi izvora'!$A:$N,CS51,N$7)="","",INDEX('E_Tokovi izvora'!$A:$N,CS51,N$7)))</f>
        <v/>
      </c>
      <c r="O51" s="697" t="str">
        <f>IF($E51="","",IF(INDEX('E_Tokovi izvora'!$A:$N,CT51,O$7)="","",INDEX('E_Tokovi izvora'!$A:$N,CT51,O$7)))</f>
        <v/>
      </c>
      <c r="P51" s="697" t="str">
        <f>IF($E51="","",IF(INDEX('E_Tokovi izvora'!$A:$N,CU51,P$7)="","",INDEX('E_Tokovi izvora'!$A:$N,CU51,P$7)))</f>
        <v/>
      </c>
      <c r="Q51" s="697" t="str">
        <f>IF($E51="","",IF(INDEX('E_Tokovi izvora'!$A:$N,CV51,Q$7)="","",INDEX('E_Tokovi izvora'!$A:$N,CV51,Q$7)))</f>
        <v/>
      </c>
      <c r="R51" s="697" t="str">
        <f>IF($E51="","",IF(INDEX('E_Tokovi izvora'!$A:$N,CW51,R$7)="","",INDEX('E_Tokovi izvora'!$A:$N,CW51,R$7)))</f>
        <v/>
      </c>
      <c r="S51" s="697" t="str">
        <f>IF($E51="","",IF(INDEX('E_Tokovi izvora'!$A:$N,CX51,S$7)="","",INDEX('E_Tokovi izvora'!$A:$N,CX51,S$7)))</f>
        <v/>
      </c>
      <c r="T51" s="697" t="str">
        <f>IF($E51="","",IF(INDEX('E_Tokovi izvora'!$A:$N,CY51,T$7)="","",INDEX('E_Tokovi izvora'!$A:$N,CY51,T$7)))</f>
        <v/>
      </c>
      <c r="U51" s="697" t="str">
        <f>IF($E51="","",IF(INDEX('E_Tokovi izvora'!$A:$N,CZ51,U$7)="","",INDEX('E_Tokovi izvora'!$A:$N,CZ51,U$7)))</f>
        <v/>
      </c>
      <c r="V51" s="697" t="str">
        <f>IF($E51="","",IF(INDEX('E_Tokovi izvora'!$A:$N,DA51,V$7)="","",INDEX('E_Tokovi izvora'!$A:$N,DA51,V$7)))</f>
        <v/>
      </c>
      <c r="W51" s="698" t="str">
        <f>IF($E51="","",IF(INDEX('E_Tokovi izvora'!$A:$N,DB51,W$7)="","",INDEX('E_Tokovi izvora'!$A:$N,DB51,W$7)))</f>
        <v/>
      </c>
      <c r="X51" s="697" t="str">
        <f>IF($E51="","",IF(INDEX('E_Tokovi izvora'!$A:$N,DC51,X$7)="","",INDEX('E_Tokovi izvora'!$A:$N,DC51,X$7)))</f>
        <v/>
      </c>
      <c r="Y51" s="697" t="str">
        <f>IF($E51="","",IF(INDEX('E_Tokovi izvora'!$A:$N,DD51,Y$7)="","",INDEX('E_Tokovi izvora'!$A:$N,DD51,Y$7)))</f>
        <v/>
      </c>
      <c r="Z51" s="697" t="str">
        <f>IF($E51="","",IF(INDEX('E_Tokovi izvora'!$A:$N,DE51,Z$7)="","",INDEX('E_Tokovi izvora'!$A:$N,DE51,Z$7)))</f>
        <v/>
      </c>
      <c r="AA51" s="697" t="str">
        <f>IF($E51="","",IF(INDEX('E_Tokovi izvora'!$A:$N,DF51,AA$7)="","",INDEX('E_Tokovi izvora'!$A:$N,DF51,AA$7)))</f>
        <v/>
      </c>
      <c r="AB51" s="697" t="str">
        <f>IF($E51="","",IF(INDEX('E_Tokovi izvora'!$A:$N,DG51,AB$7)="","",INDEX('E_Tokovi izvora'!$A:$N,DG51,AB$7)))</f>
        <v/>
      </c>
      <c r="AC51" s="697" t="str">
        <f>IF($E51="","",IF(INDEX('E_Tokovi izvora'!$A:$N,DH51,AC$7)="","",INDEX('E_Tokovi izvora'!$A:$N,DH51,AC$7)))</f>
        <v/>
      </c>
      <c r="AD51" s="697" t="str">
        <f>IF($E51="","",IF(INDEX('E_Tokovi izvora'!$A:$N,DI51,AD$7)="","",INDEX('E_Tokovi izvora'!$A:$N,DI51,AD$7)))</f>
        <v/>
      </c>
      <c r="AE51" s="697" t="str">
        <f>IF($E51="","",IF(INDEX('E_Tokovi izvora'!$A:$N,DJ51,AE$7)="","",INDEX('E_Tokovi izvora'!$A:$N,DJ51,AE$7)))</f>
        <v/>
      </c>
      <c r="AF51" s="697" t="str">
        <f>IF($E51="","",IF(INDEX('E_Tokovi izvora'!$A:$N,DK51,AF$7)="","",INDEX('E_Tokovi izvora'!$A:$N,DK51,AF$7)))</f>
        <v/>
      </c>
      <c r="AG51" s="697" t="str">
        <f>IF($E51="","",IF(INDEX('E_Tokovi izvora'!$A:$N,DL51,AG$7)="","",INDEX('E_Tokovi izvora'!$A:$N,DL51,AG$7)))</f>
        <v/>
      </c>
      <c r="AH51" s="697" t="str">
        <f>IF($E51="","",IF(INDEX('E_Tokovi izvora'!$A:$N,DM51,AH$7)="","",INDEX('E_Tokovi izvora'!$A:$N,DM51,AH$7)))</f>
        <v/>
      </c>
      <c r="AI51" s="697" t="str">
        <f>IF($E51="","",IF(INDEX('E_Tokovi izvora'!$A:$N,DN51,AI$7)="","",INDEX('E_Tokovi izvora'!$A:$N,DN51,AI$7)))</f>
        <v/>
      </c>
      <c r="AJ51" s="697" t="str">
        <f>IF($E51="","",IF(INDEX('E_Tokovi izvora'!$A:$N,DO51,AJ$7)="","",INDEX('E_Tokovi izvora'!$A:$N,DO51,AJ$7)))</f>
        <v/>
      </c>
      <c r="AK51" s="697" t="str">
        <f>IF($E51="","",IF(INDEX('E_Tokovi izvora'!$A:$N,DP51,AK$7)="","",INDEX('E_Tokovi izvora'!$A:$N,DP51,AK$7)))</f>
        <v/>
      </c>
      <c r="AL51" s="697" t="str">
        <f>IF($E51="","",IF(INDEX('E_Tokovi izvora'!$A:$N,DQ51,AL$7)="","",INDEX('E_Tokovi izvora'!$A:$N,DQ51,AL$7)))</f>
        <v/>
      </c>
      <c r="AM51" s="697" t="str">
        <f>IF($E51="","",IF(INDEX('E_Tokovi izvora'!$A:$N,DR51,AM$7)="","",INDEX('E_Tokovi izvora'!$A:$N,DR51,AM$7)))</f>
        <v/>
      </c>
      <c r="AN51" s="697" t="str">
        <f>IF($E51="","",IF(INDEX('E_Tokovi izvora'!$A:$N,DS51,AN$7)="","",INDEX('E_Tokovi izvora'!$A:$N,DS51,AN$7)))</f>
        <v/>
      </c>
      <c r="AO51" s="697" t="str">
        <f>IF($E51="","",IF(INDEX('E_Tokovi izvora'!$A:$N,DT51,AO$7)="","",INDEX('E_Tokovi izvora'!$A:$N,DT51,AO$7)))</f>
        <v/>
      </c>
      <c r="AP51" s="697" t="str">
        <f>IF($E51="","",IF(INDEX('E_Tokovi izvora'!$A:$N,DU51,AP$7)="","",INDEX('E_Tokovi izvora'!$A:$N,DU51,AP$7)))</f>
        <v/>
      </c>
      <c r="AQ51" s="697" t="str">
        <f>IF($E51="","",IF(INDEX('E_Tokovi izvora'!$A:$N,DV51,AQ$7)="","",INDEX('E_Tokovi izvora'!$A:$N,DV51,AQ$7)))</f>
        <v/>
      </c>
      <c r="AR51" s="697" t="str">
        <f>IF($E51="","",IF(INDEX('E_Tokovi izvora'!$A:$N,DW51,AR$7)="","",INDEX('E_Tokovi izvora'!$A:$N,DW51,AR$7)))</f>
        <v/>
      </c>
      <c r="AS51" s="697" t="str">
        <f>IF($E51="","",IF(INDEX('E_Tokovi izvora'!$A:$N,DX51,AS$7)="","",INDEX('E_Tokovi izvora'!$A:$N,DX51,AS$7)))</f>
        <v/>
      </c>
      <c r="AT51" s="697" t="str">
        <f>IF($E51="","",IF(INDEX('E_Tokovi izvora'!$A:$N,DY51,AT$7)="","",INDEX('E_Tokovi izvora'!$A:$N,DY51,AT$7)))</f>
        <v/>
      </c>
      <c r="AU51" s="697" t="str">
        <f>IF($E51="","",IF(INDEX('E_Tokovi izvora'!$A:$N,DZ51,AU$7)="","",INDEX('E_Tokovi izvora'!$A:$N,DZ51,AU$7)))</f>
        <v/>
      </c>
      <c r="AV51" s="697" t="str">
        <f>IF($E51="","",IF(INDEX('E_Tokovi izvora'!$A:$N,EA51,AV$7)="","",INDEX('E_Tokovi izvora'!$A:$N,EA51,AV$7)))</f>
        <v/>
      </c>
      <c r="AW51" s="697" t="str">
        <f>IF($E51="","",IF(INDEX('E_Tokovi izvora'!$A:$N,EB51,AW$7)="","",INDEX('E_Tokovi izvora'!$A:$N,EB51,AW$7)))</f>
        <v/>
      </c>
      <c r="AX51" s="697" t="str">
        <f>IF($E51="","",IF(INDEX('E_Tokovi izvora'!$A:$N,EC51,AX$7)="","",INDEX('E_Tokovi izvora'!$A:$N,EC51,AX$7)))</f>
        <v/>
      </c>
      <c r="AY51" s="697" t="str">
        <f>IF($E51="","",IF(INDEX('E_Tokovi izvora'!$A:$N,ED51,AY$7)="","",INDEX('E_Tokovi izvora'!$A:$N,ED51,AY$7)))</f>
        <v/>
      </c>
      <c r="AZ51" s="697" t="str">
        <f>IF($E51="","",IF(INDEX('E_Tokovi izvora'!$A:$N,EE51,AZ$7)="","",INDEX('E_Tokovi izvora'!$A:$N,EE51,AZ$7)))</f>
        <v/>
      </c>
      <c r="BA51" s="697" t="str">
        <f>IF($E51="","",IF(INDEX('E_Tokovi izvora'!$A:$N,EF51,BA$7)="","",INDEX('E_Tokovi izvora'!$A:$N,EF51,BA$7)))</f>
        <v/>
      </c>
      <c r="BB51" s="697" t="str">
        <f>IF($E51="","",IF(INDEX('E_Tokovi izvora'!$A:$N,EG51,BB$7)="","",INDEX('E_Tokovi izvora'!$A:$N,EG51,BB$7)))</f>
        <v/>
      </c>
      <c r="BC51" s="697" t="str">
        <f>IF($E51="","",IF(INDEX('E_Tokovi izvora'!$A:$N,EH51,BC$7)="","",INDEX('E_Tokovi izvora'!$A:$N,EH51,BC$7)))</f>
        <v/>
      </c>
      <c r="BD51" s="697" t="str">
        <f>IF($E51="","",IF(INDEX('E_Tokovi izvora'!$A:$N,EI51,BD$7)="","",INDEX('E_Tokovi izvora'!$A:$N,EI51,BD$7)))</f>
        <v/>
      </c>
      <c r="BE51" s="697" t="str">
        <f>IF($E51="","",IF(INDEX('E_Tokovi izvora'!$A:$N,EJ51,BE$7)="","",INDEX('E_Tokovi izvora'!$A:$N,EJ51,BE$7)))</f>
        <v/>
      </c>
      <c r="BF51" s="697" t="str">
        <f>IF($E51="","",IF(INDEX('E_Tokovi izvora'!$A:$N,EK51,BF$7)="","",INDEX('E_Tokovi izvora'!$A:$N,EK51,BF$7)))</f>
        <v/>
      </c>
      <c r="BG51" s="697" t="str">
        <f>IF($E51="","",IF(INDEX('E_Tokovi izvora'!$A:$N,EL51,BG$7)="","",INDEX('E_Tokovi izvora'!$A:$N,EL51,BG$7)))</f>
        <v/>
      </c>
      <c r="BH51" s="697" t="str">
        <f>IF($E51="","",IF(INDEX('E_Tokovi izvora'!$A:$N,EM51,BH$7)="","",INDEX('E_Tokovi izvora'!$A:$N,EM51,BH$7)))</f>
        <v/>
      </c>
      <c r="BI51" s="697" t="str">
        <f>IF($E51="","",IF(INDEX('E_Tokovi izvora'!$A:$N,EN51,BI$7)="","",INDEX('E_Tokovi izvora'!$A:$N,EN51,BI$7)))</f>
        <v/>
      </c>
      <c r="BJ51" s="697" t="str">
        <f>IF($E51="","",IF(INDEX('E_Tokovi izvora'!$A:$N,EO51,BJ$7)="","",INDEX('E_Tokovi izvora'!$A:$N,EO51,BJ$7)))</f>
        <v/>
      </c>
      <c r="BK51" s="697" t="str">
        <f>IF($E51="","",IF(INDEX('E_Tokovi izvora'!$A:$N,EP51,BK$7)="","",INDEX('E_Tokovi izvora'!$A:$N,EP51,BK$7)))</f>
        <v/>
      </c>
      <c r="BL51" s="697" t="str">
        <f>IF($E51="","",IF(INDEX('E_Tokovi izvora'!$A:$N,EQ51,BL$7)="","",INDEX('E_Tokovi izvora'!$A:$N,EQ51,BL$7)))</f>
        <v/>
      </c>
      <c r="BM51" s="697" t="str">
        <f>IF($E51="","",IF(INDEX('E_Tokovi izvora'!$A:$N,ER51,BM$7)="","",INDEX('E_Tokovi izvora'!$A:$N,ER51,BM$7)))</f>
        <v/>
      </c>
      <c r="BN51" s="697" t="str">
        <f>IF($E51="","",IF(INDEX('E_Tokovi izvora'!$A:$N,ES51,BN$7)="","",INDEX('E_Tokovi izvora'!$A:$N,ES51,BN$7)))</f>
        <v/>
      </c>
      <c r="BO51" s="697" t="str">
        <f>IF($E51="","",IF(INDEX('E_Tokovi izvora'!$A:$N,ET51,BO$7)="","",INDEX('E_Tokovi izvora'!$A:$N,ET51,BO$7)))</f>
        <v/>
      </c>
      <c r="BP51" s="697" t="str">
        <f>IF($E51="","",IF(INDEX('E_Tokovi izvora'!$A:$N,EU51,BP$7)="","",INDEX('E_Tokovi izvora'!$A:$N,EU51,BP$7)))</f>
        <v/>
      </c>
      <c r="BQ51" s="697" t="str">
        <f>IF($E51="","",IF(INDEX('E_Tokovi izvora'!$A:$N,EV51,BQ$7)="","",INDEX('E_Tokovi izvora'!$A:$N,EV51,BQ$7)))</f>
        <v/>
      </c>
      <c r="BR51" s="697" t="str">
        <f>IF($E51="","",IF(INDEX('E_Tokovi izvora'!$A:$N,EW51,BR$7)="","",INDEX('E_Tokovi izvora'!$A:$N,EW51,BR$7)))</f>
        <v/>
      </c>
      <c r="BS51" s="697" t="str">
        <f>IF($E51="","",IF(INDEX('E_Tokovi izvora'!$A:$N,EX51,BS$7)="","",INDEX('E_Tokovi izvora'!$A:$N,EX51,BS$7)))</f>
        <v/>
      </c>
      <c r="BT51" s="697" t="str">
        <f>IF($E51="","",IF(INDEX('E_Tokovi izvora'!$A:$N,EY51,BT$7)="","",INDEX('E_Tokovi izvora'!$A:$N,EY51,BT$7)))</f>
        <v/>
      </c>
      <c r="BU51" s="620"/>
      <c r="CJ51" s="673" t="str">
        <f t="shared" si="66"/>
        <v>SourceCategory_</v>
      </c>
      <c r="CK51" s="673" t="b">
        <f>INDEX('C_Opis postrojenja'!$A$226:$A$332,ROWS($CI$11:CI51))="ausblenden"</f>
        <v>0</v>
      </c>
      <c r="CL51" s="673" t="str">
        <f t="shared" si="67"/>
        <v>SourceStreamName_</v>
      </c>
      <c r="CN51" s="673">
        <f t="shared" si="65"/>
        <v>2773</v>
      </c>
      <c r="CO51" s="673">
        <f t="shared" si="2"/>
        <v>2775</v>
      </c>
      <c r="CP51" s="673">
        <f t="shared" si="3"/>
        <v>2777</v>
      </c>
      <c r="CQ51" s="673">
        <f t="shared" si="4"/>
        <v>2779</v>
      </c>
      <c r="CR51" s="673">
        <f t="shared" si="5"/>
        <v>2781</v>
      </c>
      <c r="CS51" s="673">
        <f t="shared" si="6"/>
        <v>2783</v>
      </c>
      <c r="CT51" s="673">
        <f t="shared" si="7"/>
        <v>2785</v>
      </c>
      <c r="CU51" s="673">
        <f t="shared" si="8"/>
        <v>2785</v>
      </c>
      <c r="CV51" s="673">
        <f t="shared" si="9"/>
        <v>2785</v>
      </c>
      <c r="CW51" s="673">
        <f t="shared" si="10"/>
        <v>2785</v>
      </c>
      <c r="CX51" s="673">
        <f t="shared" si="11"/>
        <v>2785</v>
      </c>
      <c r="CY51" s="673">
        <f t="shared" si="12"/>
        <v>2788</v>
      </c>
      <c r="CZ51" s="673">
        <f t="shared" si="13"/>
        <v>2792</v>
      </c>
      <c r="DA51" s="673">
        <f t="shared" si="14"/>
        <v>2793</v>
      </c>
      <c r="DB51" s="673">
        <f t="shared" si="15"/>
        <v>2794</v>
      </c>
      <c r="DC51" s="673">
        <f t="shared" si="16"/>
        <v>2801</v>
      </c>
      <c r="DD51" s="673">
        <f t="shared" si="17"/>
        <v>2811</v>
      </c>
      <c r="DE51" s="673">
        <f t="shared" si="18"/>
        <v>2811</v>
      </c>
      <c r="DF51" s="673">
        <f t="shared" si="19"/>
        <v>2811</v>
      </c>
      <c r="DG51" s="673">
        <f t="shared" si="20"/>
        <v>2811</v>
      </c>
      <c r="DH51" s="673">
        <f t="shared" si="21"/>
        <v>2811</v>
      </c>
      <c r="DI51" s="673">
        <f t="shared" si="22"/>
        <v>2811</v>
      </c>
      <c r="DJ51" s="673">
        <f t="shared" si="23"/>
        <v>2811</v>
      </c>
      <c r="DK51" s="673">
        <f t="shared" si="24"/>
        <v>2802</v>
      </c>
      <c r="DL51" s="673">
        <f t="shared" si="25"/>
        <v>2812</v>
      </c>
      <c r="DM51" s="673">
        <f t="shared" si="26"/>
        <v>2812</v>
      </c>
      <c r="DN51" s="673">
        <f t="shared" si="27"/>
        <v>2812</v>
      </c>
      <c r="DO51" s="673">
        <f t="shared" si="28"/>
        <v>2812</v>
      </c>
      <c r="DP51" s="673">
        <f t="shared" si="29"/>
        <v>2812</v>
      </c>
      <c r="DQ51" s="673">
        <f t="shared" si="30"/>
        <v>2812</v>
      </c>
      <c r="DR51" s="673">
        <f t="shared" si="31"/>
        <v>2812</v>
      </c>
      <c r="DS51" s="673">
        <f t="shared" si="32"/>
        <v>2803</v>
      </c>
      <c r="DT51" s="673">
        <f t="shared" si="33"/>
        <v>2813</v>
      </c>
      <c r="DU51" s="673">
        <f t="shared" si="34"/>
        <v>2813</v>
      </c>
      <c r="DV51" s="673">
        <f t="shared" si="35"/>
        <v>2813</v>
      </c>
      <c r="DW51" s="673">
        <f t="shared" si="36"/>
        <v>2813</v>
      </c>
      <c r="DX51" s="673">
        <f t="shared" si="37"/>
        <v>2813</v>
      </c>
      <c r="DY51" s="673">
        <f t="shared" si="38"/>
        <v>2813</v>
      </c>
      <c r="DZ51" s="673">
        <f t="shared" si="39"/>
        <v>2813</v>
      </c>
      <c r="EA51" s="673">
        <f t="shared" si="40"/>
        <v>2804</v>
      </c>
      <c r="EB51" s="673">
        <f t="shared" si="41"/>
        <v>2814</v>
      </c>
      <c r="EC51" s="673">
        <f t="shared" si="42"/>
        <v>2814</v>
      </c>
      <c r="ED51" s="673">
        <f t="shared" si="43"/>
        <v>2814</v>
      </c>
      <c r="EE51" s="673">
        <f t="shared" si="44"/>
        <v>2814</v>
      </c>
      <c r="EF51" s="673">
        <f t="shared" si="45"/>
        <v>2814</v>
      </c>
      <c r="EG51" s="673">
        <f t="shared" si="46"/>
        <v>2814</v>
      </c>
      <c r="EH51" s="673">
        <f t="shared" si="47"/>
        <v>2814</v>
      </c>
      <c r="EI51" s="673">
        <f t="shared" si="48"/>
        <v>2805</v>
      </c>
      <c r="EJ51" s="673">
        <f t="shared" si="49"/>
        <v>2815</v>
      </c>
      <c r="EK51" s="673">
        <f t="shared" si="50"/>
        <v>2815</v>
      </c>
      <c r="EL51" s="673">
        <f t="shared" si="51"/>
        <v>2815</v>
      </c>
      <c r="EM51" s="673">
        <f t="shared" si="52"/>
        <v>2815</v>
      </c>
      <c r="EN51" s="673">
        <f t="shared" si="53"/>
        <v>2815</v>
      </c>
      <c r="EO51" s="673">
        <f t="shared" si="54"/>
        <v>2815</v>
      </c>
      <c r="EP51" s="673">
        <f t="shared" si="55"/>
        <v>2815</v>
      </c>
      <c r="EQ51" s="673">
        <f t="shared" si="56"/>
        <v>2806</v>
      </c>
      <c r="ER51" s="673">
        <f t="shared" si="57"/>
        <v>2816</v>
      </c>
      <c r="ES51" s="673">
        <f t="shared" si="58"/>
        <v>2816</v>
      </c>
      <c r="ET51" s="673">
        <f t="shared" si="59"/>
        <v>2816</v>
      </c>
      <c r="EU51" s="673">
        <f t="shared" si="60"/>
        <v>2816</v>
      </c>
      <c r="EV51" s="673">
        <f t="shared" si="61"/>
        <v>2816</v>
      </c>
      <c r="EW51" s="673">
        <f t="shared" si="62"/>
        <v>2816</v>
      </c>
      <c r="EX51" s="673">
        <f t="shared" si="63"/>
        <v>2816</v>
      </c>
      <c r="EY51" s="673">
        <f t="shared" si="64"/>
        <v>2822</v>
      </c>
    </row>
    <row r="52" spans="2:155" ht="12.75" customHeight="1" x14ac:dyDescent="0.2">
      <c r="B52" s="694" t="str">
        <f>IF(COUNTIF($CK$10:CK52,TRUE)&gt;0,"",INDEX('C_Opis postrojenja'!$E$226:$E$242,ROWS($A$11:A52)))</f>
        <v/>
      </c>
      <c r="C52" s="576" t="str">
        <f>IF($E52="","",INDEX('C_Opis postrojenja'!F:F,MATCH($B52,'C_Opis postrojenja'!$E:$E,0)))</f>
        <v/>
      </c>
      <c r="D52" s="576" t="str">
        <f>IF($E52="","",INDEX('C_Opis postrojenja'!I:I,MATCH($B52,'C_Opis postrojenja'!$E:$E,0)))</f>
        <v/>
      </c>
      <c r="E52" s="576" t="str">
        <f>IF($B52="","",INDEX('C_Opis postrojenja'!F:F,MATCH($CJ52,'C_Opis postrojenja'!$Q:$Q,0)))</f>
        <v/>
      </c>
      <c r="F52" s="700" t="str">
        <f>IF($E52="","",INDEX('C_Opis postrojenja'!L:L,MATCH($CJ52,'C_Opis postrojenja'!$Q:$Q,0)))</f>
        <v/>
      </c>
      <c r="G52" s="576" t="str">
        <f>IF($E52="","",INDEX('C_Opis postrojenja'!M:M,MATCH($CJ52,'C_Opis postrojenja'!$Q:$Q,0)))</f>
        <v/>
      </c>
      <c r="H52" s="576" t="str">
        <f>IF($E52="","",INDEX('C_Opis postrojenja'!N:N,MATCH($CJ52,'C_Opis postrojenja'!$Q:$Q,0)))</f>
        <v/>
      </c>
      <c r="I52" s="697" t="str">
        <f>IF($E52="","",IF(INDEX('E_Tokovi izvora'!$A:$N,CN52,I$7)="","",INDEX('E_Tokovi izvora'!$A:$N,CN52,I$7)))</f>
        <v/>
      </c>
      <c r="J52" s="697" t="str">
        <f>IF($E52="","",IF(INDEX('E_Tokovi izvora'!$A:$N,CO52,J$7)="","",INDEX('E_Tokovi izvora'!$A:$N,CO52,J$7)))</f>
        <v/>
      </c>
      <c r="K52" s="697" t="str">
        <f>IF($E52="","",IF(INDEX('E_Tokovi izvora'!$A:$N,CP52,K$7)="","",INDEX('E_Tokovi izvora'!$A:$N,CP52,K$7)))</f>
        <v/>
      </c>
      <c r="L52" s="697" t="str">
        <f>IF($E52="","",IF(INDEX('E_Tokovi izvora'!$A:$N,CQ52,L$7)="","",INDEX('E_Tokovi izvora'!$A:$N,CQ52,L$7)))</f>
        <v/>
      </c>
      <c r="M52" s="697" t="str">
        <f>IF($E52="","",IF(INDEX('E_Tokovi izvora'!$A:$N,CR52,M$7)="","",INDEX('E_Tokovi izvora'!$A:$N,CR52,M$7)))</f>
        <v/>
      </c>
      <c r="N52" s="697" t="str">
        <f>IF($E52="","",IF(INDEX('E_Tokovi izvora'!$A:$N,CS52,N$7)="","",INDEX('E_Tokovi izvora'!$A:$N,CS52,N$7)))</f>
        <v/>
      </c>
      <c r="O52" s="697" t="str">
        <f>IF($E52="","",IF(INDEX('E_Tokovi izvora'!$A:$N,CT52,O$7)="","",INDEX('E_Tokovi izvora'!$A:$N,CT52,O$7)))</f>
        <v/>
      </c>
      <c r="P52" s="697" t="str">
        <f>IF($E52="","",IF(INDEX('E_Tokovi izvora'!$A:$N,CU52,P$7)="","",INDEX('E_Tokovi izvora'!$A:$N,CU52,P$7)))</f>
        <v/>
      </c>
      <c r="Q52" s="697" t="str">
        <f>IF($E52="","",IF(INDEX('E_Tokovi izvora'!$A:$N,CV52,Q$7)="","",INDEX('E_Tokovi izvora'!$A:$N,CV52,Q$7)))</f>
        <v/>
      </c>
      <c r="R52" s="697" t="str">
        <f>IF($E52="","",IF(INDEX('E_Tokovi izvora'!$A:$N,CW52,R$7)="","",INDEX('E_Tokovi izvora'!$A:$N,CW52,R$7)))</f>
        <v/>
      </c>
      <c r="S52" s="697" t="str">
        <f>IF($E52="","",IF(INDEX('E_Tokovi izvora'!$A:$N,CX52,S$7)="","",INDEX('E_Tokovi izvora'!$A:$N,CX52,S$7)))</f>
        <v/>
      </c>
      <c r="T52" s="697" t="str">
        <f>IF($E52="","",IF(INDEX('E_Tokovi izvora'!$A:$N,CY52,T$7)="","",INDEX('E_Tokovi izvora'!$A:$N,CY52,T$7)))</f>
        <v/>
      </c>
      <c r="U52" s="697" t="str">
        <f>IF($E52="","",IF(INDEX('E_Tokovi izvora'!$A:$N,CZ52,U$7)="","",INDEX('E_Tokovi izvora'!$A:$N,CZ52,U$7)))</f>
        <v/>
      </c>
      <c r="V52" s="697" t="str">
        <f>IF($E52="","",IF(INDEX('E_Tokovi izvora'!$A:$N,DA52,V$7)="","",INDEX('E_Tokovi izvora'!$A:$N,DA52,V$7)))</f>
        <v/>
      </c>
      <c r="W52" s="698" t="str">
        <f>IF($E52="","",IF(INDEX('E_Tokovi izvora'!$A:$N,DB52,W$7)="","",INDEX('E_Tokovi izvora'!$A:$N,DB52,W$7)))</f>
        <v/>
      </c>
      <c r="X52" s="697" t="str">
        <f>IF($E52="","",IF(INDEX('E_Tokovi izvora'!$A:$N,DC52,X$7)="","",INDEX('E_Tokovi izvora'!$A:$N,DC52,X$7)))</f>
        <v/>
      </c>
      <c r="Y52" s="697" t="str">
        <f>IF($E52="","",IF(INDEX('E_Tokovi izvora'!$A:$N,DD52,Y$7)="","",INDEX('E_Tokovi izvora'!$A:$N,DD52,Y$7)))</f>
        <v/>
      </c>
      <c r="Z52" s="697" t="str">
        <f>IF($E52="","",IF(INDEX('E_Tokovi izvora'!$A:$N,DE52,Z$7)="","",INDEX('E_Tokovi izvora'!$A:$N,DE52,Z$7)))</f>
        <v/>
      </c>
      <c r="AA52" s="697" t="str">
        <f>IF($E52="","",IF(INDEX('E_Tokovi izvora'!$A:$N,DF52,AA$7)="","",INDEX('E_Tokovi izvora'!$A:$N,DF52,AA$7)))</f>
        <v/>
      </c>
      <c r="AB52" s="697" t="str">
        <f>IF($E52="","",IF(INDEX('E_Tokovi izvora'!$A:$N,DG52,AB$7)="","",INDEX('E_Tokovi izvora'!$A:$N,DG52,AB$7)))</f>
        <v/>
      </c>
      <c r="AC52" s="697" t="str">
        <f>IF($E52="","",IF(INDEX('E_Tokovi izvora'!$A:$N,DH52,AC$7)="","",INDEX('E_Tokovi izvora'!$A:$N,DH52,AC$7)))</f>
        <v/>
      </c>
      <c r="AD52" s="697" t="str">
        <f>IF($E52="","",IF(INDEX('E_Tokovi izvora'!$A:$N,DI52,AD$7)="","",INDEX('E_Tokovi izvora'!$A:$N,DI52,AD$7)))</f>
        <v/>
      </c>
      <c r="AE52" s="697" t="str">
        <f>IF($E52="","",IF(INDEX('E_Tokovi izvora'!$A:$N,DJ52,AE$7)="","",INDEX('E_Tokovi izvora'!$A:$N,DJ52,AE$7)))</f>
        <v/>
      </c>
      <c r="AF52" s="697" t="str">
        <f>IF($E52="","",IF(INDEX('E_Tokovi izvora'!$A:$N,DK52,AF$7)="","",INDEX('E_Tokovi izvora'!$A:$N,DK52,AF$7)))</f>
        <v/>
      </c>
      <c r="AG52" s="697" t="str">
        <f>IF($E52="","",IF(INDEX('E_Tokovi izvora'!$A:$N,DL52,AG$7)="","",INDEX('E_Tokovi izvora'!$A:$N,DL52,AG$7)))</f>
        <v/>
      </c>
      <c r="AH52" s="697" t="str">
        <f>IF($E52="","",IF(INDEX('E_Tokovi izvora'!$A:$N,DM52,AH$7)="","",INDEX('E_Tokovi izvora'!$A:$N,DM52,AH$7)))</f>
        <v/>
      </c>
      <c r="AI52" s="697" t="str">
        <f>IF($E52="","",IF(INDEX('E_Tokovi izvora'!$A:$N,DN52,AI$7)="","",INDEX('E_Tokovi izvora'!$A:$N,DN52,AI$7)))</f>
        <v/>
      </c>
      <c r="AJ52" s="697" t="str">
        <f>IF($E52="","",IF(INDEX('E_Tokovi izvora'!$A:$N,DO52,AJ$7)="","",INDEX('E_Tokovi izvora'!$A:$N,DO52,AJ$7)))</f>
        <v/>
      </c>
      <c r="AK52" s="697" t="str">
        <f>IF($E52="","",IF(INDEX('E_Tokovi izvora'!$A:$N,DP52,AK$7)="","",INDEX('E_Tokovi izvora'!$A:$N,DP52,AK$7)))</f>
        <v/>
      </c>
      <c r="AL52" s="697" t="str">
        <f>IF($E52="","",IF(INDEX('E_Tokovi izvora'!$A:$N,DQ52,AL$7)="","",INDEX('E_Tokovi izvora'!$A:$N,DQ52,AL$7)))</f>
        <v/>
      </c>
      <c r="AM52" s="697" t="str">
        <f>IF($E52="","",IF(INDEX('E_Tokovi izvora'!$A:$N,DR52,AM$7)="","",INDEX('E_Tokovi izvora'!$A:$N,DR52,AM$7)))</f>
        <v/>
      </c>
      <c r="AN52" s="697" t="str">
        <f>IF($E52="","",IF(INDEX('E_Tokovi izvora'!$A:$N,DS52,AN$7)="","",INDEX('E_Tokovi izvora'!$A:$N,DS52,AN$7)))</f>
        <v/>
      </c>
      <c r="AO52" s="697" t="str">
        <f>IF($E52="","",IF(INDEX('E_Tokovi izvora'!$A:$N,DT52,AO$7)="","",INDEX('E_Tokovi izvora'!$A:$N,DT52,AO$7)))</f>
        <v/>
      </c>
      <c r="AP52" s="697" t="str">
        <f>IF($E52="","",IF(INDEX('E_Tokovi izvora'!$A:$N,DU52,AP$7)="","",INDEX('E_Tokovi izvora'!$A:$N,DU52,AP$7)))</f>
        <v/>
      </c>
      <c r="AQ52" s="697" t="str">
        <f>IF($E52="","",IF(INDEX('E_Tokovi izvora'!$A:$N,DV52,AQ$7)="","",INDEX('E_Tokovi izvora'!$A:$N,DV52,AQ$7)))</f>
        <v/>
      </c>
      <c r="AR52" s="697" t="str">
        <f>IF($E52="","",IF(INDEX('E_Tokovi izvora'!$A:$N,DW52,AR$7)="","",INDEX('E_Tokovi izvora'!$A:$N,DW52,AR$7)))</f>
        <v/>
      </c>
      <c r="AS52" s="697" t="str">
        <f>IF($E52="","",IF(INDEX('E_Tokovi izvora'!$A:$N,DX52,AS$7)="","",INDEX('E_Tokovi izvora'!$A:$N,DX52,AS$7)))</f>
        <v/>
      </c>
      <c r="AT52" s="697" t="str">
        <f>IF($E52="","",IF(INDEX('E_Tokovi izvora'!$A:$N,DY52,AT$7)="","",INDEX('E_Tokovi izvora'!$A:$N,DY52,AT$7)))</f>
        <v/>
      </c>
      <c r="AU52" s="697" t="str">
        <f>IF($E52="","",IF(INDEX('E_Tokovi izvora'!$A:$N,DZ52,AU$7)="","",INDEX('E_Tokovi izvora'!$A:$N,DZ52,AU$7)))</f>
        <v/>
      </c>
      <c r="AV52" s="697" t="str">
        <f>IF($E52="","",IF(INDEX('E_Tokovi izvora'!$A:$N,EA52,AV$7)="","",INDEX('E_Tokovi izvora'!$A:$N,EA52,AV$7)))</f>
        <v/>
      </c>
      <c r="AW52" s="697" t="str">
        <f>IF($E52="","",IF(INDEX('E_Tokovi izvora'!$A:$N,EB52,AW$7)="","",INDEX('E_Tokovi izvora'!$A:$N,EB52,AW$7)))</f>
        <v/>
      </c>
      <c r="AX52" s="697" t="str">
        <f>IF($E52="","",IF(INDEX('E_Tokovi izvora'!$A:$N,EC52,AX$7)="","",INDEX('E_Tokovi izvora'!$A:$N,EC52,AX$7)))</f>
        <v/>
      </c>
      <c r="AY52" s="697" t="str">
        <f>IF($E52="","",IF(INDEX('E_Tokovi izvora'!$A:$N,ED52,AY$7)="","",INDEX('E_Tokovi izvora'!$A:$N,ED52,AY$7)))</f>
        <v/>
      </c>
      <c r="AZ52" s="697" t="str">
        <f>IF($E52="","",IF(INDEX('E_Tokovi izvora'!$A:$N,EE52,AZ$7)="","",INDEX('E_Tokovi izvora'!$A:$N,EE52,AZ$7)))</f>
        <v/>
      </c>
      <c r="BA52" s="697" t="str">
        <f>IF($E52="","",IF(INDEX('E_Tokovi izvora'!$A:$N,EF52,BA$7)="","",INDEX('E_Tokovi izvora'!$A:$N,EF52,BA$7)))</f>
        <v/>
      </c>
      <c r="BB52" s="697" t="str">
        <f>IF($E52="","",IF(INDEX('E_Tokovi izvora'!$A:$N,EG52,BB$7)="","",INDEX('E_Tokovi izvora'!$A:$N,EG52,BB$7)))</f>
        <v/>
      </c>
      <c r="BC52" s="697" t="str">
        <f>IF($E52="","",IF(INDEX('E_Tokovi izvora'!$A:$N,EH52,BC$7)="","",INDEX('E_Tokovi izvora'!$A:$N,EH52,BC$7)))</f>
        <v/>
      </c>
      <c r="BD52" s="697" t="str">
        <f>IF($E52="","",IF(INDEX('E_Tokovi izvora'!$A:$N,EI52,BD$7)="","",INDEX('E_Tokovi izvora'!$A:$N,EI52,BD$7)))</f>
        <v/>
      </c>
      <c r="BE52" s="697" t="str">
        <f>IF($E52="","",IF(INDEX('E_Tokovi izvora'!$A:$N,EJ52,BE$7)="","",INDEX('E_Tokovi izvora'!$A:$N,EJ52,BE$7)))</f>
        <v/>
      </c>
      <c r="BF52" s="697" t="str">
        <f>IF($E52="","",IF(INDEX('E_Tokovi izvora'!$A:$N,EK52,BF$7)="","",INDEX('E_Tokovi izvora'!$A:$N,EK52,BF$7)))</f>
        <v/>
      </c>
      <c r="BG52" s="697" t="str">
        <f>IF($E52="","",IF(INDEX('E_Tokovi izvora'!$A:$N,EL52,BG$7)="","",INDEX('E_Tokovi izvora'!$A:$N,EL52,BG$7)))</f>
        <v/>
      </c>
      <c r="BH52" s="697" t="str">
        <f>IF($E52="","",IF(INDEX('E_Tokovi izvora'!$A:$N,EM52,BH$7)="","",INDEX('E_Tokovi izvora'!$A:$N,EM52,BH$7)))</f>
        <v/>
      </c>
      <c r="BI52" s="697" t="str">
        <f>IF($E52="","",IF(INDEX('E_Tokovi izvora'!$A:$N,EN52,BI$7)="","",INDEX('E_Tokovi izvora'!$A:$N,EN52,BI$7)))</f>
        <v/>
      </c>
      <c r="BJ52" s="697" t="str">
        <f>IF($E52="","",IF(INDEX('E_Tokovi izvora'!$A:$N,EO52,BJ$7)="","",INDEX('E_Tokovi izvora'!$A:$N,EO52,BJ$7)))</f>
        <v/>
      </c>
      <c r="BK52" s="697" t="str">
        <f>IF($E52="","",IF(INDEX('E_Tokovi izvora'!$A:$N,EP52,BK$7)="","",INDEX('E_Tokovi izvora'!$A:$N,EP52,BK$7)))</f>
        <v/>
      </c>
      <c r="BL52" s="697" t="str">
        <f>IF($E52="","",IF(INDEX('E_Tokovi izvora'!$A:$N,EQ52,BL$7)="","",INDEX('E_Tokovi izvora'!$A:$N,EQ52,BL$7)))</f>
        <v/>
      </c>
      <c r="BM52" s="697" t="str">
        <f>IF($E52="","",IF(INDEX('E_Tokovi izvora'!$A:$N,ER52,BM$7)="","",INDEX('E_Tokovi izvora'!$A:$N,ER52,BM$7)))</f>
        <v/>
      </c>
      <c r="BN52" s="697" t="str">
        <f>IF($E52="","",IF(INDEX('E_Tokovi izvora'!$A:$N,ES52,BN$7)="","",INDEX('E_Tokovi izvora'!$A:$N,ES52,BN$7)))</f>
        <v/>
      </c>
      <c r="BO52" s="697" t="str">
        <f>IF($E52="","",IF(INDEX('E_Tokovi izvora'!$A:$N,ET52,BO$7)="","",INDEX('E_Tokovi izvora'!$A:$N,ET52,BO$7)))</f>
        <v/>
      </c>
      <c r="BP52" s="697" t="str">
        <f>IF($E52="","",IF(INDEX('E_Tokovi izvora'!$A:$N,EU52,BP$7)="","",INDEX('E_Tokovi izvora'!$A:$N,EU52,BP$7)))</f>
        <v/>
      </c>
      <c r="BQ52" s="697" t="str">
        <f>IF($E52="","",IF(INDEX('E_Tokovi izvora'!$A:$N,EV52,BQ$7)="","",INDEX('E_Tokovi izvora'!$A:$N,EV52,BQ$7)))</f>
        <v/>
      </c>
      <c r="BR52" s="697" t="str">
        <f>IF($E52="","",IF(INDEX('E_Tokovi izvora'!$A:$N,EW52,BR$7)="","",INDEX('E_Tokovi izvora'!$A:$N,EW52,BR$7)))</f>
        <v/>
      </c>
      <c r="BS52" s="697" t="str">
        <f>IF($E52="","",IF(INDEX('E_Tokovi izvora'!$A:$N,EX52,BS$7)="","",INDEX('E_Tokovi izvora'!$A:$N,EX52,BS$7)))</f>
        <v/>
      </c>
      <c r="BT52" s="697" t="str">
        <f>IF($E52="","",IF(INDEX('E_Tokovi izvora'!$A:$N,EY52,BT$7)="","",INDEX('E_Tokovi izvora'!$A:$N,EY52,BT$7)))</f>
        <v/>
      </c>
      <c r="BU52" s="620"/>
      <c r="CJ52" s="673" t="str">
        <f t="shared" si="66"/>
        <v>SourceCategory_</v>
      </c>
      <c r="CK52" s="673" t="b">
        <f>INDEX('C_Opis postrojenja'!$A$226:$A$332,ROWS($CI$11:CI52))="ausblenden"</f>
        <v>0</v>
      </c>
      <c r="CL52" s="673" t="str">
        <f t="shared" si="67"/>
        <v>SourceStreamName_</v>
      </c>
      <c r="CN52" s="673">
        <f t="shared" si="65"/>
        <v>2839</v>
      </c>
      <c r="CO52" s="673">
        <f t="shared" si="2"/>
        <v>2841</v>
      </c>
      <c r="CP52" s="673">
        <f t="shared" si="3"/>
        <v>2843</v>
      </c>
      <c r="CQ52" s="673">
        <f t="shared" si="4"/>
        <v>2845</v>
      </c>
      <c r="CR52" s="673">
        <f t="shared" si="5"/>
        <v>2847</v>
      </c>
      <c r="CS52" s="673">
        <f t="shared" si="6"/>
        <v>2849</v>
      </c>
      <c r="CT52" s="673">
        <f t="shared" si="7"/>
        <v>2851</v>
      </c>
      <c r="CU52" s="673">
        <f t="shared" si="8"/>
        <v>2851</v>
      </c>
      <c r="CV52" s="673">
        <f t="shared" si="9"/>
        <v>2851</v>
      </c>
      <c r="CW52" s="673">
        <f t="shared" si="10"/>
        <v>2851</v>
      </c>
      <c r="CX52" s="673">
        <f t="shared" si="11"/>
        <v>2851</v>
      </c>
      <c r="CY52" s="673">
        <f t="shared" si="12"/>
        <v>2854</v>
      </c>
      <c r="CZ52" s="673">
        <f t="shared" si="13"/>
        <v>2858</v>
      </c>
      <c r="DA52" s="673">
        <f t="shared" si="14"/>
        <v>2859</v>
      </c>
      <c r="DB52" s="673">
        <f t="shared" si="15"/>
        <v>2860</v>
      </c>
      <c r="DC52" s="673">
        <f t="shared" si="16"/>
        <v>2867</v>
      </c>
      <c r="DD52" s="673">
        <f t="shared" si="17"/>
        <v>2877</v>
      </c>
      <c r="DE52" s="673">
        <f t="shared" si="18"/>
        <v>2877</v>
      </c>
      <c r="DF52" s="673">
        <f t="shared" si="19"/>
        <v>2877</v>
      </c>
      <c r="DG52" s="673">
        <f t="shared" si="20"/>
        <v>2877</v>
      </c>
      <c r="DH52" s="673">
        <f t="shared" si="21"/>
        <v>2877</v>
      </c>
      <c r="DI52" s="673">
        <f t="shared" si="22"/>
        <v>2877</v>
      </c>
      <c r="DJ52" s="673">
        <f t="shared" si="23"/>
        <v>2877</v>
      </c>
      <c r="DK52" s="673">
        <f t="shared" si="24"/>
        <v>2868</v>
      </c>
      <c r="DL52" s="673">
        <f t="shared" si="25"/>
        <v>2878</v>
      </c>
      <c r="DM52" s="673">
        <f t="shared" si="26"/>
        <v>2878</v>
      </c>
      <c r="DN52" s="673">
        <f t="shared" si="27"/>
        <v>2878</v>
      </c>
      <c r="DO52" s="673">
        <f t="shared" si="28"/>
        <v>2878</v>
      </c>
      <c r="DP52" s="673">
        <f t="shared" si="29"/>
        <v>2878</v>
      </c>
      <c r="DQ52" s="673">
        <f t="shared" si="30"/>
        <v>2878</v>
      </c>
      <c r="DR52" s="673">
        <f t="shared" si="31"/>
        <v>2878</v>
      </c>
      <c r="DS52" s="673">
        <f t="shared" si="32"/>
        <v>2869</v>
      </c>
      <c r="DT52" s="673">
        <f t="shared" si="33"/>
        <v>2879</v>
      </c>
      <c r="DU52" s="673">
        <f t="shared" si="34"/>
        <v>2879</v>
      </c>
      <c r="DV52" s="673">
        <f t="shared" si="35"/>
        <v>2879</v>
      </c>
      <c r="DW52" s="673">
        <f t="shared" si="36"/>
        <v>2879</v>
      </c>
      <c r="DX52" s="673">
        <f t="shared" si="37"/>
        <v>2879</v>
      </c>
      <c r="DY52" s="673">
        <f t="shared" si="38"/>
        <v>2879</v>
      </c>
      <c r="DZ52" s="673">
        <f t="shared" si="39"/>
        <v>2879</v>
      </c>
      <c r="EA52" s="673">
        <f t="shared" si="40"/>
        <v>2870</v>
      </c>
      <c r="EB52" s="673">
        <f t="shared" si="41"/>
        <v>2880</v>
      </c>
      <c r="EC52" s="673">
        <f t="shared" si="42"/>
        <v>2880</v>
      </c>
      <c r="ED52" s="673">
        <f t="shared" si="43"/>
        <v>2880</v>
      </c>
      <c r="EE52" s="673">
        <f t="shared" si="44"/>
        <v>2880</v>
      </c>
      <c r="EF52" s="673">
        <f t="shared" si="45"/>
        <v>2880</v>
      </c>
      <c r="EG52" s="673">
        <f t="shared" si="46"/>
        <v>2880</v>
      </c>
      <c r="EH52" s="673">
        <f t="shared" si="47"/>
        <v>2880</v>
      </c>
      <c r="EI52" s="673">
        <f t="shared" si="48"/>
        <v>2871</v>
      </c>
      <c r="EJ52" s="673">
        <f t="shared" si="49"/>
        <v>2881</v>
      </c>
      <c r="EK52" s="673">
        <f t="shared" si="50"/>
        <v>2881</v>
      </c>
      <c r="EL52" s="673">
        <f t="shared" si="51"/>
        <v>2881</v>
      </c>
      <c r="EM52" s="673">
        <f t="shared" si="52"/>
        <v>2881</v>
      </c>
      <c r="EN52" s="673">
        <f t="shared" si="53"/>
        <v>2881</v>
      </c>
      <c r="EO52" s="673">
        <f t="shared" si="54"/>
        <v>2881</v>
      </c>
      <c r="EP52" s="673">
        <f t="shared" si="55"/>
        <v>2881</v>
      </c>
      <c r="EQ52" s="673">
        <f t="shared" si="56"/>
        <v>2872</v>
      </c>
      <c r="ER52" s="673">
        <f t="shared" si="57"/>
        <v>2882</v>
      </c>
      <c r="ES52" s="673">
        <f t="shared" si="58"/>
        <v>2882</v>
      </c>
      <c r="ET52" s="673">
        <f t="shared" si="59"/>
        <v>2882</v>
      </c>
      <c r="EU52" s="673">
        <f t="shared" si="60"/>
        <v>2882</v>
      </c>
      <c r="EV52" s="673">
        <f t="shared" si="61"/>
        <v>2882</v>
      </c>
      <c r="EW52" s="673">
        <f t="shared" si="62"/>
        <v>2882</v>
      </c>
      <c r="EX52" s="673">
        <f t="shared" si="63"/>
        <v>2882</v>
      </c>
      <c r="EY52" s="673">
        <f t="shared" si="64"/>
        <v>2888</v>
      </c>
    </row>
    <row r="53" spans="2:155" ht="12.75" customHeight="1" x14ac:dyDescent="0.2">
      <c r="B53" s="694" t="str">
        <f>IF(COUNTIF($CK$10:CK53,TRUE)&gt;0,"",INDEX('C_Opis postrojenja'!$E$226:$E$242,ROWS($A$11:A53)))</f>
        <v/>
      </c>
      <c r="C53" s="576" t="str">
        <f>IF($E53="","",INDEX('C_Opis postrojenja'!F:F,MATCH($B53,'C_Opis postrojenja'!$E:$E,0)))</f>
        <v/>
      </c>
      <c r="D53" s="576" t="str">
        <f>IF($E53="","",INDEX('C_Opis postrojenja'!I:I,MATCH($B53,'C_Opis postrojenja'!$E:$E,0)))</f>
        <v/>
      </c>
      <c r="E53" s="576" t="str">
        <f>IF($B53="","",INDEX('C_Opis postrojenja'!F:F,MATCH($CJ53,'C_Opis postrojenja'!$Q:$Q,0)))</f>
        <v/>
      </c>
      <c r="F53" s="700" t="str">
        <f>IF($E53="","",INDEX('C_Opis postrojenja'!L:L,MATCH($CJ53,'C_Opis postrojenja'!$Q:$Q,0)))</f>
        <v/>
      </c>
      <c r="G53" s="576" t="str">
        <f>IF($E53="","",INDEX('C_Opis postrojenja'!M:M,MATCH($CJ53,'C_Opis postrojenja'!$Q:$Q,0)))</f>
        <v/>
      </c>
      <c r="H53" s="576" t="str">
        <f>IF($E53="","",INDEX('C_Opis postrojenja'!N:N,MATCH($CJ53,'C_Opis postrojenja'!$Q:$Q,0)))</f>
        <v/>
      </c>
      <c r="I53" s="697" t="str">
        <f>IF($E53="","",IF(INDEX('E_Tokovi izvora'!$A:$N,CN53,I$7)="","",INDEX('E_Tokovi izvora'!$A:$N,CN53,I$7)))</f>
        <v/>
      </c>
      <c r="J53" s="697" t="str">
        <f>IF($E53="","",IF(INDEX('E_Tokovi izvora'!$A:$N,CO53,J$7)="","",INDEX('E_Tokovi izvora'!$A:$N,CO53,J$7)))</f>
        <v/>
      </c>
      <c r="K53" s="697" t="str">
        <f>IF($E53="","",IF(INDEX('E_Tokovi izvora'!$A:$N,CP53,K$7)="","",INDEX('E_Tokovi izvora'!$A:$N,CP53,K$7)))</f>
        <v/>
      </c>
      <c r="L53" s="697" t="str">
        <f>IF($E53="","",IF(INDEX('E_Tokovi izvora'!$A:$N,CQ53,L$7)="","",INDEX('E_Tokovi izvora'!$A:$N,CQ53,L$7)))</f>
        <v/>
      </c>
      <c r="M53" s="697" t="str">
        <f>IF($E53="","",IF(INDEX('E_Tokovi izvora'!$A:$N,CR53,M$7)="","",INDEX('E_Tokovi izvora'!$A:$N,CR53,M$7)))</f>
        <v/>
      </c>
      <c r="N53" s="697" t="str">
        <f>IF($E53="","",IF(INDEX('E_Tokovi izvora'!$A:$N,CS53,N$7)="","",INDEX('E_Tokovi izvora'!$A:$N,CS53,N$7)))</f>
        <v/>
      </c>
      <c r="O53" s="697" t="str">
        <f>IF($E53="","",IF(INDEX('E_Tokovi izvora'!$A:$N,CT53,O$7)="","",INDEX('E_Tokovi izvora'!$A:$N,CT53,O$7)))</f>
        <v/>
      </c>
      <c r="P53" s="697" t="str">
        <f>IF($E53="","",IF(INDEX('E_Tokovi izvora'!$A:$N,CU53,P$7)="","",INDEX('E_Tokovi izvora'!$A:$N,CU53,P$7)))</f>
        <v/>
      </c>
      <c r="Q53" s="697" t="str">
        <f>IF($E53="","",IF(INDEX('E_Tokovi izvora'!$A:$N,CV53,Q$7)="","",INDEX('E_Tokovi izvora'!$A:$N,CV53,Q$7)))</f>
        <v/>
      </c>
      <c r="R53" s="697" t="str">
        <f>IF($E53="","",IF(INDEX('E_Tokovi izvora'!$A:$N,CW53,R$7)="","",INDEX('E_Tokovi izvora'!$A:$N,CW53,R$7)))</f>
        <v/>
      </c>
      <c r="S53" s="697" t="str">
        <f>IF($E53="","",IF(INDEX('E_Tokovi izvora'!$A:$N,CX53,S$7)="","",INDEX('E_Tokovi izvora'!$A:$N,CX53,S$7)))</f>
        <v/>
      </c>
      <c r="T53" s="697" t="str">
        <f>IF($E53="","",IF(INDEX('E_Tokovi izvora'!$A:$N,CY53,T$7)="","",INDEX('E_Tokovi izvora'!$A:$N,CY53,T$7)))</f>
        <v/>
      </c>
      <c r="U53" s="697" t="str">
        <f>IF($E53="","",IF(INDEX('E_Tokovi izvora'!$A:$N,CZ53,U$7)="","",INDEX('E_Tokovi izvora'!$A:$N,CZ53,U$7)))</f>
        <v/>
      </c>
      <c r="V53" s="697" t="str">
        <f>IF($E53="","",IF(INDEX('E_Tokovi izvora'!$A:$N,DA53,V$7)="","",INDEX('E_Tokovi izvora'!$A:$N,DA53,V$7)))</f>
        <v/>
      </c>
      <c r="W53" s="698" t="str">
        <f>IF($E53="","",IF(INDEX('E_Tokovi izvora'!$A:$N,DB53,W$7)="","",INDEX('E_Tokovi izvora'!$A:$N,DB53,W$7)))</f>
        <v/>
      </c>
      <c r="X53" s="697" t="str">
        <f>IF($E53="","",IF(INDEX('E_Tokovi izvora'!$A:$N,DC53,X$7)="","",INDEX('E_Tokovi izvora'!$A:$N,DC53,X$7)))</f>
        <v/>
      </c>
      <c r="Y53" s="697" t="str">
        <f>IF($E53="","",IF(INDEX('E_Tokovi izvora'!$A:$N,DD53,Y$7)="","",INDEX('E_Tokovi izvora'!$A:$N,DD53,Y$7)))</f>
        <v/>
      </c>
      <c r="Z53" s="697" t="str">
        <f>IF($E53="","",IF(INDEX('E_Tokovi izvora'!$A:$N,DE53,Z$7)="","",INDEX('E_Tokovi izvora'!$A:$N,DE53,Z$7)))</f>
        <v/>
      </c>
      <c r="AA53" s="697" t="str">
        <f>IF($E53="","",IF(INDEX('E_Tokovi izvora'!$A:$N,DF53,AA$7)="","",INDEX('E_Tokovi izvora'!$A:$N,DF53,AA$7)))</f>
        <v/>
      </c>
      <c r="AB53" s="697" t="str">
        <f>IF($E53="","",IF(INDEX('E_Tokovi izvora'!$A:$N,DG53,AB$7)="","",INDEX('E_Tokovi izvora'!$A:$N,DG53,AB$7)))</f>
        <v/>
      </c>
      <c r="AC53" s="697" t="str">
        <f>IF($E53="","",IF(INDEX('E_Tokovi izvora'!$A:$N,DH53,AC$7)="","",INDEX('E_Tokovi izvora'!$A:$N,DH53,AC$7)))</f>
        <v/>
      </c>
      <c r="AD53" s="697" t="str">
        <f>IF($E53="","",IF(INDEX('E_Tokovi izvora'!$A:$N,DI53,AD$7)="","",INDEX('E_Tokovi izvora'!$A:$N,DI53,AD$7)))</f>
        <v/>
      </c>
      <c r="AE53" s="697" t="str">
        <f>IF($E53="","",IF(INDEX('E_Tokovi izvora'!$A:$N,DJ53,AE$7)="","",INDEX('E_Tokovi izvora'!$A:$N,DJ53,AE$7)))</f>
        <v/>
      </c>
      <c r="AF53" s="697" t="str">
        <f>IF($E53="","",IF(INDEX('E_Tokovi izvora'!$A:$N,DK53,AF$7)="","",INDEX('E_Tokovi izvora'!$A:$N,DK53,AF$7)))</f>
        <v/>
      </c>
      <c r="AG53" s="697" t="str">
        <f>IF($E53="","",IF(INDEX('E_Tokovi izvora'!$A:$N,DL53,AG$7)="","",INDEX('E_Tokovi izvora'!$A:$N,DL53,AG$7)))</f>
        <v/>
      </c>
      <c r="AH53" s="697" t="str">
        <f>IF($E53="","",IF(INDEX('E_Tokovi izvora'!$A:$N,DM53,AH$7)="","",INDEX('E_Tokovi izvora'!$A:$N,DM53,AH$7)))</f>
        <v/>
      </c>
      <c r="AI53" s="697" t="str">
        <f>IF($E53="","",IF(INDEX('E_Tokovi izvora'!$A:$N,DN53,AI$7)="","",INDEX('E_Tokovi izvora'!$A:$N,DN53,AI$7)))</f>
        <v/>
      </c>
      <c r="AJ53" s="697" t="str">
        <f>IF($E53="","",IF(INDEX('E_Tokovi izvora'!$A:$N,DO53,AJ$7)="","",INDEX('E_Tokovi izvora'!$A:$N,DO53,AJ$7)))</f>
        <v/>
      </c>
      <c r="AK53" s="697" t="str">
        <f>IF($E53="","",IF(INDEX('E_Tokovi izvora'!$A:$N,DP53,AK$7)="","",INDEX('E_Tokovi izvora'!$A:$N,DP53,AK$7)))</f>
        <v/>
      </c>
      <c r="AL53" s="697" t="str">
        <f>IF($E53="","",IF(INDEX('E_Tokovi izvora'!$A:$N,DQ53,AL$7)="","",INDEX('E_Tokovi izvora'!$A:$N,DQ53,AL$7)))</f>
        <v/>
      </c>
      <c r="AM53" s="697" t="str">
        <f>IF($E53="","",IF(INDEX('E_Tokovi izvora'!$A:$N,DR53,AM$7)="","",INDEX('E_Tokovi izvora'!$A:$N,DR53,AM$7)))</f>
        <v/>
      </c>
      <c r="AN53" s="697" t="str">
        <f>IF($E53="","",IF(INDEX('E_Tokovi izvora'!$A:$N,DS53,AN$7)="","",INDEX('E_Tokovi izvora'!$A:$N,DS53,AN$7)))</f>
        <v/>
      </c>
      <c r="AO53" s="697" t="str">
        <f>IF($E53="","",IF(INDEX('E_Tokovi izvora'!$A:$N,DT53,AO$7)="","",INDEX('E_Tokovi izvora'!$A:$N,DT53,AO$7)))</f>
        <v/>
      </c>
      <c r="AP53" s="697" t="str">
        <f>IF($E53="","",IF(INDEX('E_Tokovi izvora'!$A:$N,DU53,AP$7)="","",INDEX('E_Tokovi izvora'!$A:$N,DU53,AP$7)))</f>
        <v/>
      </c>
      <c r="AQ53" s="697" t="str">
        <f>IF($E53="","",IF(INDEX('E_Tokovi izvora'!$A:$N,DV53,AQ$7)="","",INDEX('E_Tokovi izvora'!$A:$N,DV53,AQ$7)))</f>
        <v/>
      </c>
      <c r="AR53" s="697" t="str">
        <f>IF($E53="","",IF(INDEX('E_Tokovi izvora'!$A:$N,DW53,AR$7)="","",INDEX('E_Tokovi izvora'!$A:$N,DW53,AR$7)))</f>
        <v/>
      </c>
      <c r="AS53" s="697" t="str">
        <f>IF($E53="","",IF(INDEX('E_Tokovi izvora'!$A:$N,DX53,AS$7)="","",INDEX('E_Tokovi izvora'!$A:$N,DX53,AS$7)))</f>
        <v/>
      </c>
      <c r="AT53" s="697" t="str">
        <f>IF($E53="","",IF(INDEX('E_Tokovi izvora'!$A:$N,DY53,AT$7)="","",INDEX('E_Tokovi izvora'!$A:$N,DY53,AT$7)))</f>
        <v/>
      </c>
      <c r="AU53" s="697" t="str">
        <f>IF($E53="","",IF(INDEX('E_Tokovi izvora'!$A:$N,DZ53,AU$7)="","",INDEX('E_Tokovi izvora'!$A:$N,DZ53,AU$7)))</f>
        <v/>
      </c>
      <c r="AV53" s="697" t="str">
        <f>IF($E53="","",IF(INDEX('E_Tokovi izvora'!$A:$N,EA53,AV$7)="","",INDEX('E_Tokovi izvora'!$A:$N,EA53,AV$7)))</f>
        <v/>
      </c>
      <c r="AW53" s="697" t="str">
        <f>IF($E53="","",IF(INDEX('E_Tokovi izvora'!$A:$N,EB53,AW$7)="","",INDEX('E_Tokovi izvora'!$A:$N,EB53,AW$7)))</f>
        <v/>
      </c>
      <c r="AX53" s="697" t="str">
        <f>IF($E53="","",IF(INDEX('E_Tokovi izvora'!$A:$N,EC53,AX$7)="","",INDEX('E_Tokovi izvora'!$A:$N,EC53,AX$7)))</f>
        <v/>
      </c>
      <c r="AY53" s="697" t="str">
        <f>IF($E53="","",IF(INDEX('E_Tokovi izvora'!$A:$N,ED53,AY$7)="","",INDEX('E_Tokovi izvora'!$A:$N,ED53,AY$7)))</f>
        <v/>
      </c>
      <c r="AZ53" s="697" t="str">
        <f>IF($E53="","",IF(INDEX('E_Tokovi izvora'!$A:$N,EE53,AZ$7)="","",INDEX('E_Tokovi izvora'!$A:$N,EE53,AZ$7)))</f>
        <v/>
      </c>
      <c r="BA53" s="697" t="str">
        <f>IF($E53="","",IF(INDEX('E_Tokovi izvora'!$A:$N,EF53,BA$7)="","",INDEX('E_Tokovi izvora'!$A:$N,EF53,BA$7)))</f>
        <v/>
      </c>
      <c r="BB53" s="697" t="str">
        <f>IF($E53="","",IF(INDEX('E_Tokovi izvora'!$A:$N,EG53,BB$7)="","",INDEX('E_Tokovi izvora'!$A:$N,EG53,BB$7)))</f>
        <v/>
      </c>
      <c r="BC53" s="697" t="str">
        <f>IF($E53="","",IF(INDEX('E_Tokovi izvora'!$A:$N,EH53,BC$7)="","",INDEX('E_Tokovi izvora'!$A:$N,EH53,BC$7)))</f>
        <v/>
      </c>
      <c r="BD53" s="697" t="str">
        <f>IF($E53="","",IF(INDEX('E_Tokovi izvora'!$A:$N,EI53,BD$7)="","",INDEX('E_Tokovi izvora'!$A:$N,EI53,BD$7)))</f>
        <v/>
      </c>
      <c r="BE53" s="697" t="str">
        <f>IF($E53="","",IF(INDEX('E_Tokovi izvora'!$A:$N,EJ53,BE$7)="","",INDEX('E_Tokovi izvora'!$A:$N,EJ53,BE$7)))</f>
        <v/>
      </c>
      <c r="BF53" s="697" t="str">
        <f>IF($E53="","",IF(INDEX('E_Tokovi izvora'!$A:$N,EK53,BF$7)="","",INDEX('E_Tokovi izvora'!$A:$N,EK53,BF$7)))</f>
        <v/>
      </c>
      <c r="BG53" s="697" t="str">
        <f>IF($E53="","",IF(INDEX('E_Tokovi izvora'!$A:$N,EL53,BG$7)="","",INDEX('E_Tokovi izvora'!$A:$N,EL53,BG$7)))</f>
        <v/>
      </c>
      <c r="BH53" s="697" t="str">
        <f>IF($E53="","",IF(INDEX('E_Tokovi izvora'!$A:$N,EM53,BH$7)="","",INDEX('E_Tokovi izvora'!$A:$N,EM53,BH$7)))</f>
        <v/>
      </c>
      <c r="BI53" s="697" t="str">
        <f>IF($E53="","",IF(INDEX('E_Tokovi izvora'!$A:$N,EN53,BI$7)="","",INDEX('E_Tokovi izvora'!$A:$N,EN53,BI$7)))</f>
        <v/>
      </c>
      <c r="BJ53" s="697" t="str">
        <f>IF($E53="","",IF(INDEX('E_Tokovi izvora'!$A:$N,EO53,BJ$7)="","",INDEX('E_Tokovi izvora'!$A:$N,EO53,BJ$7)))</f>
        <v/>
      </c>
      <c r="BK53" s="697" t="str">
        <f>IF($E53="","",IF(INDEX('E_Tokovi izvora'!$A:$N,EP53,BK$7)="","",INDEX('E_Tokovi izvora'!$A:$N,EP53,BK$7)))</f>
        <v/>
      </c>
      <c r="BL53" s="697" t="str">
        <f>IF($E53="","",IF(INDEX('E_Tokovi izvora'!$A:$N,EQ53,BL$7)="","",INDEX('E_Tokovi izvora'!$A:$N,EQ53,BL$7)))</f>
        <v/>
      </c>
      <c r="BM53" s="697" t="str">
        <f>IF($E53="","",IF(INDEX('E_Tokovi izvora'!$A:$N,ER53,BM$7)="","",INDEX('E_Tokovi izvora'!$A:$N,ER53,BM$7)))</f>
        <v/>
      </c>
      <c r="BN53" s="697" t="str">
        <f>IF($E53="","",IF(INDEX('E_Tokovi izvora'!$A:$N,ES53,BN$7)="","",INDEX('E_Tokovi izvora'!$A:$N,ES53,BN$7)))</f>
        <v/>
      </c>
      <c r="BO53" s="697" t="str">
        <f>IF($E53="","",IF(INDEX('E_Tokovi izvora'!$A:$N,ET53,BO$7)="","",INDEX('E_Tokovi izvora'!$A:$N,ET53,BO$7)))</f>
        <v/>
      </c>
      <c r="BP53" s="697" t="str">
        <f>IF($E53="","",IF(INDEX('E_Tokovi izvora'!$A:$N,EU53,BP$7)="","",INDEX('E_Tokovi izvora'!$A:$N,EU53,BP$7)))</f>
        <v/>
      </c>
      <c r="BQ53" s="697" t="str">
        <f>IF($E53="","",IF(INDEX('E_Tokovi izvora'!$A:$N,EV53,BQ$7)="","",INDEX('E_Tokovi izvora'!$A:$N,EV53,BQ$7)))</f>
        <v/>
      </c>
      <c r="BR53" s="697" t="str">
        <f>IF($E53="","",IF(INDEX('E_Tokovi izvora'!$A:$N,EW53,BR$7)="","",INDEX('E_Tokovi izvora'!$A:$N,EW53,BR$7)))</f>
        <v/>
      </c>
      <c r="BS53" s="697" t="str">
        <f>IF($E53="","",IF(INDEX('E_Tokovi izvora'!$A:$N,EX53,BS$7)="","",INDEX('E_Tokovi izvora'!$A:$N,EX53,BS$7)))</f>
        <v/>
      </c>
      <c r="BT53" s="697" t="str">
        <f>IF($E53="","",IF(INDEX('E_Tokovi izvora'!$A:$N,EY53,BT$7)="","",INDEX('E_Tokovi izvora'!$A:$N,EY53,BT$7)))</f>
        <v/>
      </c>
      <c r="BU53" s="620"/>
      <c r="CJ53" s="673" t="str">
        <f t="shared" si="66"/>
        <v>SourceCategory_</v>
      </c>
      <c r="CK53" s="673" t="b">
        <f>INDEX('C_Opis postrojenja'!$A$226:$A$332,ROWS($CI$11:CI53))="ausblenden"</f>
        <v>0</v>
      </c>
      <c r="CL53" s="673" t="str">
        <f t="shared" si="67"/>
        <v>SourceStreamName_</v>
      </c>
      <c r="CN53" s="673">
        <f t="shared" si="65"/>
        <v>2905</v>
      </c>
      <c r="CO53" s="673">
        <f t="shared" si="2"/>
        <v>2907</v>
      </c>
      <c r="CP53" s="673">
        <f t="shared" si="3"/>
        <v>2909</v>
      </c>
      <c r="CQ53" s="673">
        <f t="shared" si="4"/>
        <v>2911</v>
      </c>
      <c r="CR53" s="673">
        <f t="shared" si="5"/>
        <v>2913</v>
      </c>
      <c r="CS53" s="673">
        <f t="shared" si="6"/>
        <v>2915</v>
      </c>
      <c r="CT53" s="673">
        <f t="shared" si="7"/>
        <v>2917</v>
      </c>
      <c r="CU53" s="673">
        <f t="shared" si="8"/>
        <v>2917</v>
      </c>
      <c r="CV53" s="673">
        <f t="shared" si="9"/>
        <v>2917</v>
      </c>
      <c r="CW53" s="673">
        <f t="shared" si="10"/>
        <v>2917</v>
      </c>
      <c r="CX53" s="673">
        <f t="shared" si="11"/>
        <v>2917</v>
      </c>
      <c r="CY53" s="673">
        <f t="shared" si="12"/>
        <v>2920</v>
      </c>
      <c r="CZ53" s="673">
        <f t="shared" si="13"/>
        <v>2924</v>
      </c>
      <c r="DA53" s="673">
        <f t="shared" si="14"/>
        <v>2925</v>
      </c>
      <c r="DB53" s="673">
        <f t="shared" si="15"/>
        <v>2926</v>
      </c>
      <c r="DC53" s="673">
        <f t="shared" si="16"/>
        <v>2933</v>
      </c>
      <c r="DD53" s="673">
        <f t="shared" si="17"/>
        <v>2943</v>
      </c>
      <c r="DE53" s="673">
        <f t="shared" si="18"/>
        <v>2943</v>
      </c>
      <c r="DF53" s="673">
        <f t="shared" si="19"/>
        <v>2943</v>
      </c>
      <c r="DG53" s="673">
        <f t="shared" si="20"/>
        <v>2943</v>
      </c>
      <c r="DH53" s="673">
        <f t="shared" si="21"/>
        <v>2943</v>
      </c>
      <c r="DI53" s="673">
        <f t="shared" si="22"/>
        <v>2943</v>
      </c>
      <c r="DJ53" s="673">
        <f t="shared" si="23"/>
        <v>2943</v>
      </c>
      <c r="DK53" s="673">
        <f t="shared" si="24"/>
        <v>2934</v>
      </c>
      <c r="DL53" s="673">
        <f t="shared" si="25"/>
        <v>2944</v>
      </c>
      <c r="DM53" s="673">
        <f t="shared" si="26"/>
        <v>2944</v>
      </c>
      <c r="DN53" s="673">
        <f t="shared" si="27"/>
        <v>2944</v>
      </c>
      <c r="DO53" s="673">
        <f t="shared" si="28"/>
        <v>2944</v>
      </c>
      <c r="DP53" s="673">
        <f t="shared" si="29"/>
        <v>2944</v>
      </c>
      <c r="DQ53" s="673">
        <f t="shared" si="30"/>
        <v>2944</v>
      </c>
      <c r="DR53" s="673">
        <f t="shared" si="31"/>
        <v>2944</v>
      </c>
      <c r="DS53" s="673">
        <f t="shared" si="32"/>
        <v>2935</v>
      </c>
      <c r="DT53" s="673">
        <f t="shared" si="33"/>
        <v>2945</v>
      </c>
      <c r="DU53" s="673">
        <f t="shared" si="34"/>
        <v>2945</v>
      </c>
      <c r="DV53" s="673">
        <f t="shared" si="35"/>
        <v>2945</v>
      </c>
      <c r="DW53" s="673">
        <f t="shared" si="36"/>
        <v>2945</v>
      </c>
      <c r="DX53" s="673">
        <f t="shared" si="37"/>
        <v>2945</v>
      </c>
      <c r="DY53" s="673">
        <f t="shared" si="38"/>
        <v>2945</v>
      </c>
      <c r="DZ53" s="673">
        <f t="shared" si="39"/>
        <v>2945</v>
      </c>
      <c r="EA53" s="673">
        <f t="shared" si="40"/>
        <v>2936</v>
      </c>
      <c r="EB53" s="673">
        <f t="shared" si="41"/>
        <v>2946</v>
      </c>
      <c r="EC53" s="673">
        <f t="shared" si="42"/>
        <v>2946</v>
      </c>
      <c r="ED53" s="673">
        <f t="shared" si="43"/>
        <v>2946</v>
      </c>
      <c r="EE53" s="673">
        <f t="shared" si="44"/>
        <v>2946</v>
      </c>
      <c r="EF53" s="673">
        <f t="shared" si="45"/>
        <v>2946</v>
      </c>
      <c r="EG53" s="673">
        <f t="shared" si="46"/>
        <v>2946</v>
      </c>
      <c r="EH53" s="673">
        <f t="shared" si="47"/>
        <v>2946</v>
      </c>
      <c r="EI53" s="673">
        <f t="shared" si="48"/>
        <v>2937</v>
      </c>
      <c r="EJ53" s="673">
        <f t="shared" si="49"/>
        <v>2947</v>
      </c>
      <c r="EK53" s="673">
        <f t="shared" si="50"/>
        <v>2947</v>
      </c>
      <c r="EL53" s="673">
        <f t="shared" si="51"/>
        <v>2947</v>
      </c>
      <c r="EM53" s="673">
        <f t="shared" si="52"/>
        <v>2947</v>
      </c>
      <c r="EN53" s="673">
        <f t="shared" si="53"/>
        <v>2947</v>
      </c>
      <c r="EO53" s="673">
        <f t="shared" si="54"/>
        <v>2947</v>
      </c>
      <c r="EP53" s="673">
        <f t="shared" si="55"/>
        <v>2947</v>
      </c>
      <c r="EQ53" s="673">
        <f t="shared" si="56"/>
        <v>2938</v>
      </c>
      <c r="ER53" s="673">
        <f t="shared" si="57"/>
        <v>2948</v>
      </c>
      <c r="ES53" s="673">
        <f t="shared" si="58"/>
        <v>2948</v>
      </c>
      <c r="ET53" s="673">
        <f t="shared" si="59"/>
        <v>2948</v>
      </c>
      <c r="EU53" s="673">
        <f t="shared" si="60"/>
        <v>2948</v>
      </c>
      <c r="EV53" s="673">
        <f t="shared" si="61"/>
        <v>2948</v>
      </c>
      <c r="EW53" s="673">
        <f t="shared" si="62"/>
        <v>2948</v>
      </c>
      <c r="EX53" s="673">
        <f t="shared" si="63"/>
        <v>2948</v>
      </c>
      <c r="EY53" s="673">
        <f t="shared" si="64"/>
        <v>2954</v>
      </c>
    </row>
    <row r="54" spans="2:155" ht="12.75" customHeight="1" x14ac:dyDescent="0.2">
      <c r="B54" s="694" t="str">
        <f>IF(COUNTIF($CK$10:CK54,TRUE)&gt;0,"",INDEX('C_Opis postrojenja'!$E$226:$E$242,ROWS($A$11:A54)))</f>
        <v/>
      </c>
      <c r="C54" s="576" t="str">
        <f>IF($E54="","",INDEX('C_Opis postrojenja'!F:F,MATCH($B54,'C_Opis postrojenja'!$E:$E,0)))</f>
        <v/>
      </c>
      <c r="D54" s="576" t="str">
        <f>IF($E54="","",INDEX('C_Opis postrojenja'!I:I,MATCH($B54,'C_Opis postrojenja'!$E:$E,0)))</f>
        <v/>
      </c>
      <c r="E54" s="576" t="str">
        <f>IF($B54="","",INDEX('C_Opis postrojenja'!F:F,MATCH($CJ54,'C_Opis postrojenja'!$Q:$Q,0)))</f>
        <v/>
      </c>
      <c r="F54" s="700" t="str">
        <f>IF($E54="","",INDEX('C_Opis postrojenja'!L:L,MATCH($CJ54,'C_Opis postrojenja'!$Q:$Q,0)))</f>
        <v/>
      </c>
      <c r="G54" s="576" t="str">
        <f>IF($E54="","",INDEX('C_Opis postrojenja'!M:M,MATCH($CJ54,'C_Opis postrojenja'!$Q:$Q,0)))</f>
        <v/>
      </c>
      <c r="H54" s="576" t="str">
        <f>IF($E54="","",INDEX('C_Opis postrojenja'!N:N,MATCH($CJ54,'C_Opis postrojenja'!$Q:$Q,0)))</f>
        <v/>
      </c>
      <c r="I54" s="697" t="str">
        <f>IF($E54="","",IF(INDEX('E_Tokovi izvora'!$A:$N,CN54,I$7)="","",INDEX('E_Tokovi izvora'!$A:$N,CN54,I$7)))</f>
        <v/>
      </c>
      <c r="J54" s="697" t="str">
        <f>IF($E54="","",IF(INDEX('E_Tokovi izvora'!$A:$N,CO54,J$7)="","",INDEX('E_Tokovi izvora'!$A:$N,CO54,J$7)))</f>
        <v/>
      </c>
      <c r="K54" s="697" t="str">
        <f>IF($E54="","",IF(INDEX('E_Tokovi izvora'!$A:$N,CP54,K$7)="","",INDEX('E_Tokovi izvora'!$A:$N,CP54,K$7)))</f>
        <v/>
      </c>
      <c r="L54" s="697" t="str">
        <f>IF($E54="","",IF(INDEX('E_Tokovi izvora'!$A:$N,CQ54,L$7)="","",INDEX('E_Tokovi izvora'!$A:$N,CQ54,L$7)))</f>
        <v/>
      </c>
      <c r="M54" s="697" t="str">
        <f>IF($E54="","",IF(INDEX('E_Tokovi izvora'!$A:$N,CR54,M$7)="","",INDEX('E_Tokovi izvora'!$A:$N,CR54,M$7)))</f>
        <v/>
      </c>
      <c r="N54" s="697" t="str">
        <f>IF($E54="","",IF(INDEX('E_Tokovi izvora'!$A:$N,CS54,N$7)="","",INDEX('E_Tokovi izvora'!$A:$N,CS54,N$7)))</f>
        <v/>
      </c>
      <c r="O54" s="697" t="str">
        <f>IF($E54="","",IF(INDEX('E_Tokovi izvora'!$A:$N,CT54,O$7)="","",INDEX('E_Tokovi izvora'!$A:$N,CT54,O$7)))</f>
        <v/>
      </c>
      <c r="P54" s="697" t="str">
        <f>IF($E54="","",IF(INDEX('E_Tokovi izvora'!$A:$N,CU54,P$7)="","",INDEX('E_Tokovi izvora'!$A:$N,CU54,P$7)))</f>
        <v/>
      </c>
      <c r="Q54" s="697" t="str">
        <f>IF($E54="","",IF(INDEX('E_Tokovi izvora'!$A:$N,CV54,Q$7)="","",INDEX('E_Tokovi izvora'!$A:$N,CV54,Q$7)))</f>
        <v/>
      </c>
      <c r="R54" s="697" t="str">
        <f>IF($E54="","",IF(INDEX('E_Tokovi izvora'!$A:$N,CW54,R$7)="","",INDEX('E_Tokovi izvora'!$A:$N,CW54,R$7)))</f>
        <v/>
      </c>
      <c r="S54" s="697" t="str">
        <f>IF($E54="","",IF(INDEX('E_Tokovi izvora'!$A:$N,CX54,S$7)="","",INDEX('E_Tokovi izvora'!$A:$N,CX54,S$7)))</f>
        <v/>
      </c>
      <c r="T54" s="697" t="str">
        <f>IF($E54="","",IF(INDEX('E_Tokovi izvora'!$A:$N,CY54,T$7)="","",INDEX('E_Tokovi izvora'!$A:$N,CY54,T$7)))</f>
        <v/>
      </c>
      <c r="U54" s="697" t="str">
        <f>IF($E54="","",IF(INDEX('E_Tokovi izvora'!$A:$N,CZ54,U$7)="","",INDEX('E_Tokovi izvora'!$A:$N,CZ54,U$7)))</f>
        <v/>
      </c>
      <c r="V54" s="697" t="str">
        <f>IF($E54="","",IF(INDEX('E_Tokovi izvora'!$A:$N,DA54,V$7)="","",INDEX('E_Tokovi izvora'!$A:$N,DA54,V$7)))</f>
        <v/>
      </c>
      <c r="W54" s="698" t="str">
        <f>IF($E54="","",IF(INDEX('E_Tokovi izvora'!$A:$N,DB54,W$7)="","",INDEX('E_Tokovi izvora'!$A:$N,DB54,W$7)))</f>
        <v/>
      </c>
      <c r="X54" s="697" t="str">
        <f>IF($E54="","",IF(INDEX('E_Tokovi izvora'!$A:$N,DC54,X$7)="","",INDEX('E_Tokovi izvora'!$A:$N,DC54,X$7)))</f>
        <v/>
      </c>
      <c r="Y54" s="697" t="str">
        <f>IF($E54="","",IF(INDEX('E_Tokovi izvora'!$A:$N,DD54,Y$7)="","",INDEX('E_Tokovi izvora'!$A:$N,DD54,Y$7)))</f>
        <v/>
      </c>
      <c r="Z54" s="697" t="str">
        <f>IF($E54="","",IF(INDEX('E_Tokovi izvora'!$A:$N,DE54,Z$7)="","",INDEX('E_Tokovi izvora'!$A:$N,DE54,Z$7)))</f>
        <v/>
      </c>
      <c r="AA54" s="697" t="str">
        <f>IF($E54="","",IF(INDEX('E_Tokovi izvora'!$A:$N,DF54,AA$7)="","",INDEX('E_Tokovi izvora'!$A:$N,DF54,AA$7)))</f>
        <v/>
      </c>
      <c r="AB54" s="697" t="str">
        <f>IF($E54="","",IF(INDEX('E_Tokovi izvora'!$A:$N,DG54,AB$7)="","",INDEX('E_Tokovi izvora'!$A:$N,DG54,AB$7)))</f>
        <v/>
      </c>
      <c r="AC54" s="697" t="str">
        <f>IF($E54="","",IF(INDEX('E_Tokovi izvora'!$A:$N,DH54,AC$7)="","",INDEX('E_Tokovi izvora'!$A:$N,DH54,AC$7)))</f>
        <v/>
      </c>
      <c r="AD54" s="697" t="str">
        <f>IF($E54="","",IF(INDEX('E_Tokovi izvora'!$A:$N,DI54,AD$7)="","",INDEX('E_Tokovi izvora'!$A:$N,DI54,AD$7)))</f>
        <v/>
      </c>
      <c r="AE54" s="697" t="str">
        <f>IF($E54="","",IF(INDEX('E_Tokovi izvora'!$A:$N,DJ54,AE$7)="","",INDEX('E_Tokovi izvora'!$A:$N,DJ54,AE$7)))</f>
        <v/>
      </c>
      <c r="AF54" s="697" t="str">
        <f>IF($E54="","",IF(INDEX('E_Tokovi izvora'!$A:$N,DK54,AF$7)="","",INDEX('E_Tokovi izvora'!$A:$N,DK54,AF$7)))</f>
        <v/>
      </c>
      <c r="AG54" s="697" t="str">
        <f>IF($E54="","",IF(INDEX('E_Tokovi izvora'!$A:$N,DL54,AG$7)="","",INDEX('E_Tokovi izvora'!$A:$N,DL54,AG$7)))</f>
        <v/>
      </c>
      <c r="AH54" s="697" t="str">
        <f>IF($E54="","",IF(INDEX('E_Tokovi izvora'!$A:$N,DM54,AH$7)="","",INDEX('E_Tokovi izvora'!$A:$N,DM54,AH$7)))</f>
        <v/>
      </c>
      <c r="AI54" s="697" t="str">
        <f>IF($E54="","",IF(INDEX('E_Tokovi izvora'!$A:$N,DN54,AI$7)="","",INDEX('E_Tokovi izvora'!$A:$N,DN54,AI$7)))</f>
        <v/>
      </c>
      <c r="AJ54" s="697" t="str">
        <f>IF($E54="","",IF(INDEX('E_Tokovi izvora'!$A:$N,DO54,AJ$7)="","",INDEX('E_Tokovi izvora'!$A:$N,DO54,AJ$7)))</f>
        <v/>
      </c>
      <c r="AK54" s="697" t="str">
        <f>IF($E54="","",IF(INDEX('E_Tokovi izvora'!$A:$N,DP54,AK$7)="","",INDEX('E_Tokovi izvora'!$A:$N,DP54,AK$7)))</f>
        <v/>
      </c>
      <c r="AL54" s="697" t="str">
        <f>IF($E54="","",IF(INDEX('E_Tokovi izvora'!$A:$N,DQ54,AL$7)="","",INDEX('E_Tokovi izvora'!$A:$N,DQ54,AL$7)))</f>
        <v/>
      </c>
      <c r="AM54" s="697" t="str">
        <f>IF($E54="","",IF(INDEX('E_Tokovi izvora'!$A:$N,DR54,AM$7)="","",INDEX('E_Tokovi izvora'!$A:$N,DR54,AM$7)))</f>
        <v/>
      </c>
      <c r="AN54" s="697" t="str">
        <f>IF($E54="","",IF(INDEX('E_Tokovi izvora'!$A:$N,DS54,AN$7)="","",INDEX('E_Tokovi izvora'!$A:$N,DS54,AN$7)))</f>
        <v/>
      </c>
      <c r="AO54" s="697" t="str">
        <f>IF($E54="","",IF(INDEX('E_Tokovi izvora'!$A:$N,DT54,AO$7)="","",INDEX('E_Tokovi izvora'!$A:$N,DT54,AO$7)))</f>
        <v/>
      </c>
      <c r="AP54" s="697" t="str">
        <f>IF($E54="","",IF(INDEX('E_Tokovi izvora'!$A:$N,DU54,AP$7)="","",INDEX('E_Tokovi izvora'!$A:$N,DU54,AP$7)))</f>
        <v/>
      </c>
      <c r="AQ54" s="697" t="str">
        <f>IF($E54="","",IF(INDEX('E_Tokovi izvora'!$A:$N,DV54,AQ$7)="","",INDEX('E_Tokovi izvora'!$A:$N,DV54,AQ$7)))</f>
        <v/>
      </c>
      <c r="AR54" s="697" t="str">
        <f>IF($E54="","",IF(INDEX('E_Tokovi izvora'!$A:$N,DW54,AR$7)="","",INDEX('E_Tokovi izvora'!$A:$N,DW54,AR$7)))</f>
        <v/>
      </c>
      <c r="AS54" s="697" t="str">
        <f>IF($E54="","",IF(INDEX('E_Tokovi izvora'!$A:$N,DX54,AS$7)="","",INDEX('E_Tokovi izvora'!$A:$N,DX54,AS$7)))</f>
        <v/>
      </c>
      <c r="AT54" s="697" t="str">
        <f>IF($E54="","",IF(INDEX('E_Tokovi izvora'!$A:$N,DY54,AT$7)="","",INDEX('E_Tokovi izvora'!$A:$N,DY54,AT$7)))</f>
        <v/>
      </c>
      <c r="AU54" s="697" t="str">
        <f>IF($E54="","",IF(INDEX('E_Tokovi izvora'!$A:$N,DZ54,AU$7)="","",INDEX('E_Tokovi izvora'!$A:$N,DZ54,AU$7)))</f>
        <v/>
      </c>
      <c r="AV54" s="697" t="str">
        <f>IF($E54="","",IF(INDEX('E_Tokovi izvora'!$A:$N,EA54,AV$7)="","",INDEX('E_Tokovi izvora'!$A:$N,EA54,AV$7)))</f>
        <v/>
      </c>
      <c r="AW54" s="697" t="str">
        <f>IF($E54="","",IF(INDEX('E_Tokovi izvora'!$A:$N,EB54,AW$7)="","",INDEX('E_Tokovi izvora'!$A:$N,EB54,AW$7)))</f>
        <v/>
      </c>
      <c r="AX54" s="697" t="str">
        <f>IF($E54="","",IF(INDEX('E_Tokovi izvora'!$A:$N,EC54,AX$7)="","",INDEX('E_Tokovi izvora'!$A:$N,EC54,AX$7)))</f>
        <v/>
      </c>
      <c r="AY54" s="697" t="str">
        <f>IF($E54="","",IF(INDEX('E_Tokovi izvora'!$A:$N,ED54,AY$7)="","",INDEX('E_Tokovi izvora'!$A:$N,ED54,AY$7)))</f>
        <v/>
      </c>
      <c r="AZ54" s="697" t="str">
        <f>IF($E54="","",IF(INDEX('E_Tokovi izvora'!$A:$N,EE54,AZ$7)="","",INDEX('E_Tokovi izvora'!$A:$N,EE54,AZ$7)))</f>
        <v/>
      </c>
      <c r="BA54" s="697" t="str">
        <f>IF($E54="","",IF(INDEX('E_Tokovi izvora'!$A:$N,EF54,BA$7)="","",INDEX('E_Tokovi izvora'!$A:$N,EF54,BA$7)))</f>
        <v/>
      </c>
      <c r="BB54" s="697" t="str">
        <f>IF($E54="","",IF(INDEX('E_Tokovi izvora'!$A:$N,EG54,BB$7)="","",INDEX('E_Tokovi izvora'!$A:$N,EG54,BB$7)))</f>
        <v/>
      </c>
      <c r="BC54" s="697" t="str">
        <f>IF($E54="","",IF(INDEX('E_Tokovi izvora'!$A:$N,EH54,BC$7)="","",INDEX('E_Tokovi izvora'!$A:$N,EH54,BC$7)))</f>
        <v/>
      </c>
      <c r="BD54" s="697" t="str">
        <f>IF($E54="","",IF(INDEX('E_Tokovi izvora'!$A:$N,EI54,BD$7)="","",INDEX('E_Tokovi izvora'!$A:$N,EI54,BD$7)))</f>
        <v/>
      </c>
      <c r="BE54" s="697" t="str">
        <f>IF($E54="","",IF(INDEX('E_Tokovi izvora'!$A:$N,EJ54,BE$7)="","",INDEX('E_Tokovi izvora'!$A:$N,EJ54,BE$7)))</f>
        <v/>
      </c>
      <c r="BF54" s="697" t="str">
        <f>IF($E54="","",IF(INDEX('E_Tokovi izvora'!$A:$N,EK54,BF$7)="","",INDEX('E_Tokovi izvora'!$A:$N,EK54,BF$7)))</f>
        <v/>
      </c>
      <c r="BG54" s="697" t="str">
        <f>IF($E54="","",IF(INDEX('E_Tokovi izvora'!$A:$N,EL54,BG$7)="","",INDEX('E_Tokovi izvora'!$A:$N,EL54,BG$7)))</f>
        <v/>
      </c>
      <c r="BH54" s="697" t="str">
        <f>IF($E54="","",IF(INDEX('E_Tokovi izvora'!$A:$N,EM54,BH$7)="","",INDEX('E_Tokovi izvora'!$A:$N,EM54,BH$7)))</f>
        <v/>
      </c>
      <c r="BI54" s="697" t="str">
        <f>IF($E54="","",IF(INDEX('E_Tokovi izvora'!$A:$N,EN54,BI$7)="","",INDEX('E_Tokovi izvora'!$A:$N,EN54,BI$7)))</f>
        <v/>
      </c>
      <c r="BJ54" s="697" t="str">
        <f>IF($E54="","",IF(INDEX('E_Tokovi izvora'!$A:$N,EO54,BJ$7)="","",INDEX('E_Tokovi izvora'!$A:$N,EO54,BJ$7)))</f>
        <v/>
      </c>
      <c r="BK54" s="697" t="str">
        <f>IF($E54="","",IF(INDEX('E_Tokovi izvora'!$A:$N,EP54,BK$7)="","",INDEX('E_Tokovi izvora'!$A:$N,EP54,BK$7)))</f>
        <v/>
      </c>
      <c r="BL54" s="697" t="str">
        <f>IF($E54="","",IF(INDEX('E_Tokovi izvora'!$A:$N,EQ54,BL$7)="","",INDEX('E_Tokovi izvora'!$A:$N,EQ54,BL$7)))</f>
        <v/>
      </c>
      <c r="BM54" s="697" t="str">
        <f>IF($E54="","",IF(INDEX('E_Tokovi izvora'!$A:$N,ER54,BM$7)="","",INDEX('E_Tokovi izvora'!$A:$N,ER54,BM$7)))</f>
        <v/>
      </c>
      <c r="BN54" s="697" t="str">
        <f>IF($E54="","",IF(INDEX('E_Tokovi izvora'!$A:$N,ES54,BN$7)="","",INDEX('E_Tokovi izvora'!$A:$N,ES54,BN$7)))</f>
        <v/>
      </c>
      <c r="BO54" s="697" t="str">
        <f>IF($E54="","",IF(INDEX('E_Tokovi izvora'!$A:$N,ET54,BO$7)="","",INDEX('E_Tokovi izvora'!$A:$N,ET54,BO$7)))</f>
        <v/>
      </c>
      <c r="BP54" s="697" t="str">
        <f>IF($E54="","",IF(INDEX('E_Tokovi izvora'!$A:$N,EU54,BP$7)="","",INDEX('E_Tokovi izvora'!$A:$N,EU54,BP$7)))</f>
        <v/>
      </c>
      <c r="BQ54" s="697" t="str">
        <f>IF($E54="","",IF(INDEX('E_Tokovi izvora'!$A:$N,EV54,BQ$7)="","",INDEX('E_Tokovi izvora'!$A:$N,EV54,BQ$7)))</f>
        <v/>
      </c>
      <c r="BR54" s="697" t="str">
        <f>IF($E54="","",IF(INDEX('E_Tokovi izvora'!$A:$N,EW54,BR$7)="","",INDEX('E_Tokovi izvora'!$A:$N,EW54,BR$7)))</f>
        <v/>
      </c>
      <c r="BS54" s="697" t="str">
        <f>IF($E54="","",IF(INDEX('E_Tokovi izvora'!$A:$N,EX54,BS$7)="","",INDEX('E_Tokovi izvora'!$A:$N,EX54,BS$7)))</f>
        <v/>
      </c>
      <c r="BT54" s="697" t="str">
        <f>IF($E54="","",IF(INDEX('E_Tokovi izvora'!$A:$N,EY54,BT$7)="","",INDEX('E_Tokovi izvora'!$A:$N,EY54,BT$7)))</f>
        <v/>
      </c>
      <c r="BU54" s="620"/>
      <c r="CJ54" s="673" t="str">
        <f t="shared" si="66"/>
        <v>SourceCategory_</v>
      </c>
      <c r="CK54" s="673" t="b">
        <f>INDEX('C_Opis postrojenja'!$A$226:$A$332,ROWS($CI$11:CI54))="ausblenden"</f>
        <v>1</v>
      </c>
      <c r="CL54" s="673" t="str">
        <f t="shared" si="67"/>
        <v>SourceStreamName_</v>
      </c>
      <c r="CN54" s="673">
        <f t="shared" si="65"/>
        <v>2971</v>
      </c>
      <c r="CO54" s="673">
        <f t="shared" si="2"/>
        <v>2973</v>
      </c>
      <c r="CP54" s="673">
        <f t="shared" si="3"/>
        <v>2975</v>
      </c>
      <c r="CQ54" s="673">
        <f t="shared" si="4"/>
        <v>2977</v>
      </c>
      <c r="CR54" s="673">
        <f t="shared" si="5"/>
        <v>2979</v>
      </c>
      <c r="CS54" s="673">
        <f t="shared" si="6"/>
        <v>2981</v>
      </c>
      <c r="CT54" s="673">
        <f t="shared" si="7"/>
        <v>2983</v>
      </c>
      <c r="CU54" s="673">
        <f t="shared" si="8"/>
        <v>2983</v>
      </c>
      <c r="CV54" s="673">
        <f t="shared" si="9"/>
        <v>2983</v>
      </c>
      <c r="CW54" s="673">
        <f t="shared" si="10"/>
        <v>2983</v>
      </c>
      <c r="CX54" s="673">
        <f t="shared" si="11"/>
        <v>2983</v>
      </c>
      <c r="CY54" s="673">
        <f t="shared" si="12"/>
        <v>2986</v>
      </c>
      <c r="CZ54" s="673">
        <f t="shared" si="13"/>
        <v>2990</v>
      </c>
      <c r="DA54" s="673">
        <f t="shared" si="14"/>
        <v>2991</v>
      </c>
      <c r="DB54" s="673">
        <f t="shared" si="15"/>
        <v>2992</v>
      </c>
      <c r="DC54" s="673">
        <f t="shared" si="16"/>
        <v>2999</v>
      </c>
      <c r="DD54" s="673">
        <f t="shared" si="17"/>
        <v>3009</v>
      </c>
      <c r="DE54" s="673">
        <f t="shared" si="18"/>
        <v>3009</v>
      </c>
      <c r="DF54" s="673">
        <f t="shared" si="19"/>
        <v>3009</v>
      </c>
      <c r="DG54" s="673">
        <f t="shared" si="20"/>
        <v>3009</v>
      </c>
      <c r="DH54" s="673">
        <f t="shared" si="21"/>
        <v>3009</v>
      </c>
      <c r="DI54" s="673">
        <f t="shared" si="22"/>
        <v>3009</v>
      </c>
      <c r="DJ54" s="673">
        <f t="shared" si="23"/>
        <v>3009</v>
      </c>
      <c r="DK54" s="673">
        <f t="shared" si="24"/>
        <v>3000</v>
      </c>
      <c r="DL54" s="673">
        <f t="shared" si="25"/>
        <v>3010</v>
      </c>
      <c r="DM54" s="673">
        <f t="shared" si="26"/>
        <v>3010</v>
      </c>
      <c r="DN54" s="673">
        <f t="shared" si="27"/>
        <v>3010</v>
      </c>
      <c r="DO54" s="673">
        <f t="shared" si="28"/>
        <v>3010</v>
      </c>
      <c r="DP54" s="673">
        <f t="shared" si="29"/>
        <v>3010</v>
      </c>
      <c r="DQ54" s="673">
        <f t="shared" si="30"/>
        <v>3010</v>
      </c>
      <c r="DR54" s="673">
        <f t="shared" si="31"/>
        <v>3010</v>
      </c>
      <c r="DS54" s="673">
        <f t="shared" si="32"/>
        <v>3001</v>
      </c>
      <c r="DT54" s="673">
        <f t="shared" si="33"/>
        <v>3011</v>
      </c>
      <c r="DU54" s="673">
        <f t="shared" si="34"/>
        <v>3011</v>
      </c>
      <c r="DV54" s="673">
        <f t="shared" si="35"/>
        <v>3011</v>
      </c>
      <c r="DW54" s="673">
        <f t="shared" si="36"/>
        <v>3011</v>
      </c>
      <c r="DX54" s="673">
        <f t="shared" si="37"/>
        <v>3011</v>
      </c>
      <c r="DY54" s="673">
        <f t="shared" si="38"/>
        <v>3011</v>
      </c>
      <c r="DZ54" s="673">
        <f t="shared" si="39"/>
        <v>3011</v>
      </c>
      <c r="EA54" s="673">
        <f t="shared" si="40"/>
        <v>3002</v>
      </c>
      <c r="EB54" s="673">
        <f t="shared" si="41"/>
        <v>3012</v>
      </c>
      <c r="EC54" s="673">
        <f t="shared" si="42"/>
        <v>3012</v>
      </c>
      <c r="ED54" s="673">
        <f t="shared" si="43"/>
        <v>3012</v>
      </c>
      <c r="EE54" s="673">
        <f t="shared" si="44"/>
        <v>3012</v>
      </c>
      <c r="EF54" s="673">
        <f t="shared" si="45"/>
        <v>3012</v>
      </c>
      <c r="EG54" s="673">
        <f t="shared" si="46"/>
        <v>3012</v>
      </c>
      <c r="EH54" s="673">
        <f t="shared" si="47"/>
        <v>3012</v>
      </c>
      <c r="EI54" s="673">
        <f t="shared" si="48"/>
        <v>3003</v>
      </c>
      <c r="EJ54" s="673">
        <f t="shared" si="49"/>
        <v>3013</v>
      </c>
      <c r="EK54" s="673">
        <f t="shared" si="50"/>
        <v>3013</v>
      </c>
      <c r="EL54" s="673">
        <f t="shared" si="51"/>
        <v>3013</v>
      </c>
      <c r="EM54" s="673">
        <f t="shared" si="52"/>
        <v>3013</v>
      </c>
      <c r="EN54" s="673">
        <f t="shared" si="53"/>
        <v>3013</v>
      </c>
      <c r="EO54" s="673">
        <f t="shared" si="54"/>
        <v>3013</v>
      </c>
      <c r="EP54" s="673">
        <f t="shared" si="55"/>
        <v>3013</v>
      </c>
      <c r="EQ54" s="673">
        <f t="shared" si="56"/>
        <v>3004</v>
      </c>
      <c r="ER54" s="673">
        <f t="shared" si="57"/>
        <v>3014</v>
      </c>
      <c r="ES54" s="673">
        <f t="shared" si="58"/>
        <v>3014</v>
      </c>
      <c r="ET54" s="673">
        <f t="shared" si="59"/>
        <v>3014</v>
      </c>
      <c r="EU54" s="673">
        <f t="shared" si="60"/>
        <v>3014</v>
      </c>
      <c r="EV54" s="673">
        <f t="shared" si="61"/>
        <v>3014</v>
      </c>
      <c r="EW54" s="673">
        <f t="shared" si="62"/>
        <v>3014</v>
      </c>
      <c r="EX54" s="673">
        <f t="shared" si="63"/>
        <v>3014</v>
      </c>
      <c r="EY54" s="673">
        <f t="shared" si="64"/>
        <v>3020</v>
      </c>
    </row>
    <row r="55" spans="2:155" ht="12.75" customHeight="1" x14ac:dyDescent="0.2">
      <c r="B55" s="694" t="str">
        <f>IF(COUNTIF($CK$10:CK55,TRUE)&gt;0,"",INDEX('C_Opis postrojenja'!$E$226:$E$242,ROWS($A$11:A55)))</f>
        <v/>
      </c>
      <c r="C55" s="576" t="str">
        <f>IF($E55="","",INDEX('C_Opis postrojenja'!F:F,MATCH($B55,'C_Opis postrojenja'!$E:$E,0)))</f>
        <v/>
      </c>
      <c r="D55" s="576" t="str">
        <f>IF($E55="","",INDEX('C_Opis postrojenja'!I:I,MATCH($B55,'C_Opis postrojenja'!$E:$E,0)))</f>
        <v/>
      </c>
      <c r="E55" s="576" t="str">
        <f>IF($B55="","",INDEX('C_Opis postrojenja'!F:F,MATCH($CJ55,'C_Opis postrojenja'!$Q:$Q,0)))</f>
        <v/>
      </c>
      <c r="F55" s="700" t="str">
        <f>IF($E55="","",INDEX('C_Opis postrojenja'!L:L,MATCH($CJ55,'C_Opis postrojenja'!$Q:$Q,0)))</f>
        <v/>
      </c>
      <c r="G55" s="576" t="str">
        <f>IF($E55="","",INDEX('C_Opis postrojenja'!M:M,MATCH($CJ55,'C_Opis postrojenja'!$Q:$Q,0)))</f>
        <v/>
      </c>
      <c r="H55" s="576" t="str">
        <f>IF($E55="","",INDEX('C_Opis postrojenja'!N:N,MATCH($CJ55,'C_Opis postrojenja'!$Q:$Q,0)))</f>
        <v/>
      </c>
      <c r="I55" s="697" t="str">
        <f>IF($E55="","",IF(INDEX('E_Tokovi izvora'!$A:$N,CN55,I$7)="","",INDEX('E_Tokovi izvora'!$A:$N,CN55,I$7)))</f>
        <v/>
      </c>
      <c r="J55" s="697" t="str">
        <f>IF($E55="","",IF(INDEX('E_Tokovi izvora'!$A:$N,CO55,J$7)="","",INDEX('E_Tokovi izvora'!$A:$N,CO55,J$7)))</f>
        <v/>
      </c>
      <c r="K55" s="697" t="str">
        <f>IF($E55="","",IF(INDEX('E_Tokovi izvora'!$A:$N,CP55,K$7)="","",INDEX('E_Tokovi izvora'!$A:$N,CP55,K$7)))</f>
        <v/>
      </c>
      <c r="L55" s="697" t="str">
        <f>IF($E55="","",IF(INDEX('E_Tokovi izvora'!$A:$N,CQ55,L$7)="","",INDEX('E_Tokovi izvora'!$A:$N,CQ55,L$7)))</f>
        <v/>
      </c>
      <c r="M55" s="697" t="str">
        <f>IF($E55="","",IF(INDEX('E_Tokovi izvora'!$A:$N,CR55,M$7)="","",INDEX('E_Tokovi izvora'!$A:$N,CR55,M$7)))</f>
        <v/>
      </c>
      <c r="N55" s="697" t="str">
        <f>IF($E55="","",IF(INDEX('E_Tokovi izvora'!$A:$N,CS55,N$7)="","",INDEX('E_Tokovi izvora'!$A:$N,CS55,N$7)))</f>
        <v/>
      </c>
      <c r="O55" s="697" t="str">
        <f>IF($E55="","",IF(INDEX('E_Tokovi izvora'!$A:$N,CT55,O$7)="","",INDEX('E_Tokovi izvora'!$A:$N,CT55,O$7)))</f>
        <v/>
      </c>
      <c r="P55" s="697" t="str">
        <f>IF($E55="","",IF(INDEX('E_Tokovi izvora'!$A:$N,CU55,P$7)="","",INDEX('E_Tokovi izvora'!$A:$N,CU55,P$7)))</f>
        <v/>
      </c>
      <c r="Q55" s="697" t="str">
        <f>IF($E55="","",IF(INDEX('E_Tokovi izvora'!$A:$N,CV55,Q$7)="","",INDEX('E_Tokovi izvora'!$A:$N,CV55,Q$7)))</f>
        <v/>
      </c>
      <c r="R55" s="697" t="str">
        <f>IF($E55="","",IF(INDEX('E_Tokovi izvora'!$A:$N,CW55,R$7)="","",INDEX('E_Tokovi izvora'!$A:$N,CW55,R$7)))</f>
        <v/>
      </c>
      <c r="S55" s="697" t="str">
        <f>IF($E55="","",IF(INDEX('E_Tokovi izvora'!$A:$N,CX55,S$7)="","",INDEX('E_Tokovi izvora'!$A:$N,CX55,S$7)))</f>
        <v/>
      </c>
      <c r="T55" s="697" t="str">
        <f>IF($E55="","",IF(INDEX('E_Tokovi izvora'!$A:$N,CY55,T$7)="","",INDEX('E_Tokovi izvora'!$A:$N,CY55,T$7)))</f>
        <v/>
      </c>
      <c r="U55" s="697" t="str">
        <f>IF($E55="","",IF(INDEX('E_Tokovi izvora'!$A:$N,CZ55,U$7)="","",INDEX('E_Tokovi izvora'!$A:$N,CZ55,U$7)))</f>
        <v/>
      </c>
      <c r="V55" s="697" t="str">
        <f>IF($E55="","",IF(INDEX('E_Tokovi izvora'!$A:$N,DA55,V$7)="","",INDEX('E_Tokovi izvora'!$A:$N,DA55,V$7)))</f>
        <v/>
      </c>
      <c r="W55" s="698" t="str">
        <f>IF($E55="","",IF(INDEX('E_Tokovi izvora'!$A:$N,DB55,W$7)="","",INDEX('E_Tokovi izvora'!$A:$N,DB55,W$7)))</f>
        <v/>
      </c>
      <c r="X55" s="697" t="str">
        <f>IF($E55="","",IF(INDEX('E_Tokovi izvora'!$A:$N,DC55,X$7)="","",INDEX('E_Tokovi izvora'!$A:$N,DC55,X$7)))</f>
        <v/>
      </c>
      <c r="Y55" s="697" t="str">
        <f>IF($E55="","",IF(INDEX('E_Tokovi izvora'!$A:$N,DD55,Y$7)="","",INDEX('E_Tokovi izvora'!$A:$N,DD55,Y$7)))</f>
        <v/>
      </c>
      <c r="Z55" s="697" t="str">
        <f>IF($E55="","",IF(INDEX('E_Tokovi izvora'!$A:$N,DE55,Z$7)="","",INDEX('E_Tokovi izvora'!$A:$N,DE55,Z$7)))</f>
        <v/>
      </c>
      <c r="AA55" s="697" t="str">
        <f>IF($E55="","",IF(INDEX('E_Tokovi izvora'!$A:$N,DF55,AA$7)="","",INDEX('E_Tokovi izvora'!$A:$N,DF55,AA$7)))</f>
        <v/>
      </c>
      <c r="AB55" s="697" t="str">
        <f>IF($E55="","",IF(INDEX('E_Tokovi izvora'!$A:$N,DG55,AB$7)="","",INDEX('E_Tokovi izvora'!$A:$N,DG55,AB$7)))</f>
        <v/>
      </c>
      <c r="AC55" s="697" t="str">
        <f>IF($E55="","",IF(INDEX('E_Tokovi izvora'!$A:$N,DH55,AC$7)="","",INDEX('E_Tokovi izvora'!$A:$N,DH55,AC$7)))</f>
        <v/>
      </c>
      <c r="AD55" s="697" t="str">
        <f>IF($E55="","",IF(INDEX('E_Tokovi izvora'!$A:$N,DI55,AD$7)="","",INDEX('E_Tokovi izvora'!$A:$N,DI55,AD$7)))</f>
        <v/>
      </c>
      <c r="AE55" s="697" t="str">
        <f>IF($E55="","",IF(INDEX('E_Tokovi izvora'!$A:$N,DJ55,AE$7)="","",INDEX('E_Tokovi izvora'!$A:$N,DJ55,AE$7)))</f>
        <v/>
      </c>
      <c r="AF55" s="697" t="str">
        <f>IF($E55="","",IF(INDEX('E_Tokovi izvora'!$A:$N,DK55,AF$7)="","",INDEX('E_Tokovi izvora'!$A:$N,DK55,AF$7)))</f>
        <v/>
      </c>
      <c r="AG55" s="697" t="str">
        <f>IF($E55="","",IF(INDEX('E_Tokovi izvora'!$A:$N,DL55,AG$7)="","",INDEX('E_Tokovi izvora'!$A:$N,DL55,AG$7)))</f>
        <v/>
      </c>
      <c r="AH55" s="697" t="str">
        <f>IF($E55="","",IF(INDEX('E_Tokovi izvora'!$A:$N,DM55,AH$7)="","",INDEX('E_Tokovi izvora'!$A:$N,DM55,AH$7)))</f>
        <v/>
      </c>
      <c r="AI55" s="697" t="str">
        <f>IF($E55="","",IF(INDEX('E_Tokovi izvora'!$A:$N,DN55,AI$7)="","",INDEX('E_Tokovi izvora'!$A:$N,DN55,AI$7)))</f>
        <v/>
      </c>
      <c r="AJ55" s="697" t="str">
        <f>IF($E55="","",IF(INDEX('E_Tokovi izvora'!$A:$N,DO55,AJ$7)="","",INDEX('E_Tokovi izvora'!$A:$N,DO55,AJ$7)))</f>
        <v/>
      </c>
      <c r="AK55" s="697" t="str">
        <f>IF($E55="","",IF(INDEX('E_Tokovi izvora'!$A:$N,DP55,AK$7)="","",INDEX('E_Tokovi izvora'!$A:$N,DP55,AK$7)))</f>
        <v/>
      </c>
      <c r="AL55" s="697" t="str">
        <f>IF($E55="","",IF(INDEX('E_Tokovi izvora'!$A:$N,DQ55,AL$7)="","",INDEX('E_Tokovi izvora'!$A:$N,DQ55,AL$7)))</f>
        <v/>
      </c>
      <c r="AM55" s="697" t="str">
        <f>IF($E55="","",IF(INDEX('E_Tokovi izvora'!$A:$N,DR55,AM$7)="","",INDEX('E_Tokovi izvora'!$A:$N,DR55,AM$7)))</f>
        <v/>
      </c>
      <c r="AN55" s="697" t="str">
        <f>IF($E55="","",IF(INDEX('E_Tokovi izvora'!$A:$N,DS55,AN$7)="","",INDEX('E_Tokovi izvora'!$A:$N,DS55,AN$7)))</f>
        <v/>
      </c>
      <c r="AO55" s="697" t="str">
        <f>IF($E55="","",IF(INDEX('E_Tokovi izvora'!$A:$N,DT55,AO$7)="","",INDEX('E_Tokovi izvora'!$A:$N,DT55,AO$7)))</f>
        <v/>
      </c>
      <c r="AP55" s="697" t="str">
        <f>IF($E55="","",IF(INDEX('E_Tokovi izvora'!$A:$N,DU55,AP$7)="","",INDEX('E_Tokovi izvora'!$A:$N,DU55,AP$7)))</f>
        <v/>
      </c>
      <c r="AQ55" s="697" t="str">
        <f>IF($E55="","",IF(INDEX('E_Tokovi izvora'!$A:$N,DV55,AQ$7)="","",INDEX('E_Tokovi izvora'!$A:$N,DV55,AQ$7)))</f>
        <v/>
      </c>
      <c r="AR55" s="697" t="str">
        <f>IF($E55="","",IF(INDEX('E_Tokovi izvora'!$A:$N,DW55,AR$7)="","",INDEX('E_Tokovi izvora'!$A:$N,DW55,AR$7)))</f>
        <v/>
      </c>
      <c r="AS55" s="697" t="str">
        <f>IF($E55="","",IF(INDEX('E_Tokovi izvora'!$A:$N,DX55,AS$7)="","",INDEX('E_Tokovi izvora'!$A:$N,DX55,AS$7)))</f>
        <v/>
      </c>
      <c r="AT55" s="697" t="str">
        <f>IF($E55="","",IF(INDEX('E_Tokovi izvora'!$A:$N,DY55,AT$7)="","",INDEX('E_Tokovi izvora'!$A:$N,DY55,AT$7)))</f>
        <v/>
      </c>
      <c r="AU55" s="697" t="str">
        <f>IF($E55="","",IF(INDEX('E_Tokovi izvora'!$A:$N,DZ55,AU$7)="","",INDEX('E_Tokovi izvora'!$A:$N,DZ55,AU$7)))</f>
        <v/>
      </c>
      <c r="AV55" s="697" t="str">
        <f>IF($E55="","",IF(INDEX('E_Tokovi izvora'!$A:$N,EA55,AV$7)="","",INDEX('E_Tokovi izvora'!$A:$N,EA55,AV$7)))</f>
        <v/>
      </c>
      <c r="AW55" s="697" t="str">
        <f>IF($E55="","",IF(INDEX('E_Tokovi izvora'!$A:$N,EB55,AW$7)="","",INDEX('E_Tokovi izvora'!$A:$N,EB55,AW$7)))</f>
        <v/>
      </c>
      <c r="AX55" s="697" t="str">
        <f>IF($E55="","",IF(INDEX('E_Tokovi izvora'!$A:$N,EC55,AX$7)="","",INDEX('E_Tokovi izvora'!$A:$N,EC55,AX$7)))</f>
        <v/>
      </c>
      <c r="AY55" s="697" t="str">
        <f>IF($E55="","",IF(INDEX('E_Tokovi izvora'!$A:$N,ED55,AY$7)="","",INDEX('E_Tokovi izvora'!$A:$N,ED55,AY$7)))</f>
        <v/>
      </c>
      <c r="AZ55" s="697" t="str">
        <f>IF($E55="","",IF(INDEX('E_Tokovi izvora'!$A:$N,EE55,AZ$7)="","",INDEX('E_Tokovi izvora'!$A:$N,EE55,AZ$7)))</f>
        <v/>
      </c>
      <c r="BA55" s="697" t="str">
        <f>IF($E55="","",IF(INDEX('E_Tokovi izvora'!$A:$N,EF55,BA$7)="","",INDEX('E_Tokovi izvora'!$A:$N,EF55,BA$7)))</f>
        <v/>
      </c>
      <c r="BB55" s="697" t="str">
        <f>IF($E55="","",IF(INDEX('E_Tokovi izvora'!$A:$N,EG55,BB$7)="","",INDEX('E_Tokovi izvora'!$A:$N,EG55,BB$7)))</f>
        <v/>
      </c>
      <c r="BC55" s="697" t="str">
        <f>IF($E55="","",IF(INDEX('E_Tokovi izvora'!$A:$N,EH55,BC$7)="","",INDEX('E_Tokovi izvora'!$A:$N,EH55,BC$7)))</f>
        <v/>
      </c>
      <c r="BD55" s="697" t="str">
        <f>IF($E55="","",IF(INDEX('E_Tokovi izvora'!$A:$N,EI55,BD$7)="","",INDEX('E_Tokovi izvora'!$A:$N,EI55,BD$7)))</f>
        <v/>
      </c>
      <c r="BE55" s="697" t="str">
        <f>IF($E55="","",IF(INDEX('E_Tokovi izvora'!$A:$N,EJ55,BE$7)="","",INDEX('E_Tokovi izvora'!$A:$N,EJ55,BE$7)))</f>
        <v/>
      </c>
      <c r="BF55" s="697" t="str">
        <f>IF($E55="","",IF(INDEX('E_Tokovi izvora'!$A:$N,EK55,BF$7)="","",INDEX('E_Tokovi izvora'!$A:$N,EK55,BF$7)))</f>
        <v/>
      </c>
      <c r="BG55" s="697" t="str">
        <f>IF($E55="","",IF(INDEX('E_Tokovi izvora'!$A:$N,EL55,BG$7)="","",INDEX('E_Tokovi izvora'!$A:$N,EL55,BG$7)))</f>
        <v/>
      </c>
      <c r="BH55" s="697" t="str">
        <f>IF($E55="","",IF(INDEX('E_Tokovi izvora'!$A:$N,EM55,BH$7)="","",INDEX('E_Tokovi izvora'!$A:$N,EM55,BH$7)))</f>
        <v/>
      </c>
      <c r="BI55" s="697" t="str">
        <f>IF($E55="","",IF(INDEX('E_Tokovi izvora'!$A:$N,EN55,BI$7)="","",INDEX('E_Tokovi izvora'!$A:$N,EN55,BI$7)))</f>
        <v/>
      </c>
      <c r="BJ55" s="697" t="str">
        <f>IF($E55="","",IF(INDEX('E_Tokovi izvora'!$A:$N,EO55,BJ$7)="","",INDEX('E_Tokovi izvora'!$A:$N,EO55,BJ$7)))</f>
        <v/>
      </c>
      <c r="BK55" s="697" t="str">
        <f>IF($E55="","",IF(INDEX('E_Tokovi izvora'!$A:$N,EP55,BK$7)="","",INDEX('E_Tokovi izvora'!$A:$N,EP55,BK$7)))</f>
        <v/>
      </c>
      <c r="BL55" s="697" t="str">
        <f>IF($E55="","",IF(INDEX('E_Tokovi izvora'!$A:$N,EQ55,BL$7)="","",INDEX('E_Tokovi izvora'!$A:$N,EQ55,BL$7)))</f>
        <v/>
      </c>
      <c r="BM55" s="697" t="str">
        <f>IF($E55="","",IF(INDEX('E_Tokovi izvora'!$A:$N,ER55,BM$7)="","",INDEX('E_Tokovi izvora'!$A:$N,ER55,BM$7)))</f>
        <v/>
      </c>
      <c r="BN55" s="697" t="str">
        <f>IF($E55="","",IF(INDEX('E_Tokovi izvora'!$A:$N,ES55,BN$7)="","",INDEX('E_Tokovi izvora'!$A:$N,ES55,BN$7)))</f>
        <v/>
      </c>
      <c r="BO55" s="697" t="str">
        <f>IF($E55="","",IF(INDEX('E_Tokovi izvora'!$A:$N,ET55,BO$7)="","",INDEX('E_Tokovi izvora'!$A:$N,ET55,BO$7)))</f>
        <v/>
      </c>
      <c r="BP55" s="697" t="str">
        <f>IF($E55="","",IF(INDEX('E_Tokovi izvora'!$A:$N,EU55,BP$7)="","",INDEX('E_Tokovi izvora'!$A:$N,EU55,BP$7)))</f>
        <v/>
      </c>
      <c r="BQ55" s="697" t="str">
        <f>IF($E55="","",IF(INDEX('E_Tokovi izvora'!$A:$N,EV55,BQ$7)="","",INDEX('E_Tokovi izvora'!$A:$N,EV55,BQ$7)))</f>
        <v/>
      </c>
      <c r="BR55" s="697" t="str">
        <f>IF($E55="","",IF(INDEX('E_Tokovi izvora'!$A:$N,EW55,BR$7)="","",INDEX('E_Tokovi izvora'!$A:$N,EW55,BR$7)))</f>
        <v/>
      </c>
      <c r="BS55" s="697" t="str">
        <f>IF($E55="","",IF(INDEX('E_Tokovi izvora'!$A:$N,EX55,BS$7)="","",INDEX('E_Tokovi izvora'!$A:$N,EX55,BS$7)))</f>
        <v/>
      </c>
      <c r="BT55" s="697" t="str">
        <f>IF($E55="","",IF(INDEX('E_Tokovi izvora'!$A:$N,EY55,BT$7)="","",INDEX('E_Tokovi izvora'!$A:$N,EY55,BT$7)))</f>
        <v/>
      </c>
      <c r="BU55" s="620"/>
      <c r="CJ55" s="673" t="str">
        <f t="shared" si="66"/>
        <v>SourceCategory_</v>
      </c>
      <c r="CK55" s="673" t="b">
        <f>INDEX('C_Opis postrojenja'!$A$226:$A$332,ROWS($CI$11:CI55))="ausblenden"</f>
        <v>1</v>
      </c>
      <c r="CL55" s="673" t="str">
        <f t="shared" si="67"/>
        <v>SourceStreamName_</v>
      </c>
      <c r="CN55" s="673">
        <f t="shared" si="65"/>
        <v>3037</v>
      </c>
      <c r="CO55" s="673">
        <f t="shared" si="2"/>
        <v>3039</v>
      </c>
      <c r="CP55" s="673">
        <f t="shared" si="3"/>
        <v>3041</v>
      </c>
      <c r="CQ55" s="673">
        <f t="shared" si="4"/>
        <v>3043</v>
      </c>
      <c r="CR55" s="673">
        <f t="shared" si="5"/>
        <v>3045</v>
      </c>
      <c r="CS55" s="673">
        <f t="shared" si="6"/>
        <v>3047</v>
      </c>
      <c r="CT55" s="673">
        <f t="shared" si="7"/>
        <v>3049</v>
      </c>
      <c r="CU55" s="673">
        <f t="shared" si="8"/>
        <v>3049</v>
      </c>
      <c r="CV55" s="673">
        <f t="shared" si="9"/>
        <v>3049</v>
      </c>
      <c r="CW55" s="673">
        <f t="shared" si="10"/>
        <v>3049</v>
      </c>
      <c r="CX55" s="673">
        <f t="shared" si="11"/>
        <v>3049</v>
      </c>
      <c r="CY55" s="673">
        <f t="shared" si="12"/>
        <v>3052</v>
      </c>
      <c r="CZ55" s="673">
        <f t="shared" si="13"/>
        <v>3056</v>
      </c>
      <c r="DA55" s="673">
        <f t="shared" si="14"/>
        <v>3057</v>
      </c>
      <c r="DB55" s="673">
        <f t="shared" si="15"/>
        <v>3058</v>
      </c>
      <c r="DC55" s="673">
        <f t="shared" si="16"/>
        <v>3065</v>
      </c>
      <c r="DD55" s="673">
        <f t="shared" si="17"/>
        <v>3075</v>
      </c>
      <c r="DE55" s="673">
        <f t="shared" si="18"/>
        <v>3075</v>
      </c>
      <c r="DF55" s="673">
        <f t="shared" si="19"/>
        <v>3075</v>
      </c>
      <c r="DG55" s="673">
        <f t="shared" si="20"/>
        <v>3075</v>
      </c>
      <c r="DH55" s="673">
        <f t="shared" si="21"/>
        <v>3075</v>
      </c>
      <c r="DI55" s="673">
        <f t="shared" si="22"/>
        <v>3075</v>
      </c>
      <c r="DJ55" s="673">
        <f t="shared" si="23"/>
        <v>3075</v>
      </c>
      <c r="DK55" s="673">
        <f t="shared" si="24"/>
        <v>3066</v>
      </c>
      <c r="DL55" s="673">
        <f t="shared" si="25"/>
        <v>3076</v>
      </c>
      <c r="DM55" s="673">
        <f t="shared" si="26"/>
        <v>3076</v>
      </c>
      <c r="DN55" s="673">
        <f t="shared" si="27"/>
        <v>3076</v>
      </c>
      <c r="DO55" s="673">
        <f t="shared" si="28"/>
        <v>3076</v>
      </c>
      <c r="DP55" s="673">
        <f t="shared" si="29"/>
        <v>3076</v>
      </c>
      <c r="DQ55" s="673">
        <f t="shared" si="30"/>
        <v>3076</v>
      </c>
      <c r="DR55" s="673">
        <f t="shared" si="31"/>
        <v>3076</v>
      </c>
      <c r="DS55" s="673">
        <f t="shared" si="32"/>
        <v>3067</v>
      </c>
      <c r="DT55" s="673">
        <f t="shared" si="33"/>
        <v>3077</v>
      </c>
      <c r="DU55" s="673">
        <f t="shared" si="34"/>
        <v>3077</v>
      </c>
      <c r="DV55" s="673">
        <f t="shared" si="35"/>
        <v>3077</v>
      </c>
      <c r="DW55" s="673">
        <f t="shared" si="36"/>
        <v>3077</v>
      </c>
      <c r="DX55" s="673">
        <f t="shared" si="37"/>
        <v>3077</v>
      </c>
      <c r="DY55" s="673">
        <f t="shared" si="38"/>
        <v>3077</v>
      </c>
      <c r="DZ55" s="673">
        <f t="shared" si="39"/>
        <v>3077</v>
      </c>
      <c r="EA55" s="673">
        <f t="shared" si="40"/>
        <v>3068</v>
      </c>
      <c r="EB55" s="673">
        <f t="shared" si="41"/>
        <v>3078</v>
      </c>
      <c r="EC55" s="673">
        <f t="shared" si="42"/>
        <v>3078</v>
      </c>
      <c r="ED55" s="673">
        <f t="shared" si="43"/>
        <v>3078</v>
      </c>
      <c r="EE55" s="673">
        <f t="shared" si="44"/>
        <v>3078</v>
      </c>
      <c r="EF55" s="673">
        <f t="shared" si="45"/>
        <v>3078</v>
      </c>
      <c r="EG55" s="673">
        <f t="shared" si="46"/>
        <v>3078</v>
      </c>
      <c r="EH55" s="673">
        <f t="shared" si="47"/>
        <v>3078</v>
      </c>
      <c r="EI55" s="673">
        <f t="shared" si="48"/>
        <v>3069</v>
      </c>
      <c r="EJ55" s="673">
        <f t="shared" si="49"/>
        <v>3079</v>
      </c>
      <c r="EK55" s="673">
        <f t="shared" si="50"/>
        <v>3079</v>
      </c>
      <c r="EL55" s="673">
        <f t="shared" si="51"/>
        <v>3079</v>
      </c>
      <c r="EM55" s="673">
        <f t="shared" si="52"/>
        <v>3079</v>
      </c>
      <c r="EN55" s="673">
        <f t="shared" si="53"/>
        <v>3079</v>
      </c>
      <c r="EO55" s="673">
        <f t="shared" si="54"/>
        <v>3079</v>
      </c>
      <c r="EP55" s="673">
        <f t="shared" si="55"/>
        <v>3079</v>
      </c>
      <c r="EQ55" s="673">
        <f t="shared" si="56"/>
        <v>3070</v>
      </c>
      <c r="ER55" s="673">
        <f t="shared" si="57"/>
        <v>3080</v>
      </c>
      <c r="ES55" s="673">
        <f t="shared" si="58"/>
        <v>3080</v>
      </c>
      <c r="ET55" s="673">
        <f t="shared" si="59"/>
        <v>3080</v>
      </c>
      <c r="EU55" s="673">
        <f t="shared" si="60"/>
        <v>3080</v>
      </c>
      <c r="EV55" s="673">
        <f t="shared" si="61"/>
        <v>3080</v>
      </c>
      <c r="EW55" s="673">
        <f t="shared" si="62"/>
        <v>3080</v>
      </c>
      <c r="EX55" s="673">
        <f t="shared" si="63"/>
        <v>3080</v>
      </c>
      <c r="EY55" s="673">
        <f t="shared" si="64"/>
        <v>3086</v>
      </c>
    </row>
    <row r="56" spans="2:155" ht="12.75" customHeight="1" x14ac:dyDescent="0.2">
      <c r="B56" s="694" t="str">
        <f>IF(COUNTIF($CK$10:CK56,TRUE)&gt;0,"",INDEX('C_Opis postrojenja'!$E$226:$E$242,ROWS($A$11:A56)))</f>
        <v/>
      </c>
      <c r="C56" s="576" t="str">
        <f>IF($E56="","",INDEX('C_Opis postrojenja'!F:F,MATCH($B56,'C_Opis postrojenja'!$E:$E,0)))</f>
        <v/>
      </c>
      <c r="D56" s="576" t="str">
        <f>IF($E56="","",INDEX('C_Opis postrojenja'!I:I,MATCH($B56,'C_Opis postrojenja'!$E:$E,0)))</f>
        <v/>
      </c>
      <c r="E56" s="576" t="str">
        <f>IF($B56="","",INDEX('C_Opis postrojenja'!F:F,MATCH($CJ56,'C_Opis postrojenja'!$Q:$Q,0)))</f>
        <v/>
      </c>
      <c r="F56" s="700" t="str">
        <f>IF($E56="","",INDEX('C_Opis postrojenja'!L:L,MATCH($CJ56,'C_Opis postrojenja'!$Q:$Q,0)))</f>
        <v/>
      </c>
      <c r="G56" s="576" t="str">
        <f>IF($E56="","",INDEX('C_Opis postrojenja'!M:M,MATCH($CJ56,'C_Opis postrojenja'!$Q:$Q,0)))</f>
        <v/>
      </c>
      <c r="H56" s="576" t="str">
        <f>IF($E56="","",INDEX('C_Opis postrojenja'!N:N,MATCH($CJ56,'C_Opis postrojenja'!$Q:$Q,0)))</f>
        <v/>
      </c>
      <c r="I56" s="697" t="str">
        <f>IF($E56="","",IF(INDEX('E_Tokovi izvora'!$A:$N,CN56,I$7)="","",INDEX('E_Tokovi izvora'!$A:$N,CN56,I$7)))</f>
        <v/>
      </c>
      <c r="J56" s="697" t="str">
        <f>IF($E56="","",IF(INDEX('E_Tokovi izvora'!$A:$N,CO56,J$7)="","",INDEX('E_Tokovi izvora'!$A:$N,CO56,J$7)))</f>
        <v/>
      </c>
      <c r="K56" s="697" t="str">
        <f>IF($E56="","",IF(INDEX('E_Tokovi izvora'!$A:$N,CP56,K$7)="","",INDEX('E_Tokovi izvora'!$A:$N,CP56,K$7)))</f>
        <v/>
      </c>
      <c r="L56" s="697" t="str">
        <f>IF($E56="","",IF(INDEX('E_Tokovi izvora'!$A:$N,CQ56,L$7)="","",INDEX('E_Tokovi izvora'!$A:$N,CQ56,L$7)))</f>
        <v/>
      </c>
      <c r="M56" s="697" t="str">
        <f>IF($E56="","",IF(INDEX('E_Tokovi izvora'!$A:$N,CR56,M$7)="","",INDEX('E_Tokovi izvora'!$A:$N,CR56,M$7)))</f>
        <v/>
      </c>
      <c r="N56" s="697" t="str">
        <f>IF($E56="","",IF(INDEX('E_Tokovi izvora'!$A:$N,CS56,N$7)="","",INDEX('E_Tokovi izvora'!$A:$N,CS56,N$7)))</f>
        <v/>
      </c>
      <c r="O56" s="697" t="str">
        <f>IF($E56="","",IF(INDEX('E_Tokovi izvora'!$A:$N,CT56,O$7)="","",INDEX('E_Tokovi izvora'!$A:$N,CT56,O$7)))</f>
        <v/>
      </c>
      <c r="P56" s="697" t="str">
        <f>IF($E56="","",IF(INDEX('E_Tokovi izvora'!$A:$N,CU56,P$7)="","",INDEX('E_Tokovi izvora'!$A:$N,CU56,P$7)))</f>
        <v/>
      </c>
      <c r="Q56" s="697" t="str">
        <f>IF($E56="","",IF(INDEX('E_Tokovi izvora'!$A:$N,CV56,Q$7)="","",INDEX('E_Tokovi izvora'!$A:$N,CV56,Q$7)))</f>
        <v/>
      </c>
      <c r="R56" s="697" t="str">
        <f>IF($E56="","",IF(INDEX('E_Tokovi izvora'!$A:$N,CW56,R$7)="","",INDEX('E_Tokovi izvora'!$A:$N,CW56,R$7)))</f>
        <v/>
      </c>
      <c r="S56" s="697" t="str">
        <f>IF($E56="","",IF(INDEX('E_Tokovi izvora'!$A:$N,CX56,S$7)="","",INDEX('E_Tokovi izvora'!$A:$N,CX56,S$7)))</f>
        <v/>
      </c>
      <c r="T56" s="697" t="str">
        <f>IF($E56="","",IF(INDEX('E_Tokovi izvora'!$A:$N,CY56,T$7)="","",INDEX('E_Tokovi izvora'!$A:$N,CY56,T$7)))</f>
        <v/>
      </c>
      <c r="U56" s="697" t="str">
        <f>IF($E56="","",IF(INDEX('E_Tokovi izvora'!$A:$N,CZ56,U$7)="","",INDEX('E_Tokovi izvora'!$A:$N,CZ56,U$7)))</f>
        <v/>
      </c>
      <c r="V56" s="697" t="str">
        <f>IF($E56="","",IF(INDEX('E_Tokovi izvora'!$A:$N,DA56,V$7)="","",INDEX('E_Tokovi izvora'!$A:$N,DA56,V$7)))</f>
        <v/>
      </c>
      <c r="W56" s="698" t="str">
        <f>IF($E56="","",IF(INDEX('E_Tokovi izvora'!$A:$N,DB56,W$7)="","",INDEX('E_Tokovi izvora'!$A:$N,DB56,W$7)))</f>
        <v/>
      </c>
      <c r="X56" s="697" t="str">
        <f>IF($E56="","",IF(INDEX('E_Tokovi izvora'!$A:$N,DC56,X$7)="","",INDEX('E_Tokovi izvora'!$A:$N,DC56,X$7)))</f>
        <v/>
      </c>
      <c r="Y56" s="697" t="str">
        <f>IF($E56="","",IF(INDEX('E_Tokovi izvora'!$A:$N,DD56,Y$7)="","",INDEX('E_Tokovi izvora'!$A:$N,DD56,Y$7)))</f>
        <v/>
      </c>
      <c r="Z56" s="697" t="str">
        <f>IF($E56="","",IF(INDEX('E_Tokovi izvora'!$A:$N,DE56,Z$7)="","",INDEX('E_Tokovi izvora'!$A:$N,DE56,Z$7)))</f>
        <v/>
      </c>
      <c r="AA56" s="697" t="str">
        <f>IF($E56="","",IF(INDEX('E_Tokovi izvora'!$A:$N,DF56,AA$7)="","",INDEX('E_Tokovi izvora'!$A:$N,DF56,AA$7)))</f>
        <v/>
      </c>
      <c r="AB56" s="697" t="str">
        <f>IF($E56="","",IF(INDEX('E_Tokovi izvora'!$A:$N,DG56,AB$7)="","",INDEX('E_Tokovi izvora'!$A:$N,DG56,AB$7)))</f>
        <v/>
      </c>
      <c r="AC56" s="697" t="str">
        <f>IF($E56="","",IF(INDEX('E_Tokovi izvora'!$A:$N,DH56,AC$7)="","",INDEX('E_Tokovi izvora'!$A:$N,DH56,AC$7)))</f>
        <v/>
      </c>
      <c r="AD56" s="697" t="str">
        <f>IF($E56="","",IF(INDEX('E_Tokovi izvora'!$A:$N,DI56,AD$7)="","",INDEX('E_Tokovi izvora'!$A:$N,DI56,AD$7)))</f>
        <v/>
      </c>
      <c r="AE56" s="697" t="str">
        <f>IF($E56="","",IF(INDEX('E_Tokovi izvora'!$A:$N,DJ56,AE$7)="","",INDEX('E_Tokovi izvora'!$A:$N,DJ56,AE$7)))</f>
        <v/>
      </c>
      <c r="AF56" s="697" t="str">
        <f>IF($E56="","",IF(INDEX('E_Tokovi izvora'!$A:$N,DK56,AF$7)="","",INDEX('E_Tokovi izvora'!$A:$N,DK56,AF$7)))</f>
        <v/>
      </c>
      <c r="AG56" s="697" t="str">
        <f>IF($E56="","",IF(INDEX('E_Tokovi izvora'!$A:$N,DL56,AG$7)="","",INDEX('E_Tokovi izvora'!$A:$N,DL56,AG$7)))</f>
        <v/>
      </c>
      <c r="AH56" s="697" t="str">
        <f>IF($E56="","",IF(INDEX('E_Tokovi izvora'!$A:$N,DM56,AH$7)="","",INDEX('E_Tokovi izvora'!$A:$N,DM56,AH$7)))</f>
        <v/>
      </c>
      <c r="AI56" s="697" t="str">
        <f>IF($E56="","",IF(INDEX('E_Tokovi izvora'!$A:$N,DN56,AI$7)="","",INDEX('E_Tokovi izvora'!$A:$N,DN56,AI$7)))</f>
        <v/>
      </c>
      <c r="AJ56" s="697" t="str">
        <f>IF($E56="","",IF(INDEX('E_Tokovi izvora'!$A:$N,DO56,AJ$7)="","",INDEX('E_Tokovi izvora'!$A:$N,DO56,AJ$7)))</f>
        <v/>
      </c>
      <c r="AK56" s="697" t="str">
        <f>IF($E56="","",IF(INDEX('E_Tokovi izvora'!$A:$N,DP56,AK$7)="","",INDEX('E_Tokovi izvora'!$A:$N,DP56,AK$7)))</f>
        <v/>
      </c>
      <c r="AL56" s="697" t="str">
        <f>IF($E56="","",IF(INDEX('E_Tokovi izvora'!$A:$N,DQ56,AL$7)="","",INDEX('E_Tokovi izvora'!$A:$N,DQ56,AL$7)))</f>
        <v/>
      </c>
      <c r="AM56" s="697" t="str">
        <f>IF($E56="","",IF(INDEX('E_Tokovi izvora'!$A:$N,DR56,AM$7)="","",INDEX('E_Tokovi izvora'!$A:$N,DR56,AM$7)))</f>
        <v/>
      </c>
      <c r="AN56" s="697" t="str">
        <f>IF($E56="","",IF(INDEX('E_Tokovi izvora'!$A:$N,DS56,AN$7)="","",INDEX('E_Tokovi izvora'!$A:$N,DS56,AN$7)))</f>
        <v/>
      </c>
      <c r="AO56" s="697" t="str">
        <f>IF($E56="","",IF(INDEX('E_Tokovi izvora'!$A:$N,DT56,AO$7)="","",INDEX('E_Tokovi izvora'!$A:$N,DT56,AO$7)))</f>
        <v/>
      </c>
      <c r="AP56" s="697" t="str">
        <f>IF($E56="","",IF(INDEX('E_Tokovi izvora'!$A:$N,DU56,AP$7)="","",INDEX('E_Tokovi izvora'!$A:$N,DU56,AP$7)))</f>
        <v/>
      </c>
      <c r="AQ56" s="697" t="str">
        <f>IF($E56="","",IF(INDEX('E_Tokovi izvora'!$A:$N,DV56,AQ$7)="","",INDEX('E_Tokovi izvora'!$A:$N,DV56,AQ$7)))</f>
        <v/>
      </c>
      <c r="AR56" s="697" t="str">
        <f>IF($E56="","",IF(INDEX('E_Tokovi izvora'!$A:$N,DW56,AR$7)="","",INDEX('E_Tokovi izvora'!$A:$N,DW56,AR$7)))</f>
        <v/>
      </c>
      <c r="AS56" s="697" t="str">
        <f>IF($E56="","",IF(INDEX('E_Tokovi izvora'!$A:$N,DX56,AS$7)="","",INDEX('E_Tokovi izvora'!$A:$N,DX56,AS$7)))</f>
        <v/>
      </c>
      <c r="AT56" s="697" t="str">
        <f>IF($E56="","",IF(INDEX('E_Tokovi izvora'!$A:$N,DY56,AT$7)="","",INDEX('E_Tokovi izvora'!$A:$N,DY56,AT$7)))</f>
        <v/>
      </c>
      <c r="AU56" s="697" t="str">
        <f>IF($E56="","",IF(INDEX('E_Tokovi izvora'!$A:$N,DZ56,AU$7)="","",INDEX('E_Tokovi izvora'!$A:$N,DZ56,AU$7)))</f>
        <v/>
      </c>
      <c r="AV56" s="697" t="str">
        <f>IF($E56="","",IF(INDEX('E_Tokovi izvora'!$A:$N,EA56,AV$7)="","",INDEX('E_Tokovi izvora'!$A:$N,EA56,AV$7)))</f>
        <v/>
      </c>
      <c r="AW56" s="697" t="str">
        <f>IF($E56="","",IF(INDEX('E_Tokovi izvora'!$A:$N,EB56,AW$7)="","",INDEX('E_Tokovi izvora'!$A:$N,EB56,AW$7)))</f>
        <v/>
      </c>
      <c r="AX56" s="697" t="str">
        <f>IF($E56="","",IF(INDEX('E_Tokovi izvora'!$A:$N,EC56,AX$7)="","",INDEX('E_Tokovi izvora'!$A:$N,EC56,AX$7)))</f>
        <v/>
      </c>
      <c r="AY56" s="697" t="str">
        <f>IF($E56="","",IF(INDEX('E_Tokovi izvora'!$A:$N,ED56,AY$7)="","",INDEX('E_Tokovi izvora'!$A:$N,ED56,AY$7)))</f>
        <v/>
      </c>
      <c r="AZ56" s="697" t="str">
        <f>IF($E56="","",IF(INDEX('E_Tokovi izvora'!$A:$N,EE56,AZ$7)="","",INDEX('E_Tokovi izvora'!$A:$N,EE56,AZ$7)))</f>
        <v/>
      </c>
      <c r="BA56" s="697" t="str">
        <f>IF($E56="","",IF(INDEX('E_Tokovi izvora'!$A:$N,EF56,BA$7)="","",INDEX('E_Tokovi izvora'!$A:$N,EF56,BA$7)))</f>
        <v/>
      </c>
      <c r="BB56" s="697" t="str">
        <f>IF($E56="","",IF(INDEX('E_Tokovi izvora'!$A:$N,EG56,BB$7)="","",INDEX('E_Tokovi izvora'!$A:$N,EG56,BB$7)))</f>
        <v/>
      </c>
      <c r="BC56" s="697" t="str">
        <f>IF($E56="","",IF(INDEX('E_Tokovi izvora'!$A:$N,EH56,BC$7)="","",INDEX('E_Tokovi izvora'!$A:$N,EH56,BC$7)))</f>
        <v/>
      </c>
      <c r="BD56" s="697" t="str">
        <f>IF($E56="","",IF(INDEX('E_Tokovi izvora'!$A:$N,EI56,BD$7)="","",INDEX('E_Tokovi izvora'!$A:$N,EI56,BD$7)))</f>
        <v/>
      </c>
      <c r="BE56" s="697" t="str">
        <f>IF($E56="","",IF(INDEX('E_Tokovi izvora'!$A:$N,EJ56,BE$7)="","",INDEX('E_Tokovi izvora'!$A:$N,EJ56,BE$7)))</f>
        <v/>
      </c>
      <c r="BF56" s="697" t="str">
        <f>IF($E56="","",IF(INDEX('E_Tokovi izvora'!$A:$N,EK56,BF$7)="","",INDEX('E_Tokovi izvora'!$A:$N,EK56,BF$7)))</f>
        <v/>
      </c>
      <c r="BG56" s="697" t="str">
        <f>IF($E56="","",IF(INDEX('E_Tokovi izvora'!$A:$N,EL56,BG$7)="","",INDEX('E_Tokovi izvora'!$A:$N,EL56,BG$7)))</f>
        <v/>
      </c>
      <c r="BH56" s="697" t="str">
        <f>IF($E56="","",IF(INDEX('E_Tokovi izvora'!$A:$N,EM56,BH$7)="","",INDEX('E_Tokovi izvora'!$A:$N,EM56,BH$7)))</f>
        <v/>
      </c>
      <c r="BI56" s="697" t="str">
        <f>IF($E56="","",IF(INDEX('E_Tokovi izvora'!$A:$N,EN56,BI$7)="","",INDEX('E_Tokovi izvora'!$A:$N,EN56,BI$7)))</f>
        <v/>
      </c>
      <c r="BJ56" s="697" t="str">
        <f>IF($E56="","",IF(INDEX('E_Tokovi izvora'!$A:$N,EO56,BJ$7)="","",INDEX('E_Tokovi izvora'!$A:$N,EO56,BJ$7)))</f>
        <v/>
      </c>
      <c r="BK56" s="697" t="str">
        <f>IF($E56="","",IF(INDEX('E_Tokovi izvora'!$A:$N,EP56,BK$7)="","",INDEX('E_Tokovi izvora'!$A:$N,EP56,BK$7)))</f>
        <v/>
      </c>
      <c r="BL56" s="697" t="str">
        <f>IF($E56="","",IF(INDEX('E_Tokovi izvora'!$A:$N,EQ56,BL$7)="","",INDEX('E_Tokovi izvora'!$A:$N,EQ56,BL$7)))</f>
        <v/>
      </c>
      <c r="BM56" s="697" t="str">
        <f>IF($E56="","",IF(INDEX('E_Tokovi izvora'!$A:$N,ER56,BM$7)="","",INDEX('E_Tokovi izvora'!$A:$N,ER56,BM$7)))</f>
        <v/>
      </c>
      <c r="BN56" s="697" t="str">
        <f>IF($E56="","",IF(INDEX('E_Tokovi izvora'!$A:$N,ES56,BN$7)="","",INDEX('E_Tokovi izvora'!$A:$N,ES56,BN$7)))</f>
        <v/>
      </c>
      <c r="BO56" s="697" t="str">
        <f>IF($E56="","",IF(INDEX('E_Tokovi izvora'!$A:$N,ET56,BO$7)="","",INDEX('E_Tokovi izvora'!$A:$N,ET56,BO$7)))</f>
        <v/>
      </c>
      <c r="BP56" s="697" t="str">
        <f>IF($E56="","",IF(INDEX('E_Tokovi izvora'!$A:$N,EU56,BP$7)="","",INDEX('E_Tokovi izvora'!$A:$N,EU56,BP$7)))</f>
        <v/>
      </c>
      <c r="BQ56" s="697" t="str">
        <f>IF($E56="","",IF(INDEX('E_Tokovi izvora'!$A:$N,EV56,BQ$7)="","",INDEX('E_Tokovi izvora'!$A:$N,EV56,BQ$7)))</f>
        <v/>
      </c>
      <c r="BR56" s="697" t="str">
        <f>IF($E56="","",IF(INDEX('E_Tokovi izvora'!$A:$N,EW56,BR$7)="","",INDEX('E_Tokovi izvora'!$A:$N,EW56,BR$7)))</f>
        <v/>
      </c>
      <c r="BS56" s="697" t="str">
        <f>IF($E56="","",IF(INDEX('E_Tokovi izvora'!$A:$N,EX56,BS$7)="","",INDEX('E_Tokovi izvora'!$A:$N,EX56,BS$7)))</f>
        <v/>
      </c>
      <c r="BT56" s="697" t="str">
        <f>IF($E56="","",IF(INDEX('E_Tokovi izvora'!$A:$N,EY56,BT$7)="","",INDEX('E_Tokovi izvora'!$A:$N,EY56,BT$7)))</f>
        <v/>
      </c>
      <c r="BU56" s="620"/>
      <c r="CJ56" s="673" t="str">
        <f t="shared" si="66"/>
        <v>SourceCategory_</v>
      </c>
      <c r="CK56" s="673" t="b">
        <f>INDEX('C_Opis postrojenja'!$A$226:$A$332,ROWS($CI$11:CI56))="ausblenden"</f>
        <v>1</v>
      </c>
      <c r="CL56" s="673" t="str">
        <f t="shared" si="67"/>
        <v>SourceStreamName_</v>
      </c>
      <c r="CN56" s="673">
        <f t="shared" si="65"/>
        <v>3103</v>
      </c>
      <c r="CO56" s="673">
        <f t="shared" si="2"/>
        <v>3105</v>
      </c>
      <c r="CP56" s="673">
        <f t="shared" si="3"/>
        <v>3107</v>
      </c>
      <c r="CQ56" s="673">
        <f t="shared" si="4"/>
        <v>3109</v>
      </c>
      <c r="CR56" s="673">
        <f t="shared" si="5"/>
        <v>3111</v>
      </c>
      <c r="CS56" s="673">
        <f t="shared" si="6"/>
        <v>3113</v>
      </c>
      <c r="CT56" s="673">
        <f t="shared" si="7"/>
        <v>3115</v>
      </c>
      <c r="CU56" s="673">
        <f t="shared" si="8"/>
        <v>3115</v>
      </c>
      <c r="CV56" s="673">
        <f t="shared" si="9"/>
        <v>3115</v>
      </c>
      <c r="CW56" s="673">
        <f t="shared" si="10"/>
        <v>3115</v>
      </c>
      <c r="CX56" s="673">
        <f t="shared" si="11"/>
        <v>3115</v>
      </c>
      <c r="CY56" s="673">
        <f t="shared" si="12"/>
        <v>3118</v>
      </c>
      <c r="CZ56" s="673">
        <f t="shared" si="13"/>
        <v>3122</v>
      </c>
      <c r="DA56" s="673">
        <f t="shared" si="14"/>
        <v>3123</v>
      </c>
      <c r="DB56" s="673">
        <f t="shared" si="15"/>
        <v>3124</v>
      </c>
      <c r="DC56" s="673">
        <f t="shared" si="16"/>
        <v>3131</v>
      </c>
      <c r="DD56" s="673">
        <f t="shared" si="17"/>
        <v>3141</v>
      </c>
      <c r="DE56" s="673">
        <f t="shared" si="18"/>
        <v>3141</v>
      </c>
      <c r="DF56" s="673">
        <f t="shared" si="19"/>
        <v>3141</v>
      </c>
      <c r="DG56" s="673">
        <f t="shared" si="20"/>
        <v>3141</v>
      </c>
      <c r="DH56" s="673">
        <f t="shared" si="21"/>
        <v>3141</v>
      </c>
      <c r="DI56" s="673">
        <f t="shared" si="22"/>
        <v>3141</v>
      </c>
      <c r="DJ56" s="673">
        <f t="shared" si="23"/>
        <v>3141</v>
      </c>
      <c r="DK56" s="673">
        <f t="shared" si="24"/>
        <v>3132</v>
      </c>
      <c r="DL56" s="673">
        <f t="shared" si="25"/>
        <v>3142</v>
      </c>
      <c r="DM56" s="673">
        <f t="shared" si="26"/>
        <v>3142</v>
      </c>
      <c r="DN56" s="673">
        <f t="shared" si="27"/>
        <v>3142</v>
      </c>
      <c r="DO56" s="673">
        <f t="shared" si="28"/>
        <v>3142</v>
      </c>
      <c r="DP56" s="673">
        <f t="shared" si="29"/>
        <v>3142</v>
      </c>
      <c r="DQ56" s="673">
        <f t="shared" si="30"/>
        <v>3142</v>
      </c>
      <c r="DR56" s="673">
        <f t="shared" si="31"/>
        <v>3142</v>
      </c>
      <c r="DS56" s="673">
        <f t="shared" si="32"/>
        <v>3133</v>
      </c>
      <c r="DT56" s="673">
        <f t="shared" si="33"/>
        <v>3143</v>
      </c>
      <c r="DU56" s="673">
        <f t="shared" si="34"/>
        <v>3143</v>
      </c>
      <c r="DV56" s="673">
        <f t="shared" si="35"/>
        <v>3143</v>
      </c>
      <c r="DW56" s="673">
        <f t="shared" si="36"/>
        <v>3143</v>
      </c>
      <c r="DX56" s="673">
        <f t="shared" si="37"/>
        <v>3143</v>
      </c>
      <c r="DY56" s="673">
        <f t="shared" si="38"/>
        <v>3143</v>
      </c>
      <c r="DZ56" s="673">
        <f t="shared" si="39"/>
        <v>3143</v>
      </c>
      <c r="EA56" s="673">
        <f t="shared" si="40"/>
        <v>3134</v>
      </c>
      <c r="EB56" s="673">
        <f t="shared" si="41"/>
        <v>3144</v>
      </c>
      <c r="EC56" s="673">
        <f t="shared" si="42"/>
        <v>3144</v>
      </c>
      <c r="ED56" s="673">
        <f t="shared" si="43"/>
        <v>3144</v>
      </c>
      <c r="EE56" s="673">
        <f t="shared" si="44"/>
        <v>3144</v>
      </c>
      <c r="EF56" s="673">
        <f t="shared" si="45"/>
        <v>3144</v>
      </c>
      <c r="EG56" s="673">
        <f t="shared" si="46"/>
        <v>3144</v>
      </c>
      <c r="EH56" s="673">
        <f t="shared" si="47"/>
        <v>3144</v>
      </c>
      <c r="EI56" s="673">
        <f t="shared" si="48"/>
        <v>3135</v>
      </c>
      <c r="EJ56" s="673">
        <f t="shared" si="49"/>
        <v>3145</v>
      </c>
      <c r="EK56" s="673">
        <f t="shared" si="50"/>
        <v>3145</v>
      </c>
      <c r="EL56" s="673">
        <f t="shared" si="51"/>
        <v>3145</v>
      </c>
      <c r="EM56" s="673">
        <f t="shared" si="52"/>
        <v>3145</v>
      </c>
      <c r="EN56" s="673">
        <f t="shared" si="53"/>
        <v>3145</v>
      </c>
      <c r="EO56" s="673">
        <f t="shared" si="54"/>
        <v>3145</v>
      </c>
      <c r="EP56" s="673">
        <f t="shared" si="55"/>
        <v>3145</v>
      </c>
      <c r="EQ56" s="673">
        <f t="shared" si="56"/>
        <v>3136</v>
      </c>
      <c r="ER56" s="673">
        <f t="shared" si="57"/>
        <v>3146</v>
      </c>
      <c r="ES56" s="673">
        <f t="shared" si="58"/>
        <v>3146</v>
      </c>
      <c r="ET56" s="673">
        <f t="shared" si="59"/>
        <v>3146</v>
      </c>
      <c r="EU56" s="673">
        <f t="shared" si="60"/>
        <v>3146</v>
      </c>
      <c r="EV56" s="673">
        <f t="shared" si="61"/>
        <v>3146</v>
      </c>
      <c r="EW56" s="673">
        <f t="shared" si="62"/>
        <v>3146</v>
      </c>
      <c r="EX56" s="673">
        <f t="shared" si="63"/>
        <v>3146</v>
      </c>
      <c r="EY56" s="673">
        <f t="shared" si="64"/>
        <v>3152</v>
      </c>
    </row>
    <row r="57" spans="2:155" ht="12.75" customHeight="1" x14ac:dyDescent="0.2">
      <c r="B57" s="694" t="str">
        <f>IF(COUNTIF($CK$10:CK57,TRUE)&gt;0,"",INDEX('C_Opis postrojenja'!$E$226:$E$242,ROWS($A$11:A57)))</f>
        <v/>
      </c>
      <c r="C57" s="576" t="str">
        <f>IF($E57="","",INDEX('C_Opis postrojenja'!F:F,MATCH($B57,'C_Opis postrojenja'!$E:$E,0)))</f>
        <v/>
      </c>
      <c r="D57" s="576" t="str">
        <f>IF($E57="","",INDEX('C_Opis postrojenja'!I:I,MATCH($B57,'C_Opis postrojenja'!$E:$E,0)))</f>
        <v/>
      </c>
      <c r="E57" s="576" t="str">
        <f>IF($B57="","",INDEX('C_Opis postrojenja'!F:F,MATCH($CJ57,'C_Opis postrojenja'!$Q:$Q,0)))</f>
        <v/>
      </c>
      <c r="F57" s="700" t="str">
        <f>IF($E57="","",INDEX('C_Opis postrojenja'!L:L,MATCH($CJ57,'C_Opis postrojenja'!$Q:$Q,0)))</f>
        <v/>
      </c>
      <c r="G57" s="576" t="str">
        <f>IF($E57="","",INDEX('C_Opis postrojenja'!M:M,MATCH($CJ57,'C_Opis postrojenja'!$Q:$Q,0)))</f>
        <v/>
      </c>
      <c r="H57" s="576" t="str">
        <f>IF($E57="","",INDEX('C_Opis postrojenja'!N:N,MATCH($CJ57,'C_Opis postrojenja'!$Q:$Q,0)))</f>
        <v/>
      </c>
      <c r="I57" s="697" t="str">
        <f>IF($E57="","",IF(INDEX('E_Tokovi izvora'!$A:$N,CN57,I$7)="","",INDEX('E_Tokovi izvora'!$A:$N,CN57,I$7)))</f>
        <v/>
      </c>
      <c r="J57" s="697" t="str">
        <f>IF($E57="","",IF(INDEX('E_Tokovi izvora'!$A:$N,CO57,J$7)="","",INDEX('E_Tokovi izvora'!$A:$N,CO57,J$7)))</f>
        <v/>
      </c>
      <c r="K57" s="697" t="str">
        <f>IF($E57="","",IF(INDEX('E_Tokovi izvora'!$A:$N,CP57,K$7)="","",INDEX('E_Tokovi izvora'!$A:$N,CP57,K$7)))</f>
        <v/>
      </c>
      <c r="L57" s="697" t="str">
        <f>IF($E57="","",IF(INDEX('E_Tokovi izvora'!$A:$N,CQ57,L$7)="","",INDEX('E_Tokovi izvora'!$A:$N,CQ57,L$7)))</f>
        <v/>
      </c>
      <c r="M57" s="697" t="str">
        <f>IF($E57="","",IF(INDEX('E_Tokovi izvora'!$A:$N,CR57,M$7)="","",INDEX('E_Tokovi izvora'!$A:$N,CR57,M$7)))</f>
        <v/>
      </c>
      <c r="N57" s="697" t="str">
        <f>IF($E57="","",IF(INDEX('E_Tokovi izvora'!$A:$N,CS57,N$7)="","",INDEX('E_Tokovi izvora'!$A:$N,CS57,N$7)))</f>
        <v/>
      </c>
      <c r="O57" s="697" t="str">
        <f>IF($E57="","",IF(INDEX('E_Tokovi izvora'!$A:$N,CT57,O$7)="","",INDEX('E_Tokovi izvora'!$A:$N,CT57,O$7)))</f>
        <v/>
      </c>
      <c r="P57" s="697" t="str">
        <f>IF($E57="","",IF(INDEX('E_Tokovi izvora'!$A:$N,CU57,P$7)="","",INDEX('E_Tokovi izvora'!$A:$N,CU57,P$7)))</f>
        <v/>
      </c>
      <c r="Q57" s="697" t="str">
        <f>IF($E57="","",IF(INDEX('E_Tokovi izvora'!$A:$N,CV57,Q$7)="","",INDEX('E_Tokovi izvora'!$A:$N,CV57,Q$7)))</f>
        <v/>
      </c>
      <c r="R57" s="697" t="str">
        <f>IF($E57="","",IF(INDEX('E_Tokovi izvora'!$A:$N,CW57,R$7)="","",INDEX('E_Tokovi izvora'!$A:$N,CW57,R$7)))</f>
        <v/>
      </c>
      <c r="S57" s="697" t="str">
        <f>IF($E57="","",IF(INDEX('E_Tokovi izvora'!$A:$N,CX57,S$7)="","",INDEX('E_Tokovi izvora'!$A:$N,CX57,S$7)))</f>
        <v/>
      </c>
      <c r="T57" s="697" t="str">
        <f>IF($E57="","",IF(INDEX('E_Tokovi izvora'!$A:$N,CY57,T$7)="","",INDEX('E_Tokovi izvora'!$A:$N,CY57,T$7)))</f>
        <v/>
      </c>
      <c r="U57" s="697" t="str">
        <f>IF($E57="","",IF(INDEX('E_Tokovi izvora'!$A:$N,CZ57,U$7)="","",INDEX('E_Tokovi izvora'!$A:$N,CZ57,U$7)))</f>
        <v/>
      </c>
      <c r="V57" s="697" t="str">
        <f>IF($E57="","",IF(INDEX('E_Tokovi izvora'!$A:$N,DA57,V$7)="","",INDEX('E_Tokovi izvora'!$A:$N,DA57,V$7)))</f>
        <v/>
      </c>
      <c r="W57" s="698" t="str">
        <f>IF($E57="","",IF(INDEX('E_Tokovi izvora'!$A:$N,DB57,W$7)="","",INDEX('E_Tokovi izvora'!$A:$N,DB57,W$7)))</f>
        <v/>
      </c>
      <c r="X57" s="697" t="str">
        <f>IF($E57="","",IF(INDEX('E_Tokovi izvora'!$A:$N,DC57,X$7)="","",INDEX('E_Tokovi izvora'!$A:$N,DC57,X$7)))</f>
        <v/>
      </c>
      <c r="Y57" s="697" t="str">
        <f>IF($E57="","",IF(INDEX('E_Tokovi izvora'!$A:$N,DD57,Y$7)="","",INDEX('E_Tokovi izvora'!$A:$N,DD57,Y$7)))</f>
        <v/>
      </c>
      <c r="Z57" s="697" t="str">
        <f>IF($E57="","",IF(INDEX('E_Tokovi izvora'!$A:$N,DE57,Z$7)="","",INDEX('E_Tokovi izvora'!$A:$N,DE57,Z$7)))</f>
        <v/>
      </c>
      <c r="AA57" s="697" t="str">
        <f>IF($E57="","",IF(INDEX('E_Tokovi izvora'!$A:$N,DF57,AA$7)="","",INDEX('E_Tokovi izvora'!$A:$N,DF57,AA$7)))</f>
        <v/>
      </c>
      <c r="AB57" s="697" t="str">
        <f>IF($E57="","",IF(INDEX('E_Tokovi izvora'!$A:$N,DG57,AB$7)="","",INDEX('E_Tokovi izvora'!$A:$N,DG57,AB$7)))</f>
        <v/>
      </c>
      <c r="AC57" s="697" t="str">
        <f>IF($E57="","",IF(INDEX('E_Tokovi izvora'!$A:$N,DH57,AC$7)="","",INDEX('E_Tokovi izvora'!$A:$N,DH57,AC$7)))</f>
        <v/>
      </c>
      <c r="AD57" s="697" t="str">
        <f>IF($E57="","",IF(INDEX('E_Tokovi izvora'!$A:$N,DI57,AD$7)="","",INDEX('E_Tokovi izvora'!$A:$N,DI57,AD$7)))</f>
        <v/>
      </c>
      <c r="AE57" s="697" t="str">
        <f>IF($E57="","",IF(INDEX('E_Tokovi izvora'!$A:$N,DJ57,AE$7)="","",INDEX('E_Tokovi izvora'!$A:$N,DJ57,AE$7)))</f>
        <v/>
      </c>
      <c r="AF57" s="697" t="str">
        <f>IF($E57="","",IF(INDEX('E_Tokovi izvora'!$A:$N,DK57,AF$7)="","",INDEX('E_Tokovi izvora'!$A:$N,DK57,AF$7)))</f>
        <v/>
      </c>
      <c r="AG57" s="697" t="str">
        <f>IF($E57="","",IF(INDEX('E_Tokovi izvora'!$A:$N,DL57,AG$7)="","",INDEX('E_Tokovi izvora'!$A:$N,DL57,AG$7)))</f>
        <v/>
      </c>
      <c r="AH57" s="697" t="str">
        <f>IF($E57="","",IF(INDEX('E_Tokovi izvora'!$A:$N,DM57,AH$7)="","",INDEX('E_Tokovi izvora'!$A:$N,DM57,AH$7)))</f>
        <v/>
      </c>
      <c r="AI57" s="697" t="str">
        <f>IF($E57="","",IF(INDEX('E_Tokovi izvora'!$A:$N,DN57,AI$7)="","",INDEX('E_Tokovi izvora'!$A:$N,DN57,AI$7)))</f>
        <v/>
      </c>
      <c r="AJ57" s="697" t="str">
        <f>IF($E57="","",IF(INDEX('E_Tokovi izvora'!$A:$N,DO57,AJ$7)="","",INDEX('E_Tokovi izvora'!$A:$N,DO57,AJ$7)))</f>
        <v/>
      </c>
      <c r="AK57" s="697" t="str">
        <f>IF($E57="","",IF(INDEX('E_Tokovi izvora'!$A:$N,DP57,AK$7)="","",INDEX('E_Tokovi izvora'!$A:$N,DP57,AK$7)))</f>
        <v/>
      </c>
      <c r="AL57" s="697" t="str">
        <f>IF($E57="","",IF(INDEX('E_Tokovi izvora'!$A:$N,DQ57,AL$7)="","",INDEX('E_Tokovi izvora'!$A:$N,DQ57,AL$7)))</f>
        <v/>
      </c>
      <c r="AM57" s="697" t="str">
        <f>IF($E57="","",IF(INDEX('E_Tokovi izvora'!$A:$N,DR57,AM$7)="","",INDEX('E_Tokovi izvora'!$A:$N,DR57,AM$7)))</f>
        <v/>
      </c>
      <c r="AN57" s="697" t="str">
        <f>IF($E57="","",IF(INDEX('E_Tokovi izvora'!$A:$N,DS57,AN$7)="","",INDEX('E_Tokovi izvora'!$A:$N,DS57,AN$7)))</f>
        <v/>
      </c>
      <c r="AO57" s="697" t="str">
        <f>IF($E57="","",IF(INDEX('E_Tokovi izvora'!$A:$N,DT57,AO$7)="","",INDEX('E_Tokovi izvora'!$A:$N,DT57,AO$7)))</f>
        <v/>
      </c>
      <c r="AP57" s="697" t="str">
        <f>IF($E57="","",IF(INDEX('E_Tokovi izvora'!$A:$N,DU57,AP$7)="","",INDEX('E_Tokovi izvora'!$A:$N,DU57,AP$7)))</f>
        <v/>
      </c>
      <c r="AQ57" s="697" t="str">
        <f>IF($E57="","",IF(INDEX('E_Tokovi izvora'!$A:$N,DV57,AQ$7)="","",INDEX('E_Tokovi izvora'!$A:$N,DV57,AQ$7)))</f>
        <v/>
      </c>
      <c r="AR57" s="697" t="str">
        <f>IF($E57="","",IF(INDEX('E_Tokovi izvora'!$A:$N,DW57,AR$7)="","",INDEX('E_Tokovi izvora'!$A:$N,DW57,AR$7)))</f>
        <v/>
      </c>
      <c r="AS57" s="697" t="str">
        <f>IF($E57="","",IF(INDEX('E_Tokovi izvora'!$A:$N,DX57,AS$7)="","",INDEX('E_Tokovi izvora'!$A:$N,DX57,AS$7)))</f>
        <v/>
      </c>
      <c r="AT57" s="697" t="str">
        <f>IF($E57="","",IF(INDEX('E_Tokovi izvora'!$A:$N,DY57,AT$7)="","",INDEX('E_Tokovi izvora'!$A:$N,DY57,AT$7)))</f>
        <v/>
      </c>
      <c r="AU57" s="697" t="str">
        <f>IF($E57="","",IF(INDEX('E_Tokovi izvora'!$A:$N,DZ57,AU$7)="","",INDEX('E_Tokovi izvora'!$A:$N,DZ57,AU$7)))</f>
        <v/>
      </c>
      <c r="AV57" s="697" t="str">
        <f>IF($E57="","",IF(INDEX('E_Tokovi izvora'!$A:$N,EA57,AV$7)="","",INDEX('E_Tokovi izvora'!$A:$N,EA57,AV$7)))</f>
        <v/>
      </c>
      <c r="AW57" s="697" t="str">
        <f>IF($E57="","",IF(INDEX('E_Tokovi izvora'!$A:$N,EB57,AW$7)="","",INDEX('E_Tokovi izvora'!$A:$N,EB57,AW$7)))</f>
        <v/>
      </c>
      <c r="AX57" s="697" t="str">
        <f>IF($E57="","",IF(INDEX('E_Tokovi izvora'!$A:$N,EC57,AX$7)="","",INDEX('E_Tokovi izvora'!$A:$N,EC57,AX$7)))</f>
        <v/>
      </c>
      <c r="AY57" s="697" t="str">
        <f>IF($E57="","",IF(INDEX('E_Tokovi izvora'!$A:$N,ED57,AY$7)="","",INDEX('E_Tokovi izvora'!$A:$N,ED57,AY$7)))</f>
        <v/>
      </c>
      <c r="AZ57" s="697" t="str">
        <f>IF($E57="","",IF(INDEX('E_Tokovi izvora'!$A:$N,EE57,AZ$7)="","",INDEX('E_Tokovi izvora'!$A:$N,EE57,AZ$7)))</f>
        <v/>
      </c>
      <c r="BA57" s="697" t="str">
        <f>IF($E57="","",IF(INDEX('E_Tokovi izvora'!$A:$N,EF57,BA$7)="","",INDEX('E_Tokovi izvora'!$A:$N,EF57,BA$7)))</f>
        <v/>
      </c>
      <c r="BB57" s="697" t="str">
        <f>IF($E57="","",IF(INDEX('E_Tokovi izvora'!$A:$N,EG57,BB$7)="","",INDEX('E_Tokovi izvora'!$A:$N,EG57,BB$7)))</f>
        <v/>
      </c>
      <c r="BC57" s="697" t="str">
        <f>IF($E57="","",IF(INDEX('E_Tokovi izvora'!$A:$N,EH57,BC$7)="","",INDEX('E_Tokovi izvora'!$A:$N,EH57,BC$7)))</f>
        <v/>
      </c>
      <c r="BD57" s="697" t="str">
        <f>IF($E57="","",IF(INDEX('E_Tokovi izvora'!$A:$N,EI57,BD$7)="","",INDEX('E_Tokovi izvora'!$A:$N,EI57,BD$7)))</f>
        <v/>
      </c>
      <c r="BE57" s="697" t="str">
        <f>IF($E57="","",IF(INDEX('E_Tokovi izvora'!$A:$N,EJ57,BE$7)="","",INDEX('E_Tokovi izvora'!$A:$N,EJ57,BE$7)))</f>
        <v/>
      </c>
      <c r="BF57" s="697" t="str">
        <f>IF($E57="","",IF(INDEX('E_Tokovi izvora'!$A:$N,EK57,BF$7)="","",INDEX('E_Tokovi izvora'!$A:$N,EK57,BF$7)))</f>
        <v/>
      </c>
      <c r="BG57" s="697" t="str">
        <f>IF($E57="","",IF(INDEX('E_Tokovi izvora'!$A:$N,EL57,BG$7)="","",INDEX('E_Tokovi izvora'!$A:$N,EL57,BG$7)))</f>
        <v/>
      </c>
      <c r="BH57" s="697" t="str">
        <f>IF($E57="","",IF(INDEX('E_Tokovi izvora'!$A:$N,EM57,BH$7)="","",INDEX('E_Tokovi izvora'!$A:$N,EM57,BH$7)))</f>
        <v/>
      </c>
      <c r="BI57" s="697" t="str">
        <f>IF($E57="","",IF(INDEX('E_Tokovi izvora'!$A:$N,EN57,BI$7)="","",INDEX('E_Tokovi izvora'!$A:$N,EN57,BI$7)))</f>
        <v/>
      </c>
      <c r="BJ57" s="697" t="str">
        <f>IF($E57="","",IF(INDEX('E_Tokovi izvora'!$A:$N,EO57,BJ$7)="","",INDEX('E_Tokovi izvora'!$A:$N,EO57,BJ$7)))</f>
        <v/>
      </c>
      <c r="BK57" s="697" t="str">
        <f>IF($E57="","",IF(INDEX('E_Tokovi izvora'!$A:$N,EP57,BK$7)="","",INDEX('E_Tokovi izvora'!$A:$N,EP57,BK$7)))</f>
        <v/>
      </c>
      <c r="BL57" s="697" t="str">
        <f>IF($E57="","",IF(INDEX('E_Tokovi izvora'!$A:$N,EQ57,BL$7)="","",INDEX('E_Tokovi izvora'!$A:$N,EQ57,BL$7)))</f>
        <v/>
      </c>
      <c r="BM57" s="697" t="str">
        <f>IF($E57="","",IF(INDEX('E_Tokovi izvora'!$A:$N,ER57,BM$7)="","",INDEX('E_Tokovi izvora'!$A:$N,ER57,BM$7)))</f>
        <v/>
      </c>
      <c r="BN57" s="697" t="str">
        <f>IF($E57="","",IF(INDEX('E_Tokovi izvora'!$A:$N,ES57,BN$7)="","",INDEX('E_Tokovi izvora'!$A:$N,ES57,BN$7)))</f>
        <v/>
      </c>
      <c r="BO57" s="697" t="str">
        <f>IF($E57="","",IF(INDEX('E_Tokovi izvora'!$A:$N,ET57,BO$7)="","",INDEX('E_Tokovi izvora'!$A:$N,ET57,BO$7)))</f>
        <v/>
      </c>
      <c r="BP57" s="697" t="str">
        <f>IF($E57="","",IF(INDEX('E_Tokovi izvora'!$A:$N,EU57,BP$7)="","",INDEX('E_Tokovi izvora'!$A:$N,EU57,BP$7)))</f>
        <v/>
      </c>
      <c r="BQ57" s="697" t="str">
        <f>IF($E57="","",IF(INDEX('E_Tokovi izvora'!$A:$N,EV57,BQ$7)="","",INDEX('E_Tokovi izvora'!$A:$N,EV57,BQ$7)))</f>
        <v/>
      </c>
      <c r="BR57" s="697" t="str">
        <f>IF($E57="","",IF(INDEX('E_Tokovi izvora'!$A:$N,EW57,BR$7)="","",INDEX('E_Tokovi izvora'!$A:$N,EW57,BR$7)))</f>
        <v/>
      </c>
      <c r="BS57" s="697" t="str">
        <f>IF($E57="","",IF(INDEX('E_Tokovi izvora'!$A:$N,EX57,BS$7)="","",INDEX('E_Tokovi izvora'!$A:$N,EX57,BS$7)))</f>
        <v/>
      </c>
      <c r="BT57" s="697" t="str">
        <f>IF($E57="","",IF(INDEX('E_Tokovi izvora'!$A:$N,EY57,BT$7)="","",INDEX('E_Tokovi izvora'!$A:$N,EY57,BT$7)))</f>
        <v/>
      </c>
      <c r="BU57" s="620"/>
      <c r="CJ57" s="673" t="str">
        <f t="shared" si="66"/>
        <v>SourceCategory_</v>
      </c>
      <c r="CK57" s="673" t="b">
        <f>INDEX('C_Opis postrojenja'!$A$226:$A$332,ROWS($CI$11:CI57))="ausblenden"</f>
        <v>1</v>
      </c>
      <c r="CL57" s="673" t="str">
        <f t="shared" si="67"/>
        <v>SourceStreamName_</v>
      </c>
      <c r="CN57" s="673">
        <f t="shared" si="65"/>
        <v>3169</v>
      </c>
      <c r="CO57" s="673">
        <f t="shared" si="2"/>
        <v>3171</v>
      </c>
      <c r="CP57" s="673">
        <f t="shared" si="3"/>
        <v>3173</v>
      </c>
      <c r="CQ57" s="673">
        <f t="shared" si="4"/>
        <v>3175</v>
      </c>
      <c r="CR57" s="673">
        <f t="shared" si="5"/>
        <v>3177</v>
      </c>
      <c r="CS57" s="673">
        <f t="shared" si="6"/>
        <v>3179</v>
      </c>
      <c r="CT57" s="673">
        <f t="shared" si="7"/>
        <v>3181</v>
      </c>
      <c r="CU57" s="673">
        <f t="shared" si="8"/>
        <v>3181</v>
      </c>
      <c r="CV57" s="673">
        <f t="shared" si="9"/>
        <v>3181</v>
      </c>
      <c r="CW57" s="673">
        <f t="shared" si="10"/>
        <v>3181</v>
      </c>
      <c r="CX57" s="673">
        <f t="shared" si="11"/>
        <v>3181</v>
      </c>
      <c r="CY57" s="673">
        <f t="shared" si="12"/>
        <v>3184</v>
      </c>
      <c r="CZ57" s="673">
        <f t="shared" si="13"/>
        <v>3188</v>
      </c>
      <c r="DA57" s="673">
        <f t="shared" si="14"/>
        <v>3189</v>
      </c>
      <c r="DB57" s="673">
        <f t="shared" si="15"/>
        <v>3190</v>
      </c>
      <c r="DC57" s="673">
        <f t="shared" si="16"/>
        <v>3197</v>
      </c>
      <c r="DD57" s="673">
        <f t="shared" si="17"/>
        <v>3207</v>
      </c>
      <c r="DE57" s="673">
        <f t="shared" si="18"/>
        <v>3207</v>
      </c>
      <c r="DF57" s="673">
        <f t="shared" si="19"/>
        <v>3207</v>
      </c>
      <c r="DG57" s="673">
        <f t="shared" si="20"/>
        <v>3207</v>
      </c>
      <c r="DH57" s="673">
        <f t="shared" si="21"/>
        <v>3207</v>
      </c>
      <c r="DI57" s="673">
        <f t="shared" si="22"/>
        <v>3207</v>
      </c>
      <c r="DJ57" s="673">
        <f t="shared" si="23"/>
        <v>3207</v>
      </c>
      <c r="DK57" s="673">
        <f t="shared" si="24"/>
        <v>3198</v>
      </c>
      <c r="DL57" s="673">
        <f t="shared" si="25"/>
        <v>3208</v>
      </c>
      <c r="DM57" s="673">
        <f t="shared" si="26"/>
        <v>3208</v>
      </c>
      <c r="DN57" s="673">
        <f t="shared" si="27"/>
        <v>3208</v>
      </c>
      <c r="DO57" s="673">
        <f t="shared" si="28"/>
        <v>3208</v>
      </c>
      <c r="DP57" s="673">
        <f t="shared" si="29"/>
        <v>3208</v>
      </c>
      <c r="DQ57" s="673">
        <f t="shared" si="30"/>
        <v>3208</v>
      </c>
      <c r="DR57" s="673">
        <f t="shared" si="31"/>
        <v>3208</v>
      </c>
      <c r="DS57" s="673">
        <f t="shared" si="32"/>
        <v>3199</v>
      </c>
      <c r="DT57" s="673">
        <f t="shared" si="33"/>
        <v>3209</v>
      </c>
      <c r="DU57" s="673">
        <f t="shared" si="34"/>
        <v>3209</v>
      </c>
      <c r="DV57" s="673">
        <f t="shared" si="35"/>
        <v>3209</v>
      </c>
      <c r="DW57" s="673">
        <f t="shared" si="36"/>
        <v>3209</v>
      </c>
      <c r="DX57" s="673">
        <f t="shared" si="37"/>
        <v>3209</v>
      </c>
      <c r="DY57" s="673">
        <f t="shared" si="38"/>
        <v>3209</v>
      </c>
      <c r="DZ57" s="673">
        <f t="shared" si="39"/>
        <v>3209</v>
      </c>
      <c r="EA57" s="673">
        <f t="shared" si="40"/>
        <v>3200</v>
      </c>
      <c r="EB57" s="673">
        <f t="shared" si="41"/>
        <v>3210</v>
      </c>
      <c r="EC57" s="673">
        <f t="shared" si="42"/>
        <v>3210</v>
      </c>
      <c r="ED57" s="673">
        <f t="shared" si="43"/>
        <v>3210</v>
      </c>
      <c r="EE57" s="673">
        <f t="shared" si="44"/>
        <v>3210</v>
      </c>
      <c r="EF57" s="673">
        <f t="shared" si="45"/>
        <v>3210</v>
      </c>
      <c r="EG57" s="673">
        <f t="shared" si="46"/>
        <v>3210</v>
      </c>
      <c r="EH57" s="673">
        <f t="shared" si="47"/>
        <v>3210</v>
      </c>
      <c r="EI57" s="673">
        <f t="shared" si="48"/>
        <v>3201</v>
      </c>
      <c r="EJ57" s="673">
        <f t="shared" si="49"/>
        <v>3211</v>
      </c>
      <c r="EK57" s="673">
        <f t="shared" si="50"/>
        <v>3211</v>
      </c>
      <c r="EL57" s="673">
        <f t="shared" si="51"/>
        <v>3211</v>
      </c>
      <c r="EM57" s="673">
        <f t="shared" si="52"/>
        <v>3211</v>
      </c>
      <c r="EN57" s="673">
        <f t="shared" si="53"/>
        <v>3211</v>
      </c>
      <c r="EO57" s="673">
        <f t="shared" si="54"/>
        <v>3211</v>
      </c>
      <c r="EP57" s="673">
        <f t="shared" si="55"/>
        <v>3211</v>
      </c>
      <c r="EQ57" s="673">
        <f t="shared" si="56"/>
        <v>3202</v>
      </c>
      <c r="ER57" s="673">
        <f t="shared" si="57"/>
        <v>3212</v>
      </c>
      <c r="ES57" s="673">
        <f t="shared" si="58"/>
        <v>3212</v>
      </c>
      <c r="ET57" s="673">
        <f t="shared" si="59"/>
        <v>3212</v>
      </c>
      <c r="EU57" s="673">
        <f t="shared" si="60"/>
        <v>3212</v>
      </c>
      <c r="EV57" s="673">
        <f t="shared" si="61"/>
        <v>3212</v>
      </c>
      <c r="EW57" s="673">
        <f t="shared" si="62"/>
        <v>3212</v>
      </c>
      <c r="EX57" s="673">
        <f t="shared" si="63"/>
        <v>3212</v>
      </c>
      <c r="EY57" s="673">
        <f t="shared" si="64"/>
        <v>3218</v>
      </c>
    </row>
    <row r="58" spans="2:155" ht="12.75" customHeight="1" x14ac:dyDescent="0.2">
      <c r="B58" s="694" t="str">
        <f>IF(COUNTIF($CK$10:CK58,TRUE)&gt;0,"",INDEX('C_Opis postrojenja'!$E$226:$E$242,ROWS($A$11:A58)))</f>
        <v/>
      </c>
      <c r="C58" s="576" t="str">
        <f>IF($E58="","",INDEX('C_Opis postrojenja'!F:F,MATCH($B58,'C_Opis postrojenja'!$E:$E,0)))</f>
        <v/>
      </c>
      <c r="D58" s="576" t="str">
        <f>IF($E58="","",INDEX('C_Opis postrojenja'!I:I,MATCH($B58,'C_Opis postrojenja'!$E:$E,0)))</f>
        <v/>
      </c>
      <c r="E58" s="576" t="str">
        <f>IF($B58="","",INDEX('C_Opis postrojenja'!F:F,MATCH($CJ58,'C_Opis postrojenja'!$Q:$Q,0)))</f>
        <v/>
      </c>
      <c r="F58" s="700" t="str">
        <f>IF($E58="","",INDEX('C_Opis postrojenja'!L:L,MATCH($CJ58,'C_Opis postrojenja'!$Q:$Q,0)))</f>
        <v/>
      </c>
      <c r="G58" s="576" t="str">
        <f>IF($E58="","",INDEX('C_Opis postrojenja'!M:M,MATCH($CJ58,'C_Opis postrojenja'!$Q:$Q,0)))</f>
        <v/>
      </c>
      <c r="H58" s="576" t="str">
        <f>IF($E58="","",INDEX('C_Opis postrojenja'!N:N,MATCH($CJ58,'C_Opis postrojenja'!$Q:$Q,0)))</f>
        <v/>
      </c>
      <c r="I58" s="697" t="str">
        <f>IF($E58="","",IF(INDEX('E_Tokovi izvora'!$A:$N,CN58,I$7)="","",INDEX('E_Tokovi izvora'!$A:$N,CN58,I$7)))</f>
        <v/>
      </c>
      <c r="J58" s="697" t="str">
        <f>IF($E58="","",IF(INDEX('E_Tokovi izvora'!$A:$N,CO58,J$7)="","",INDEX('E_Tokovi izvora'!$A:$N,CO58,J$7)))</f>
        <v/>
      </c>
      <c r="K58" s="697" t="str">
        <f>IF($E58="","",IF(INDEX('E_Tokovi izvora'!$A:$N,CP58,K$7)="","",INDEX('E_Tokovi izvora'!$A:$N,CP58,K$7)))</f>
        <v/>
      </c>
      <c r="L58" s="697" t="str">
        <f>IF($E58="","",IF(INDEX('E_Tokovi izvora'!$A:$N,CQ58,L$7)="","",INDEX('E_Tokovi izvora'!$A:$N,CQ58,L$7)))</f>
        <v/>
      </c>
      <c r="M58" s="697" t="str">
        <f>IF($E58="","",IF(INDEX('E_Tokovi izvora'!$A:$N,CR58,M$7)="","",INDEX('E_Tokovi izvora'!$A:$N,CR58,M$7)))</f>
        <v/>
      </c>
      <c r="N58" s="697" t="str">
        <f>IF($E58="","",IF(INDEX('E_Tokovi izvora'!$A:$N,CS58,N$7)="","",INDEX('E_Tokovi izvora'!$A:$N,CS58,N$7)))</f>
        <v/>
      </c>
      <c r="O58" s="697" t="str">
        <f>IF($E58="","",IF(INDEX('E_Tokovi izvora'!$A:$N,CT58,O$7)="","",INDEX('E_Tokovi izvora'!$A:$N,CT58,O$7)))</f>
        <v/>
      </c>
      <c r="P58" s="697" t="str">
        <f>IF($E58="","",IF(INDEX('E_Tokovi izvora'!$A:$N,CU58,P$7)="","",INDEX('E_Tokovi izvora'!$A:$N,CU58,P$7)))</f>
        <v/>
      </c>
      <c r="Q58" s="697" t="str">
        <f>IF($E58="","",IF(INDEX('E_Tokovi izvora'!$A:$N,CV58,Q$7)="","",INDEX('E_Tokovi izvora'!$A:$N,CV58,Q$7)))</f>
        <v/>
      </c>
      <c r="R58" s="697" t="str">
        <f>IF($E58="","",IF(INDEX('E_Tokovi izvora'!$A:$N,CW58,R$7)="","",INDEX('E_Tokovi izvora'!$A:$N,CW58,R$7)))</f>
        <v/>
      </c>
      <c r="S58" s="697" t="str">
        <f>IF($E58="","",IF(INDEX('E_Tokovi izvora'!$A:$N,CX58,S$7)="","",INDEX('E_Tokovi izvora'!$A:$N,CX58,S$7)))</f>
        <v/>
      </c>
      <c r="T58" s="697" t="str">
        <f>IF($E58="","",IF(INDEX('E_Tokovi izvora'!$A:$N,CY58,T$7)="","",INDEX('E_Tokovi izvora'!$A:$N,CY58,T$7)))</f>
        <v/>
      </c>
      <c r="U58" s="697" t="str">
        <f>IF($E58="","",IF(INDEX('E_Tokovi izvora'!$A:$N,CZ58,U$7)="","",INDEX('E_Tokovi izvora'!$A:$N,CZ58,U$7)))</f>
        <v/>
      </c>
      <c r="V58" s="697" t="str">
        <f>IF($E58="","",IF(INDEX('E_Tokovi izvora'!$A:$N,DA58,V$7)="","",INDEX('E_Tokovi izvora'!$A:$N,DA58,V$7)))</f>
        <v/>
      </c>
      <c r="W58" s="698" t="str">
        <f>IF($E58="","",IF(INDEX('E_Tokovi izvora'!$A:$N,DB58,W$7)="","",INDEX('E_Tokovi izvora'!$A:$N,DB58,W$7)))</f>
        <v/>
      </c>
      <c r="X58" s="697" t="str">
        <f>IF($E58="","",IF(INDEX('E_Tokovi izvora'!$A:$N,DC58,X$7)="","",INDEX('E_Tokovi izvora'!$A:$N,DC58,X$7)))</f>
        <v/>
      </c>
      <c r="Y58" s="697" t="str">
        <f>IF($E58="","",IF(INDEX('E_Tokovi izvora'!$A:$N,DD58,Y$7)="","",INDEX('E_Tokovi izvora'!$A:$N,DD58,Y$7)))</f>
        <v/>
      </c>
      <c r="Z58" s="697" t="str">
        <f>IF($E58="","",IF(INDEX('E_Tokovi izvora'!$A:$N,DE58,Z$7)="","",INDEX('E_Tokovi izvora'!$A:$N,DE58,Z$7)))</f>
        <v/>
      </c>
      <c r="AA58" s="697" t="str">
        <f>IF($E58="","",IF(INDEX('E_Tokovi izvora'!$A:$N,DF58,AA$7)="","",INDEX('E_Tokovi izvora'!$A:$N,DF58,AA$7)))</f>
        <v/>
      </c>
      <c r="AB58" s="697" t="str">
        <f>IF($E58="","",IF(INDEX('E_Tokovi izvora'!$A:$N,DG58,AB$7)="","",INDEX('E_Tokovi izvora'!$A:$N,DG58,AB$7)))</f>
        <v/>
      </c>
      <c r="AC58" s="697" t="str">
        <f>IF($E58="","",IF(INDEX('E_Tokovi izvora'!$A:$N,DH58,AC$7)="","",INDEX('E_Tokovi izvora'!$A:$N,DH58,AC$7)))</f>
        <v/>
      </c>
      <c r="AD58" s="697" t="str">
        <f>IF($E58="","",IF(INDEX('E_Tokovi izvora'!$A:$N,DI58,AD$7)="","",INDEX('E_Tokovi izvora'!$A:$N,DI58,AD$7)))</f>
        <v/>
      </c>
      <c r="AE58" s="697" t="str">
        <f>IF($E58="","",IF(INDEX('E_Tokovi izvora'!$A:$N,DJ58,AE$7)="","",INDEX('E_Tokovi izvora'!$A:$N,DJ58,AE$7)))</f>
        <v/>
      </c>
      <c r="AF58" s="697" t="str">
        <f>IF($E58="","",IF(INDEX('E_Tokovi izvora'!$A:$N,DK58,AF$7)="","",INDEX('E_Tokovi izvora'!$A:$N,DK58,AF$7)))</f>
        <v/>
      </c>
      <c r="AG58" s="697" t="str">
        <f>IF($E58="","",IF(INDEX('E_Tokovi izvora'!$A:$N,DL58,AG$7)="","",INDEX('E_Tokovi izvora'!$A:$N,DL58,AG$7)))</f>
        <v/>
      </c>
      <c r="AH58" s="697" t="str">
        <f>IF($E58="","",IF(INDEX('E_Tokovi izvora'!$A:$N,DM58,AH$7)="","",INDEX('E_Tokovi izvora'!$A:$N,DM58,AH$7)))</f>
        <v/>
      </c>
      <c r="AI58" s="697" t="str">
        <f>IF($E58="","",IF(INDEX('E_Tokovi izvora'!$A:$N,DN58,AI$7)="","",INDEX('E_Tokovi izvora'!$A:$N,DN58,AI$7)))</f>
        <v/>
      </c>
      <c r="AJ58" s="697" t="str">
        <f>IF($E58="","",IF(INDEX('E_Tokovi izvora'!$A:$N,DO58,AJ$7)="","",INDEX('E_Tokovi izvora'!$A:$N,DO58,AJ$7)))</f>
        <v/>
      </c>
      <c r="AK58" s="697" t="str">
        <f>IF($E58="","",IF(INDEX('E_Tokovi izvora'!$A:$N,DP58,AK$7)="","",INDEX('E_Tokovi izvora'!$A:$N,DP58,AK$7)))</f>
        <v/>
      </c>
      <c r="AL58" s="697" t="str">
        <f>IF($E58="","",IF(INDEX('E_Tokovi izvora'!$A:$N,DQ58,AL$7)="","",INDEX('E_Tokovi izvora'!$A:$N,DQ58,AL$7)))</f>
        <v/>
      </c>
      <c r="AM58" s="697" t="str">
        <f>IF($E58="","",IF(INDEX('E_Tokovi izvora'!$A:$N,DR58,AM$7)="","",INDEX('E_Tokovi izvora'!$A:$N,DR58,AM$7)))</f>
        <v/>
      </c>
      <c r="AN58" s="697" t="str">
        <f>IF($E58="","",IF(INDEX('E_Tokovi izvora'!$A:$N,DS58,AN$7)="","",INDEX('E_Tokovi izvora'!$A:$N,DS58,AN$7)))</f>
        <v/>
      </c>
      <c r="AO58" s="697" t="str">
        <f>IF($E58="","",IF(INDEX('E_Tokovi izvora'!$A:$N,DT58,AO$7)="","",INDEX('E_Tokovi izvora'!$A:$N,DT58,AO$7)))</f>
        <v/>
      </c>
      <c r="AP58" s="697" t="str">
        <f>IF($E58="","",IF(INDEX('E_Tokovi izvora'!$A:$N,DU58,AP$7)="","",INDEX('E_Tokovi izvora'!$A:$N,DU58,AP$7)))</f>
        <v/>
      </c>
      <c r="AQ58" s="697" t="str">
        <f>IF($E58="","",IF(INDEX('E_Tokovi izvora'!$A:$N,DV58,AQ$7)="","",INDEX('E_Tokovi izvora'!$A:$N,DV58,AQ$7)))</f>
        <v/>
      </c>
      <c r="AR58" s="697" t="str">
        <f>IF($E58="","",IF(INDEX('E_Tokovi izvora'!$A:$N,DW58,AR$7)="","",INDEX('E_Tokovi izvora'!$A:$N,DW58,AR$7)))</f>
        <v/>
      </c>
      <c r="AS58" s="697" t="str">
        <f>IF($E58="","",IF(INDEX('E_Tokovi izvora'!$A:$N,DX58,AS$7)="","",INDEX('E_Tokovi izvora'!$A:$N,DX58,AS$7)))</f>
        <v/>
      </c>
      <c r="AT58" s="697" t="str">
        <f>IF($E58="","",IF(INDEX('E_Tokovi izvora'!$A:$N,DY58,AT$7)="","",INDEX('E_Tokovi izvora'!$A:$N,DY58,AT$7)))</f>
        <v/>
      </c>
      <c r="AU58" s="697" t="str">
        <f>IF($E58="","",IF(INDEX('E_Tokovi izvora'!$A:$N,DZ58,AU$7)="","",INDEX('E_Tokovi izvora'!$A:$N,DZ58,AU$7)))</f>
        <v/>
      </c>
      <c r="AV58" s="697" t="str">
        <f>IF($E58="","",IF(INDEX('E_Tokovi izvora'!$A:$N,EA58,AV$7)="","",INDEX('E_Tokovi izvora'!$A:$N,EA58,AV$7)))</f>
        <v/>
      </c>
      <c r="AW58" s="697" t="str">
        <f>IF($E58="","",IF(INDEX('E_Tokovi izvora'!$A:$N,EB58,AW$7)="","",INDEX('E_Tokovi izvora'!$A:$N,EB58,AW$7)))</f>
        <v/>
      </c>
      <c r="AX58" s="697" t="str">
        <f>IF($E58="","",IF(INDEX('E_Tokovi izvora'!$A:$N,EC58,AX$7)="","",INDEX('E_Tokovi izvora'!$A:$N,EC58,AX$7)))</f>
        <v/>
      </c>
      <c r="AY58" s="697" t="str">
        <f>IF($E58="","",IF(INDEX('E_Tokovi izvora'!$A:$N,ED58,AY$7)="","",INDEX('E_Tokovi izvora'!$A:$N,ED58,AY$7)))</f>
        <v/>
      </c>
      <c r="AZ58" s="697" t="str">
        <f>IF($E58="","",IF(INDEX('E_Tokovi izvora'!$A:$N,EE58,AZ$7)="","",INDEX('E_Tokovi izvora'!$A:$N,EE58,AZ$7)))</f>
        <v/>
      </c>
      <c r="BA58" s="697" t="str">
        <f>IF($E58="","",IF(INDEX('E_Tokovi izvora'!$A:$N,EF58,BA$7)="","",INDEX('E_Tokovi izvora'!$A:$N,EF58,BA$7)))</f>
        <v/>
      </c>
      <c r="BB58" s="697" t="str">
        <f>IF($E58="","",IF(INDEX('E_Tokovi izvora'!$A:$N,EG58,BB$7)="","",INDEX('E_Tokovi izvora'!$A:$N,EG58,BB$7)))</f>
        <v/>
      </c>
      <c r="BC58" s="697" t="str">
        <f>IF($E58="","",IF(INDEX('E_Tokovi izvora'!$A:$N,EH58,BC$7)="","",INDEX('E_Tokovi izvora'!$A:$N,EH58,BC$7)))</f>
        <v/>
      </c>
      <c r="BD58" s="697" t="str">
        <f>IF($E58="","",IF(INDEX('E_Tokovi izvora'!$A:$N,EI58,BD$7)="","",INDEX('E_Tokovi izvora'!$A:$N,EI58,BD$7)))</f>
        <v/>
      </c>
      <c r="BE58" s="697" t="str">
        <f>IF($E58="","",IF(INDEX('E_Tokovi izvora'!$A:$N,EJ58,BE$7)="","",INDEX('E_Tokovi izvora'!$A:$N,EJ58,BE$7)))</f>
        <v/>
      </c>
      <c r="BF58" s="697" t="str">
        <f>IF($E58="","",IF(INDEX('E_Tokovi izvora'!$A:$N,EK58,BF$7)="","",INDEX('E_Tokovi izvora'!$A:$N,EK58,BF$7)))</f>
        <v/>
      </c>
      <c r="BG58" s="697" t="str">
        <f>IF($E58="","",IF(INDEX('E_Tokovi izvora'!$A:$N,EL58,BG$7)="","",INDEX('E_Tokovi izvora'!$A:$N,EL58,BG$7)))</f>
        <v/>
      </c>
      <c r="BH58" s="697" t="str">
        <f>IF($E58="","",IF(INDEX('E_Tokovi izvora'!$A:$N,EM58,BH$7)="","",INDEX('E_Tokovi izvora'!$A:$N,EM58,BH$7)))</f>
        <v/>
      </c>
      <c r="BI58" s="697" t="str">
        <f>IF($E58="","",IF(INDEX('E_Tokovi izvora'!$A:$N,EN58,BI$7)="","",INDEX('E_Tokovi izvora'!$A:$N,EN58,BI$7)))</f>
        <v/>
      </c>
      <c r="BJ58" s="697" t="str">
        <f>IF($E58="","",IF(INDEX('E_Tokovi izvora'!$A:$N,EO58,BJ$7)="","",INDEX('E_Tokovi izvora'!$A:$N,EO58,BJ$7)))</f>
        <v/>
      </c>
      <c r="BK58" s="697" t="str">
        <f>IF($E58="","",IF(INDEX('E_Tokovi izvora'!$A:$N,EP58,BK$7)="","",INDEX('E_Tokovi izvora'!$A:$N,EP58,BK$7)))</f>
        <v/>
      </c>
      <c r="BL58" s="697" t="str">
        <f>IF($E58="","",IF(INDEX('E_Tokovi izvora'!$A:$N,EQ58,BL$7)="","",INDEX('E_Tokovi izvora'!$A:$N,EQ58,BL$7)))</f>
        <v/>
      </c>
      <c r="BM58" s="697" t="str">
        <f>IF($E58="","",IF(INDEX('E_Tokovi izvora'!$A:$N,ER58,BM$7)="","",INDEX('E_Tokovi izvora'!$A:$N,ER58,BM$7)))</f>
        <v/>
      </c>
      <c r="BN58" s="697" t="str">
        <f>IF($E58="","",IF(INDEX('E_Tokovi izvora'!$A:$N,ES58,BN$7)="","",INDEX('E_Tokovi izvora'!$A:$N,ES58,BN$7)))</f>
        <v/>
      </c>
      <c r="BO58" s="697" t="str">
        <f>IF($E58="","",IF(INDEX('E_Tokovi izvora'!$A:$N,ET58,BO$7)="","",INDEX('E_Tokovi izvora'!$A:$N,ET58,BO$7)))</f>
        <v/>
      </c>
      <c r="BP58" s="697" t="str">
        <f>IF($E58="","",IF(INDEX('E_Tokovi izvora'!$A:$N,EU58,BP$7)="","",INDEX('E_Tokovi izvora'!$A:$N,EU58,BP$7)))</f>
        <v/>
      </c>
      <c r="BQ58" s="697" t="str">
        <f>IF($E58="","",IF(INDEX('E_Tokovi izvora'!$A:$N,EV58,BQ$7)="","",INDEX('E_Tokovi izvora'!$A:$N,EV58,BQ$7)))</f>
        <v/>
      </c>
      <c r="BR58" s="697" t="str">
        <f>IF($E58="","",IF(INDEX('E_Tokovi izvora'!$A:$N,EW58,BR$7)="","",INDEX('E_Tokovi izvora'!$A:$N,EW58,BR$7)))</f>
        <v/>
      </c>
      <c r="BS58" s="697" t="str">
        <f>IF($E58="","",IF(INDEX('E_Tokovi izvora'!$A:$N,EX58,BS$7)="","",INDEX('E_Tokovi izvora'!$A:$N,EX58,BS$7)))</f>
        <v/>
      </c>
      <c r="BT58" s="697" t="str">
        <f>IF($E58="","",IF(INDEX('E_Tokovi izvora'!$A:$N,EY58,BT$7)="","",INDEX('E_Tokovi izvora'!$A:$N,EY58,BT$7)))</f>
        <v/>
      </c>
      <c r="BU58" s="620"/>
      <c r="CJ58" s="673" t="str">
        <f t="shared" si="66"/>
        <v>SourceCategory_</v>
      </c>
      <c r="CK58" s="673" t="b">
        <f>INDEX('C_Opis postrojenja'!$A$226:$A$332,ROWS($CI$11:CI58))="ausblenden"</f>
        <v>1</v>
      </c>
      <c r="CL58" s="673" t="str">
        <f t="shared" si="67"/>
        <v>SourceStreamName_</v>
      </c>
      <c r="CN58" s="673">
        <f t="shared" si="65"/>
        <v>3235</v>
      </c>
      <c r="CO58" s="673">
        <f t="shared" si="2"/>
        <v>3237</v>
      </c>
      <c r="CP58" s="673">
        <f t="shared" si="3"/>
        <v>3239</v>
      </c>
      <c r="CQ58" s="673">
        <f t="shared" si="4"/>
        <v>3241</v>
      </c>
      <c r="CR58" s="673">
        <f t="shared" si="5"/>
        <v>3243</v>
      </c>
      <c r="CS58" s="673">
        <f t="shared" si="6"/>
        <v>3245</v>
      </c>
      <c r="CT58" s="673">
        <f t="shared" si="7"/>
        <v>3247</v>
      </c>
      <c r="CU58" s="673">
        <f t="shared" si="8"/>
        <v>3247</v>
      </c>
      <c r="CV58" s="673">
        <f t="shared" si="9"/>
        <v>3247</v>
      </c>
      <c r="CW58" s="673">
        <f t="shared" si="10"/>
        <v>3247</v>
      </c>
      <c r="CX58" s="673">
        <f t="shared" si="11"/>
        <v>3247</v>
      </c>
      <c r="CY58" s="673">
        <f t="shared" si="12"/>
        <v>3250</v>
      </c>
      <c r="CZ58" s="673">
        <f t="shared" si="13"/>
        <v>3254</v>
      </c>
      <c r="DA58" s="673">
        <f t="shared" si="14"/>
        <v>3255</v>
      </c>
      <c r="DB58" s="673">
        <f t="shared" si="15"/>
        <v>3256</v>
      </c>
      <c r="DC58" s="673">
        <f t="shared" si="16"/>
        <v>3263</v>
      </c>
      <c r="DD58" s="673">
        <f t="shared" si="17"/>
        <v>3273</v>
      </c>
      <c r="DE58" s="673">
        <f t="shared" si="18"/>
        <v>3273</v>
      </c>
      <c r="DF58" s="673">
        <f t="shared" si="19"/>
        <v>3273</v>
      </c>
      <c r="DG58" s="673">
        <f t="shared" si="20"/>
        <v>3273</v>
      </c>
      <c r="DH58" s="673">
        <f t="shared" si="21"/>
        <v>3273</v>
      </c>
      <c r="DI58" s="673">
        <f t="shared" si="22"/>
        <v>3273</v>
      </c>
      <c r="DJ58" s="673">
        <f t="shared" si="23"/>
        <v>3273</v>
      </c>
      <c r="DK58" s="673">
        <f t="shared" si="24"/>
        <v>3264</v>
      </c>
      <c r="DL58" s="673">
        <f t="shared" si="25"/>
        <v>3274</v>
      </c>
      <c r="DM58" s="673">
        <f t="shared" si="26"/>
        <v>3274</v>
      </c>
      <c r="DN58" s="673">
        <f t="shared" si="27"/>
        <v>3274</v>
      </c>
      <c r="DO58" s="673">
        <f t="shared" si="28"/>
        <v>3274</v>
      </c>
      <c r="DP58" s="673">
        <f t="shared" si="29"/>
        <v>3274</v>
      </c>
      <c r="DQ58" s="673">
        <f t="shared" si="30"/>
        <v>3274</v>
      </c>
      <c r="DR58" s="673">
        <f t="shared" si="31"/>
        <v>3274</v>
      </c>
      <c r="DS58" s="673">
        <f t="shared" si="32"/>
        <v>3265</v>
      </c>
      <c r="DT58" s="673">
        <f t="shared" si="33"/>
        <v>3275</v>
      </c>
      <c r="DU58" s="673">
        <f t="shared" si="34"/>
        <v>3275</v>
      </c>
      <c r="DV58" s="673">
        <f t="shared" si="35"/>
        <v>3275</v>
      </c>
      <c r="DW58" s="673">
        <f t="shared" si="36"/>
        <v>3275</v>
      </c>
      <c r="DX58" s="673">
        <f t="shared" si="37"/>
        <v>3275</v>
      </c>
      <c r="DY58" s="673">
        <f t="shared" si="38"/>
        <v>3275</v>
      </c>
      <c r="DZ58" s="673">
        <f t="shared" si="39"/>
        <v>3275</v>
      </c>
      <c r="EA58" s="673">
        <f t="shared" si="40"/>
        <v>3266</v>
      </c>
      <c r="EB58" s="673">
        <f t="shared" si="41"/>
        <v>3276</v>
      </c>
      <c r="EC58" s="673">
        <f t="shared" si="42"/>
        <v>3276</v>
      </c>
      <c r="ED58" s="673">
        <f t="shared" si="43"/>
        <v>3276</v>
      </c>
      <c r="EE58" s="673">
        <f t="shared" si="44"/>
        <v>3276</v>
      </c>
      <c r="EF58" s="673">
        <f t="shared" si="45"/>
        <v>3276</v>
      </c>
      <c r="EG58" s="673">
        <f t="shared" si="46"/>
        <v>3276</v>
      </c>
      <c r="EH58" s="673">
        <f t="shared" si="47"/>
        <v>3276</v>
      </c>
      <c r="EI58" s="673">
        <f t="shared" si="48"/>
        <v>3267</v>
      </c>
      <c r="EJ58" s="673">
        <f t="shared" si="49"/>
        <v>3277</v>
      </c>
      <c r="EK58" s="673">
        <f t="shared" si="50"/>
        <v>3277</v>
      </c>
      <c r="EL58" s="673">
        <f t="shared" si="51"/>
        <v>3277</v>
      </c>
      <c r="EM58" s="673">
        <f t="shared" si="52"/>
        <v>3277</v>
      </c>
      <c r="EN58" s="673">
        <f t="shared" si="53"/>
        <v>3277</v>
      </c>
      <c r="EO58" s="673">
        <f t="shared" si="54"/>
        <v>3277</v>
      </c>
      <c r="EP58" s="673">
        <f t="shared" si="55"/>
        <v>3277</v>
      </c>
      <c r="EQ58" s="673">
        <f t="shared" si="56"/>
        <v>3268</v>
      </c>
      <c r="ER58" s="673">
        <f t="shared" si="57"/>
        <v>3278</v>
      </c>
      <c r="ES58" s="673">
        <f t="shared" si="58"/>
        <v>3278</v>
      </c>
      <c r="ET58" s="673">
        <f t="shared" si="59"/>
        <v>3278</v>
      </c>
      <c r="EU58" s="673">
        <f t="shared" si="60"/>
        <v>3278</v>
      </c>
      <c r="EV58" s="673">
        <f t="shared" si="61"/>
        <v>3278</v>
      </c>
      <c r="EW58" s="673">
        <f t="shared" si="62"/>
        <v>3278</v>
      </c>
      <c r="EX58" s="673">
        <f t="shared" si="63"/>
        <v>3278</v>
      </c>
      <c r="EY58" s="673">
        <f t="shared" si="64"/>
        <v>3284</v>
      </c>
    </row>
    <row r="59" spans="2:155" ht="12.75" customHeight="1" x14ac:dyDescent="0.2">
      <c r="B59" s="694" t="str">
        <f>IF(COUNTIF($CK$10:CK59,TRUE)&gt;0,"",INDEX('C_Opis postrojenja'!$E$226:$E$242,ROWS($A$11:A59)))</f>
        <v/>
      </c>
      <c r="C59" s="576" t="str">
        <f>IF($E59="","",INDEX('C_Opis postrojenja'!F:F,MATCH($B59,'C_Opis postrojenja'!$E:$E,0)))</f>
        <v/>
      </c>
      <c r="D59" s="576" t="str">
        <f>IF($E59="","",INDEX('C_Opis postrojenja'!I:I,MATCH($B59,'C_Opis postrojenja'!$E:$E,0)))</f>
        <v/>
      </c>
      <c r="E59" s="576" t="str">
        <f>IF($B59="","",INDEX('C_Opis postrojenja'!F:F,MATCH($CJ59,'C_Opis postrojenja'!$Q:$Q,0)))</f>
        <v/>
      </c>
      <c r="F59" s="700" t="str">
        <f>IF($E59="","",INDEX('C_Opis postrojenja'!L:L,MATCH($CJ59,'C_Opis postrojenja'!$Q:$Q,0)))</f>
        <v/>
      </c>
      <c r="G59" s="576" t="str">
        <f>IF($E59="","",INDEX('C_Opis postrojenja'!M:M,MATCH($CJ59,'C_Opis postrojenja'!$Q:$Q,0)))</f>
        <v/>
      </c>
      <c r="H59" s="576" t="str">
        <f>IF($E59="","",INDEX('C_Opis postrojenja'!N:N,MATCH($CJ59,'C_Opis postrojenja'!$Q:$Q,0)))</f>
        <v/>
      </c>
      <c r="I59" s="697" t="str">
        <f>IF($E59="","",IF(INDEX('E_Tokovi izvora'!$A:$N,CN59,I$7)="","",INDEX('E_Tokovi izvora'!$A:$N,CN59,I$7)))</f>
        <v/>
      </c>
      <c r="J59" s="697" t="str">
        <f>IF($E59="","",IF(INDEX('E_Tokovi izvora'!$A:$N,CO59,J$7)="","",INDEX('E_Tokovi izvora'!$A:$N,CO59,J$7)))</f>
        <v/>
      </c>
      <c r="K59" s="697" t="str">
        <f>IF($E59="","",IF(INDEX('E_Tokovi izvora'!$A:$N,CP59,K$7)="","",INDEX('E_Tokovi izvora'!$A:$N,CP59,K$7)))</f>
        <v/>
      </c>
      <c r="L59" s="697" t="str">
        <f>IF($E59="","",IF(INDEX('E_Tokovi izvora'!$A:$N,CQ59,L$7)="","",INDEX('E_Tokovi izvora'!$A:$N,CQ59,L$7)))</f>
        <v/>
      </c>
      <c r="M59" s="697" t="str">
        <f>IF($E59="","",IF(INDEX('E_Tokovi izvora'!$A:$N,CR59,M$7)="","",INDEX('E_Tokovi izvora'!$A:$N,CR59,M$7)))</f>
        <v/>
      </c>
      <c r="N59" s="697" t="str">
        <f>IF($E59="","",IF(INDEX('E_Tokovi izvora'!$A:$N,CS59,N$7)="","",INDEX('E_Tokovi izvora'!$A:$N,CS59,N$7)))</f>
        <v/>
      </c>
      <c r="O59" s="697" t="str">
        <f>IF($E59="","",IF(INDEX('E_Tokovi izvora'!$A:$N,CT59,O$7)="","",INDEX('E_Tokovi izvora'!$A:$N,CT59,O$7)))</f>
        <v/>
      </c>
      <c r="P59" s="697" t="str">
        <f>IF($E59="","",IF(INDEX('E_Tokovi izvora'!$A:$N,CU59,P$7)="","",INDEX('E_Tokovi izvora'!$A:$N,CU59,P$7)))</f>
        <v/>
      </c>
      <c r="Q59" s="697" t="str">
        <f>IF($E59="","",IF(INDEX('E_Tokovi izvora'!$A:$N,CV59,Q$7)="","",INDEX('E_Tokovi izvora'!$A:$N,CV59,Q$7)))</f>
        <v/>
      </c>
      <c r="R59" s="697" t="str">
        <f>IF($E59="","",IF(INDEX('E_Tokovi izvora'!$A:$N,CW59,R$7)="","",INDEX('E_Tokovi izvora'!$A:$N,CW59,R$7)))</f>
        <v/>
      </c>
      <c r="S59" s="697" t="str">
        <f>IF($E59="","",IF(INDEX('E_Tokovi izvora'!$A:$N,CX59,S$7)="","",INDEX('E_Tokovi izvora'!$A:$N,CX59,S$7)))</f>
        <v/>
      </c>
      <c r="T59" s="697" t="str">
        <f>IF($E59="","",IF(INDEX('E_Tokovi izvora'!$A:$N,CY59,T$7)="","",INDEX('E_Tokovi izvora'!$A:$N,CY59,T$7)))</f>
        <v/>
      </c>
      <c r="U59" s="697" t="str">
        <f>IF($E59="","",IF(INDEX('E_Tokovi izvora'!$A:$N,CZ59,U$7)="","",INDEX('E_Tokovi izvora'!$A:$N,CZ59,U$7)))</f>
        <v/>
      </c>
      <c r="V59" s="697" t="str">
        <f>IF($E59="","",IF(INDEX('E_Tokovi izvora'!$A:$N,DA59,V$7)="","",INDEX('E_Tokovi izvora'!$A:$N,DA59,V$7)))</f>
        <v/>
      </c>
      <c r="W59" s="698" t="str">
        <f>IF($E59="","",IF(INDEX('E_Tokovi izvora'!$A:$N,DB59,W$7)="","",INDEX('E_Tokovi izvora'!$A:$N,DB59,W$7)))</f>
        <v/>
      </c>
      <c r="X59" s="697" t="str">
        <f>IF($E59="","",IF(INDEX('E_Tokovi izvora'!$A:$N,DC59,X$7)="","",INDEX('E_Tokovi izvora'!$A:$N,DC59,X$7)))</f>
        <v/>
      </c>
      <c r="Y59" s="697" t="str">
        <f>IF($E59="","",IF(INDEX('E_Tokovi izvora'!$A:$N,DD59,Y$7)="","",INDEX('E_Tokovi izvora'!$A:$N,DD59,Y$7)))</f>
        <v/>
      </c>
      <c r="Z59" s="697" t="str">
        <f>IF($E59="","",IF(INDEX('E_Tokovi izvora'!$A:$N,DE59,Z$7)="","",INDEX('E_Tokovi izvora'!$A:$N,DE59,Z$7)))</f>
        <v/>
      </c>
      <c r="AA59" s="697" t="str">
        <f>IF($E59="","",IF(INDEX('E_Tokovi izvora'!$A:$N,DF59,AA$7)="","",INDEX('E_Tokovi izvora'!$A:$N,DF59,AA$7)))</f>
        <v/>
      </c>
      <c r="AB59" s="697" t="str">
        <f>IF($E59="","",IF(INDEX('E_Tokovi izvora'!$A:$N,DG59,AB$7)="","",INDEX('E_Tokovi izvora'!$A:$N,DG59,AB$7)))</f>
        <v/>
      </c>
      <c r="AC59" s="697" t="str">
        <f>IF($E59="","",IF(INDEX('E_Tokovi izvora'!$A:$N,DH59,AC$7)="","",INDEX('E_Tokovi izvora'!$A:$N,DH59,AC$7)))</f>
        <v/>
      </c>
      <c r="AD59" s="697" t="str">
        <f>IF($E59="","",IF(INDEX('E_Tokovi izvora'!$A:$N,DI59,AD$7)="","",INDEX('E_Tokovi izvora'!$A:$N,DI59,AD$7)))</f>
        <v/>
      </c>
      <c r="AE59" s="697" t="str">
        <f>IF($E59="","",IF(INDEX('E_Tokovi izvora'!$A:$N,DJ59,AE$7)="","",INDEX('E_Tokovi izvora'!$A:$N,DJ59,AE$7)))</f>
        <v/>
      </c>
      <c r="AF59" s="697" t="str">
        <f>IF($E59="","",IF(INDEX('E_Tokovi izvora'!$A:$N,DK59,AF$7)="","",INDEX('E_Tokovi izvora'!$A:$N,DK59,AF$7)))</f>
        <v/>
      </c>
      <c r="AG59" s="697" t="str">
        <f>IF($E59="","",IF(INDEX('E_Tokovi izvora'!$A:$N,DL59,AG$7)="","",INDEX('E_Tokovi izvora'!$A:$N,DL59,AG$7)))</f>
        <v/>
      </c>
      <c r="AH59" s="697" t="str">
        <f>IF($E59="","",IF(INDEX('E_Tokovi izvora'!$A:$N,DM59,AH$7)="","",INDEX('E_Tokovi izvora'!$A:$N,DM59,AH$7)))</f>
        <v/>
      </c>
      <c r="AI59" s="697" t="str">
        <f>IF($E59="","",IF(INDEX('E_Tokovi izvora'!$A:$N,DN59,AI$7)="","",INDEX('E_Tokovi izvora'!$A:$N,DN59,AI$7)))</f>
        <v/>
      </c>
      <c r="AJ59" s="697" t="str">
        <f>IF($E59="","",IF(INDEX('E_Tokovi izvora'!$A:$N,DO59,AJ$7)="","",INDEX('E_Tokovi izvora'!$A:$N,DO59,AJ$7)))</f>
        <v/>
      </c>
      <c r="AK59" s="697" t="str">
        <f>IF($E59="","",IF(INDEX('E_Tokovi izvora'!$A:$N,DP59,AK$7)="","",INDEX('E_Tokovi izvora'!$A:$N,DP59,AK$7)))</f>
        <v/>
      </c>
      <c r="AL59" s="697" t="str">
        <f>IF($E59="","",IF(INDEX('E_Tokovi izvora'!$A:$N,DQ59,AL$7)="","",INDEX('E_Tokovi izvora'!$A:$N,DQ59,AL$7)))</f>
        <v/>
      </c>
      <c r="AM59" s="697" t="str">
        <f>IF($E59="","",IF(INDEX('E_Tokovi izvora'!$A:$N,DR59,AM$7)="","",INDEX('E_Tokovi izvora'!$A:$N,DR59,AM$7)))</f>
        <v/>
      </c>
      <c r="AN59" s="697" t="str">
        <f>IF($E59="","",IF(INDEX('E_Tokovi izvora'!$A:$N,DS59,AN$7)="","",INDEX('E_Tokovi izvora'!$A:$N,DS59,AN$7)))</f>
        <v/>
      </c>
      <c r="AO59" s="697" t="str">
        <f>IF($E59="","",IF(INDEX('E_Tokovi izvora'!$A:$N,DT59,AO$7)="","",INDEX('E_Tokovi izvora'!$A:$N,DT59,AO$7)))</f>
        <v/>
      </c>
      <c r="AP59" s="697" t="str">
        <f>IF($E59="","",IF(INDEX('E_Tokovi izvora'!$A:$N,DU59,AP$7)="","",INDEX('E_Tokovi izvora'!$A:$N,DU59,AP$7)))</f>
        <v/>
      </c>
      <c r="AQ59" s="697" t="str">
        <f>IF($E59="","",IF(INDEX('E_Tokovi izvora'!$A:$N,DV59,AQ$7)="","",INDEX('E_Tokovi izvora'!$A:$N,DV59,AQ$7)))</f>
        <v/>
      </c>
      <c r="AR59" s="697" t="str">
        <f>IF($E59="","",IF(INDEX('E_Tokovi izvora'!$A:$N,DW59,AR$7)="","",INDEX('E_Tokovi izvora'!$A:$N,DW59,AR$7)))</f>
        <v/>
      </c>
      <c r="AS59" s="697" t="str">
        <f>IF($E59="","",IF(INDEX('E_Tokovi izvora'!$A:$N,DX59,AS$7)="","",INDEX('E_Tokovi izvora'!$A:$N,DX59,AS$7)))</f>
        <v/>
      </c>
      <c r="AT59" s="697" t="str">
        <f>IF($E59="","",IF(INDEX('E_Tokovi izvora'!$A:$N,DY59,AT$7)="","",INDEX('E_Tokovi izvora'!$A:$N,DY59,AT$7)))</f>
        <v/>
      </c>
      <c r="AU59" s="697" t="str">
        <f>IF($E59="","",IF(INDEX('E_Tokovi izvora'!$A:$N,DZ59,AU$7)="","",INDEX('E_Tokovi izvora'!$A:$N,DZ59,AU$7)))</f>
        <v/>
      </c>
      <c r="AV59" s="697" t="str">
        <f>IF($E59="","",IF(INDEX('E_Tokovi izvora'!$A:$N,EA59,AV$7)="","",INDEX('E_Tokovi izvora'!$A:$N,EA59,AV$7)))</f>
        <v/>
      </c>
      <c r="AW59" s="697" t="str">
        <f>IF($E59="","",IF(INDEX('E_Tokovi izvora'!$A:$N,EB59,AW$7)="","",INDEX('E_Tokovi izvora'!$A:$N,EB59,AW$7)))</f>
        <v/>
      </c>
      <c r="AX59" s="697" t="str">
        <f>IF($E59="","",IF(INDEX('E_Tokovi izvora'!$A:$N,EC59,AX$7)="","",INDEX('E_Tokovi izvora'!$A:$N,EC59,AX$7)))</f>
        <v/>
      </c>
      <c r="AY59" s="697" t="str">
        <f>IF($E59="","",IF(INDEX('E_Tokovi izvora'!$A:$N,ED59,AY$7)="","",INDEX('E_Tokovi izvora'!$A:$N,ED59,AY$7)))</f>
        <v/>
      </c>
      <c r="AZ59" s="697" t="str">
        <f>IF($E59="","",IF(INDEX('E_Tokovi izvora'!$A:$N,EE59,AZ$7)="","",INDEX('E_Tokovi izvora'!$A:$N,EE59,AZ$7)))</f>
        <v/>
      </c>
      <c r="BA59" s="697" t="str">
        <f>IF($E59="","",IF(INDEX('E_Tokovi izvora'!$A:$N,EF59,BA$7)="","",INDEX('E_Tokovi izvora'!$A:$N,EF59,BA$7)))</f>
        <v/>
      </c>
      <c r="BB59" s="697" t="str">
        <f>IF($E59="","",IF(INDEX('E_Tokovi izvora'!$A:$N,EG59,BB$7)="","",INDEX('E_Tokovi izvora'!$A:$N,EG59,BB$7)))</f>
        <v/>
      </c>
      <c r="BC59" s="697" t="str">
        <f>IF($E59="","",IF(INDEX('E_Tokovi izvora'!$A:$N,EH59,BC$7)="","",INDEX('E_Tokovi izvora'!$A:$N,EH59,BC$7)))</f>
        <v/>
      </c>
      <c r="BD59" s="697" t="str">
        <f>IF($E59="","",IF(INDEX('E_Tokovi izvora'!$A:$N,EI59,BD$7)="","",INDEX('E_Tokovi izvora'!$A:$N,EI59,BD$7)))</f>
        <v/>
      </c>
      <c r="BE59" s="697" t="str">
        <f>IF($E59="","",IF(INDEX('E_Tokovi izvora'!$A:$N,EJ59,BE$7)="","",INDEX('E_Tokovi izvora'!$A:$N,EJ59,BE$7)))</f>
        <v/>
      </c>
      <c r="BF59" s="697" t="str">
        <f>IF($E59="","",IF(INDEX('E_Tokovi izvora'!$A:$N,EK59,BF$7)="","",INDEX('E_Tokovi izvora'!$A:$N,EK59,BF$7)))</f>
        <v/>
      </c>
      <c r="BG59" s="697" t="str">
        <f>IF($E59="","",IF(INDEX('E_Tokovi izvora'!$A:$N,EL59,BG$7)="","",INDEX('E_Tokovi izvora'!$A:$N,EL59,BG$7)))</f>
        <v/>
      </c>
      <c r="BH59" s="697" t="str">
        <f>IF($E59="","",IF(INDEX('E_Tokovi izvora'!$A:$N,EM59,BH$7)="","",INDEX('E_Tokovi izvora'!$A:$N,EM59,BH$7)))</f>
        <v/>
      </c>
      <c r="BI59" s="697" t="str">
        <f>IF($E59="","",IF(INDEX('E_Tokovi izvora'!$A:$N,EN59,BI$7)="","",INDEX('E_Tokovi izvora'!$A:$N,EN59,BI$7)))</f>
        <v/>
      </c>
      <c r="BJ59" s="697" t="str">
        <f>IF($E59="","",IF(INDEX('E_Tokovi izvora'!$A:$N,EO59,BJ$7)="","",INDEX('E_Tokovi izvora'!$A:$N,EO59,BJ$7)))</f>
        <v/>
      </c>
      <c r="BK59" s="697" t="str">
        <f>IF($E59="","",IF(INDEX('E_Tokovi izvora'!$A:$N,EP59,BK$7)="","",INDEX('E_Tokovi izvora'!$A:$N,EP59,BK$7)))</f>
        <v/>
      </c>
      <c r="BL59" s="697" t="str">
        <f>IF($E59="","",IF(INDEX('E_Tokovi izvora'!$A:$N,EQ59,BL$7)="","",INDEX('E_Tokovi izvora'!$A:$N,EQ59,BL$7)))</f>
        <v/>
      </c>
      <c r="BM59" s="697" t="str">
        <f>IF($E59="","",IF(INDEX('E_Tokovi izvora'!$A:$N,ER59,BM$7)="","",INDEX('E_Tokovi izvora'!$A:$N,ER59,BM$7)))</f>
        <v/>
      </c>
      <c r="BN59" s="697" t="str">
        <f>IF($E59="","",IF(INDEX('E_Tokovi izvora'!$A:$N,ES59,BN$7)="","",INDEX('E_Tokovi izvora'!$A:$N,ES59,BN$7)))</f>
        <v/>
      </c>
      <c r="BO59" s="697" t="str">
        <f>IF($E59="","",IF(INDEX('E_Tokovi izvora'!$A:$N,ET59,BO$7)="","",INDEX('E_Tokovi izvora'!$A:$N,ET59,BO$7)))</f>
        <v/>
      </c>
      <c r="BP59" s="697" t="str">
        <f>IF($E59="","",IF(INDEX('E_Tokovi izvora'!$A:$N,EU59,BP$7)="","",INDEX('E_Tokovi izvora'!$A:$N,EU59,BP$7)))</f>
        <v/>
      </c>
      <c r="BQ59" s="697" t="str">
        <f>IF($E59="","",IF(INDEX('E_Tokovi izvora'!$A:$N,EV59,BQ$7)="","",INDEX('E_Tokovi izvora'!$A:$N,EV59,BQ$7)))</f>
        <v/>
      </c>
      <c r="BR59" s="697" t="str">
        <f>IF($E59="","",IF(INDEX('E_Tokovi izvora'!$A:$N,EW59,BR$7)="","",INDEX('E_Tokovi izvora'!$A:$N,EW59,BR$7)))</f>
        <v/>
      </c>
      <c r="BS59" s="697" t="str">
        <f>IF($E59="","",IF(INDEX('E_Tokovi izvora'!$A:$N,EX59,BS$7)="","",INDEX('E_Tokovi izvora'!$A:$N,EX59,BS$7)))</f>
        <v/>
      </c>
      <c r="BT59" s="697" t="str">
        <f>IF($E59="","",IF(INDEX('E_Tokovi izvora'!$A:$N,EY59,BT$7)="","",INDEX('E_Tokovi izvora'!$A:$N,EY59,BT$7)))</f>
        <v/>
      </c>
      <c r="BU59" s="620"/>
      <c r="CJ59" s="673" t="str">
        <f t="shared" si="66"/>
        <v>SourceCategory_</v>
      </c>
      <c r="CK59" s="673" t="b">
        <f>INDEX('C_Opis postrojenja'!$A$226:$A$332,ROWS($CI$11:CI59))="ausblenden"</f>
        <v>1</v>
      </c>
      <c r="CL59" s="673" t="str">
        <f t="shared" si="67"/>
        <v>SourceStreamName_</v>
      </c>
      <c r="CN59" s="673">
        <f t="shared" si="65"/>
        <v>3301</v>
      </c>
      <c r="CO59" s="673">
        <f t="shared" si="2"/>
        <v>3303</v>
      </c>
      <c r="CP59" s="673">
        <f t="shared" si="3"/>
        <v>3305</v>
      </c>
      <c r="CQ59" s="673">
        <f t="shared" si="4"/>
        <v>3307</v>
      </c>
      <c r="CR59" s="673">
        <f t="shared" si="5"/>
        <v>3309</v>
      </c>
      <c r="CS59" s="673">
        <f t="shared" si="6"/>
        <v>3311</v>
      </c>
      <c r="CT59" s="673">
        <f t="shared" si="7"/>
        <v>3313</v>
      </c>
      <c r="CU59" s="673">
        <f t="shared" si="8"/>
        <v>3313</v>
      </c>
      <c r="CV59" s="673">
        <f t="shared" si="9"/>
        <v>3313</v>
      </c>
      <c r="CW59" s="673">
        <f t="shared" si="10"/>
        <v>3313</v>
      </c>
      <c r="CX59" s="673">
        <f t="shared" si="11"/>
        <v>3313</v>
      </c>
      <c r="CY59" s="673">
        <f t="shared" si="12"/>
        <v>3316</v>
      </c>
      <c r="CZ59" s="673">
        <f t="shared" si="13"/>
        <v>3320</v>
      </c>
      <c r="DA59" s="673">
        <f t="shared" si="14"/>
        <v>3321</v>
      </c>
      <c r="DB59" s="673">
        <f t="shared" si="15"/>
        <v>3322</v>
      </c>
      <c r="DC59" s="673">
        <f t="shared" si="16"/>
        <v>3329</v>
      </c>
      <c r="DD59" s="673">
        <f t="shared" si="17"/>
        <v>3339</v>
      </c>
      <c r="DE59" s="673">
        <f t="shared" si="18"/>
        <v>3339</v>
      </c>
      <c r="DF59" s="673">
        <f t="shared" si="19"/>
        <v>3339</v>
      </c>
      <c r="DG59" s="673">
        <f t="shared" si="20"/>
        <v>3339</v>
      </c>
      <c r="DH59" s="673">
        <f t="shared" si="21"/>
        <v>3339</v>
      </c>
      <c r="DI59" s="673">
        <f t="shared" si="22"/>
        <v>3339</v>
      </c>
      <c r="DJ59" s="673">
        <f t="shared" si="23"/>
        <v>3339</v>
      </c>
      <c r="DK59" s="673">
        <f t="shared" si="24"/>
        <v>3330</v>
      </c>
      <c r="DL59" s="673">
        <f t="shared" si="25"/>
        <v>3340</v>
      </c>
      <c r="DM59" s="673">
        <f t="shared" si="26"/>
        <v>3340</v>
      </c>
      <c r="DN59" s="673">
        <f t="shared" si="27"/>
        <v>3340</v>
      </c>
      <c r="DO59" s="673">
        <f t="shared" si="28"/>
        <v>3340</v>
      </c>
      <c r="DP59" s="673">
        <f t="shared" si="29"/>
        <v>3340</v>
      </c>
      <c r="DQ59" s="673">
        <f t="shared" si="30"/>
        <v>3340</v>
      </c>
      <c r="DR59" s="673">
        <f t="shared" si="31"/>
        <v>3340</v>
      </c>
      <c r="DS59" s="673">
        <f t="shared" si="32"/>
        <v>3331</v>
      </c>
      <c r="DT59" s="673">
        <f t="shared" si="33"/>
        <v>3341</v>
      </c>
      <c r="DU59" s="673">
        <f t="shared" si="34"/>
        <v>3341</v>
      </c>
      <c r="DV59" s="673">
        <f t="shared" si="35"/>
        <v>3341</v>
      </c>
      <c r="DW59" s="673">
        <f t="shared" si="36"/>
        <v>3341</v>
      </c>
      <c r="DX59" s="673">
        <f t="shared" si="37"/>
        <v>3341</v>
      </c>
      <c r="DY59" s="673">
        <f t="shared" si="38"/>
        <v>3341</v>
      </c>
      <c r="DZ59" s="673">
        <f t="shared" si="39"/>
        <v>3341</v>
      </c>
      <c r="EA59" s="673">
        <f t="shared" si="40"/>
        <v>3332</v>
      </c>
      <c r="EB59" s="673">
        <f t="shared" si="41"/>
        <v>3342</v>
      </c>
      <c r="EC59" s="673">
        <f t="shared" si="42"/>
        <v>3342</v>
      </c>
      <c r="ED59" s="673">
        <f t="shared" si="43"/>
        <v>3342</v>
      </c>
      <c r="EE59" s="673">
        <f t="shared" si="44"/>
        <v>3342</v>
      </c>
      <c r="EF59" s="673">
        <f t="shared" si="45"/>
        <v>3342</v>
      </c>
      <c r="EG59" s="673">
        <f t="shared" si="46"/>
        <v>3342</v>
      </c>
      <c r="EH59" s="673">
        <f t="shared" si="47"/>
        <v>3342</v>
      </c>
      <c r="EI59" s="673">
        <f t="shared" si="48"/>
        <v>3333</v>
      </c>
      <c r="EJ59" s="673">
        <f t="shared" si="49"/>
        <v>3343</v>
      </c>
      <c r="EK59" s="673">
        <f t="shared" si="50"/>
        <v>3343</v>
      </c>
      <c r="EL59" s="673">
        <f t="shared" si="51"/>
        <v>3343</v>
      </c>
      <c r="EM59" s="673">
        <f t="shared" si="52"/>
        <v>3343</v>
      </c>
      <c r="EN59" s="673">
        <f t="shared" si="53"/>
        <v>3343</v>
      </c>
      <c r="EO59" s="673">
        <f t="shared" si="54"/>
        <v>3343</v>
      </c>
      <c r="EP59" s="673">
        <f t="shared" si="55"/>
        <v>3343</v>
      </c>
      <c r="EQ59" s="673">
        <f t="shared" si="56"/>
        <v>3334</v>
      </c>
      <c r="ER59" s="673">
        <f t="shared" si="57"/>
        <v>3344</v>
      </c>
      <c r="ES59" s="673">
        <f t="shared" si="58"/>
        <v>3344</v>
      </c>
      <c r="ET59" s="673">
        <f t="shared" si="59"/>
        <v>3344</v>
      </c>
      <c r="EU59" s="673">
        <f t="shared" si="60"/>
        <v>3344</v>
      </c>
      <c r="EV59" s="673">
        <f t="shared" si="61"/>
        <v>3344</v>
      </c>
      <c r="EW59" s="673">
        <f t="shared" si="62"/>
        <v>3344</v>
      </c>
      <c r="EX59" s="673">
        <f t="shared" si="63"/>
        <v>3344</v>
      </c>
      <c r="EY59" s="673">
        <f t="shared" si="64"/>
        <v>3350</v>
      </c>
    </row>
    <row r="60" spans="2:155" ht="12.75" customHeight="1" x14ac:dyDescent="0.2">
      <c r="B60" s="694" t="str">
        <f>IF(COUNTIF($CK$10:CK60,TRUE)&gt;0,"",INDEX('C_Opis postrojenja'!$E$226:$E$242,ROWS($A$11:A60)))</f>
        <v/>
      </c>
      <c r="C60" s="576" t="str">
        <f>IF($E60="","",INDEX('C_Opis postrojenja'!F:F,MATCH($B60,'C_Opis postrojenja'!$E:$E,0)))</f>
        <v/>
      </c>
      <c r="D60" s="576" t="str">
        <f>IF($E60="","",INDEX('C_Opis postrojenja'!I:I,MATCH($B60,'C_Opis postrojenja'!$E:$E,0)))</f>
        <v/>
      </c>
      <c r="E60" s="576" t="str">
        <f>IF($B60="","",INDEX('C_Opis postrojenja'!F:F,MATCH($CJ60,'C_Opis postrojenja'!$Q:$Q,0)))</f>
        <v/>
      </c>
      <c r="F60" s="700" t="str">
        <f>IF($E60="","",INDEX('C_Opis postrojenja'!L:L,MATCH($CJ60,'C_Opis postrojenja'!$Q:$Q,0)))</f>
        <v/>
      </c>
      <c r="G60" s="576" t="str">
        <f>IF($E60="","",INDEX('C_Opis postrojenja'!M:M,MATCH($CJ60,'C_Opis postrojenja'!$Q:$Q,0)))</f>
        <v/>
      </c>
      <c r="H60" s="576" t="str">
        <f>IF($E60="","",INDEX('C_Opis postrojenja'!N:N,MATCH($CJ60,'C_Opis postrojenja'!$Q:$Q,0)))</f>
        <v/>
      </c>
      <c r="I60" s="697" t="str">
        <f>IF($E60="","",IF(INDEX('E_Tokovi izvora'!$A:$N,CN60,I$7)="","",INDEX('E_Tokovi izvora'!$A:$N,CN60,I$7)))</f>
        <v/>
      </c>
      <c r="J60" s="697" t="str">
        <f>IF($E60="","",IF(INDEX('E_Tokovi izvora'!$A:$N,CO60,J$7)="","",INDEX('E_Tokovi izvora'!$A:$N,CO60,J$7)))</f>
        <v/>
      </c>
      <c r="K60" s="697" t="str">
        <f>IF($E60="","",IF(INDEX('E_Tokovi izvora'!$A:$N,CP60,K$7)="","",INDEX('E_Tokovi izvora'!$A:$N,CP60,K$7)))</f>
        <v/>
      </c>
      <c r="L60" s="697" t="str">
        <f>IF($E60="","",IF(INDEX('E_Tokovi izvora'!$A:$N,CQ60,L$7)="","",INDEX('E_Tokovi izvora'!$A:$N,CQ60,L$7)))</f>
        <v/>
      </c>
      <c r="M60" s="697" t="str">
        <f>IF($E60="","",IF(INDEX('E_Tokovi izvora'!$A:$N,CR60,M$7)="","",INDEX('E_Tokovi izvora'!$A:$N,CR60,M$7)))</f>
        <v/>
      </c>
      <c r="N60" s="697" t="str">
        <f>IF($E60="","",IF(INDEX('E_Tokovi izvora'!$A:$N,CS60,N$7)="","",INDEX('E_Tokovi izvora'!$A:$N,CS60,N$7)))</f>
        <v/>
      </c>
      <c r="O60" s="697" t="str">
        <f>IF($E60="","",IF(INDEX('E_Tokovi izvora'!$A:$N,CT60,O$7)="","",INDEX('E_Tokovi izvora'!$A:$N,CT60,O$7)))</f>
        <v/>
      </c>
      <c r="P60" s="697" t="str">
        <f>IF($E60="","",IF(INDEX('E_Tokovi izvora'!$A:$N,CU60,P$7)="","",INDEX('E_Tokovi izvora'!$A:$N,CU60,P$7)))</f>
        <v/>
      </c>
      <c r="Q60" s="697" t="str">
        <f>IF($E60="","",IF(INDEX('E_Tokovi izvora'!$A:$N,CV60,Q$7)="","",INDEX('E_Tokovi izvora'!$A:$N,CV60,Q$7)))</f>
        <v/>
      </c>
      <c r="R60" s="697" t="str">
        <f>IF($E60="","",IF(INDEX('E_Tokovi izvora'!$A:$N,CW60,R$7)="","",INDEX('E_Tokovi izvora'!$A:$N,CW60,R$7)))</f>
        <v/>
      </c>
      <c r="S60" s="697" t="str">
        <f>IF($E60="","",IF(INDEX('E_Tokovi izvora'!$A:$N,CX60,S$7)="","",INDEX('E_Tokovi izvora'!$A:$N,CX60,S$7)))</f>
        <v/>
      </c>
      <c r="T60" s="697" t="str">
        <f>IF($E60="","",IF(INDEX('E_Tokovi izvora'!$A:$N,CY60,T$7)="","",INDEX('E_Tokovi izvora'!$A:$N,CY60,T$7)))</f>
        <v/>
      </c>
      <c r="U60" s="697" t="str">
        <f>IF($E60="","",IF(INDEX('E_Tokovi izvora'!$A:$N,CZ60,U$7)="","",INDEX('E_Tokovi izvora'!$A:$N,CZ60,U$7)))</f>
        <v/>
      </c>
      <c r="V60" s="697" t="str">
        <f>IF($E60="","",IF(INDEX('E_Tokovi izvora'!$A:$N,DA60,V$7)="","",INDEX('E_Tokovi izvora'!$A:$N,DA60,V$7)))</f>
        <v/>
      </c>
      <c r="W60" s="698" t="str">
        <f>IF($E60="","",IF(INDEX('E_Tokovi izvora'!$A:$N,DB60,W$7)="","",INDEX('E_Tokovi izvora'!$A:$N,DB60,W$7)))</f>
        <v/>
      </c>
      <c r="X60" s="697" t="str">
        <f>IF($E60="","",IF(INDEX('E_Tokovi izvora'!$A:$N,DC60,X$7)="","",INDEX('E_Tokovi izvora'!$A:$N,DC60,X$7)))</f>
        <v/>
      </c>
      <c r="Y60" s="697" t="str">
        <f>IF($E60="","",IF(INDEX('E_Tokovi izvora'!$A:$N,DD60,Y$7)="","",INDEX('E_Tokovi izvora'!$A:$N,DD60,Y$7)))</f>
        <v/>
      </c>
      <c r="Z60" s="697" t="str">
        <f>IF($E60="","",IF(INDEX('E_Tokovi izvora'!$A:$N,DE60,Z$7)="","",INDEX('E_Tokovi izvora'!$A:$N,DE60,Z$7)))</f>
        <v/>
      </c>
      <c r="AA60" s="697" t="str">
        <f>IF($E60="","",IF(INDEX('E_Tokovi izvora'!$A:$N,DF60,AA$7)="","",INDEX('E_Tokovi izvora'!$A:$N,DF60,AA$7)))</f>
        <v/>
      </c>
      <c r="AB60" s="697" t="str">
        <f>IF($E60="","",IF(INDEX('E_Tokovi izvora'!$A:$N,DG60,AB$7)="","",INDEX('E_Tokovi izvora'!$A:$N,DG60,AB$7)))</f>
        <v/>
      </c>
      <c r="AC60" s="697" t="str">
        <f>IF($E60="","",IF(INDEX('E_Tokovi izvora'!$A:$N,DH60,AC$7)="","",INDEX('E_Tokovi izvora'!$A:$N,DH60,AC$7)))</f>
        <v/>
      </c>
      <c r="AD60" s="697" t="str">
        <f>IF($E60="","",IF(INDEX('E_Tokovi izvora'!$A:$N,DI60,AD$7)="","",INDEX('E_Tokovi izvora'!$A:$N,DI60,AD$7)))</f>
        <v/>
      </c>
      <c r="AE60" s="697" t="str">
        <f>IF($E60="","",IF(INDEX('E_Tokovi izvora'!$A:$N,DJ60,AE$7)="","",INDEX('E_Tokovi izvora'!$A:$N,DJ60,AE$7)))</f>
        <v/>
      </c>
      <c r="AF60" s="697" t="str">
        <f>IF($E60="","",IF(INDEX('E_Tokovi izvora'!$A:$N,DK60,AF$7)="","",INDEX('E_Tokovi izvora'!$A:$N,DK60,AF$7)))</f>
        <v/>
      </c>
      <c r="AG60" s="697" t="str">
        <f>IF($E60="","",IF(INDEX('E_Tokovi izvora'!$A:$N,DL60,AG$7)="","",INDEX('E_Tokovi izvora'!$A:$N,DL60,AG$7)))</f>
        <v/>
      </c>
      <c r="AH60" s="697" t="str">
        <f>IF($E60="","",IF(INDEX('E_Tokovi izvora'!$A:$N,DM60,AH$7)="","",INDEX('E_Tokovi izvora'!$A:$N,DM60,AH$7)))</f>
        <v/>
      </c>
      <c r="AI60" s="697" t="str">
        <f>IF($E60="","",IF(INDEX('E_Tokovi izvora'!$A:$N,DN60,AI$7)="","",INDEX('E_Tokovi izvora'!$A:$N,DN60,AI$7)))</f>
        <v/>
      </c>
      <c r="AJ60" s="697" t="str">
        <f>IF($E60="","",IF(INDEX('E_Tokovi izvora'!$A:$N,DO60,AJ$7)="","",INDEX('E_Tokovi izvora'!$A:$N,DO60,AJ$7)))</f>
        <v/>
      </c>
      <c r="AK60" s="697" t="str">
        <f>IF($E60="","",IF(INDEX('E_Tokovi izvora'!$A:$N,DP60,AK$7)="","",INDEX('E_Tokovi izvora'!$A:$N,DP60,AK$7)))</f>
        <v/>
      </c>
      <c r="AL60" s="697" t="str">
        <f>IF($E60="","",IF(INDEX('E_Tokovi izvora'!$A:$N,DQ60,AL$7)="","",INDEX('E_Tokovi izvora'!$A:$N,DQ60,AL$7)))</f>
        <v/>
      </c>
      <c r="AM60" s="697" t="str">
        <f>IF($E60="","",IF(INDEX('E_Tokovi izvora'!$A:$N,DR60,AM$7)="","",INDEX('E_Tokovi izvora'!$A:$N,DR60,AM$7)))</f>
        <v/>
      </c>
      <c r="AN60" s="697" t="str">
        <f>IF($E60="","",IF(INDEX('E_Tokovi izvora'!$A:$N,DS60,AN$7)="","",INDEX('E_Tokovi izvora'!$A:$N,DS60,AN$7)))</f>
        <v/>
      </c>
      <c r="AO60" s="697" t="str">
        <f>IF($E60="","",IF(INDEX('E_Tokovi izvora'!$A:$N,DT60,AO$7)="","",INDEX('E_Tokovi izvora'!$A:$N,DT60,AO$7)))</f>
        <v/>
      </c>
      <c r="AP60" s="697" t="str">
        <f>IF($E60="","",IF(INDEX('E_Tokovi izvora'!$A:$N,DU60,AP$7)="","",INDEX('E_Tokovi izvora'!$A:$N,DU60,AP$7)))</f>
        <v/>
      </c>
      <c r="AQ60" s="697" t="str">
        <f>IF($E60="","",IF(INDEX('E_Tokovi izvora'!$A:$N,DV60,AQ$7)="","",INDEX('E_Tokovi izvora'!$A:$N,DV60,AQ$7)))</f>
        <v/>
      </c>
      <c r="AR60" s="697" t="str">
        <f>IF($E60="","",IF(INDEX('E_Tokovi izvora'!$A:$N,DW60,AR$7)="","",INDEX('E_Tokovi izvora'!$A:$N,DW60,AR$7)))</f>
        <v/>
      </c>
      <c r="AS60" s="697" t="str">
        <f>IF($E60="","",IF(INDEX('E_Tokovi izvora'!$A:$N,DX60,AS$7)="","",INDEX('E_Tokovi izvora'!$A:$N,DX60,AS$7)))</f>
        <v/>
      </c>
      <c r="AT60" s="697" t="str">
        <f>IF($E60="","",IF(INDEX('E_Tokovi izvora'!$A:$N,DY60,AT$7)="","",INDEX('E_Tokovi izvora'!$A:$N,DY60,AT$7)))</f>
        <v/>
      </c>
      <c r="AU60" s="697" t="str">
        <f>IF($E60="","",IF(INDEX('E_Tokovi izvora'!$A:$N,DZ60,AU$7)="","",INDEX('E_Tokovi izvora'!$A:$N,DZ60,AU$7)))</f>
        <v/>
      </c>
      <c r="AV60" s="697" t="str">
        <f>IF($E60="","",IF(INDEX('E_Tokovi izvora'!$A:$N,EA60,AV$7)="","",INDEX('E_Tokovi izvora'!$A:$N,EA60,AV$7)))</f>
        <v/>
      </c>
      <c r="AW60" s="697" t="str">
        <f>IF($E60="","",IF(INDEX('E_Tokovi izvora'!$A:$N,EB60,AW$7)="","",INDEX('E_Tokovi izvora'!$A:$N,EB60,AW$7)))</f>
        <v/>
      </c>
      <c r="AX60" s="697" t="str">
        <f>IF($E60="","",IF(INDEX('E_Tokovi izvora'!$A:$N,EC60,AX$7)="","",INDEX('E_Tokovi izvora'!$A:$N,EC60,AX$7)))</f>
        <v/>
      </c>
      <c r="AY60" s="697" t="str">
        <f>IF($E60="","",IF(INDEX('E_Tokovi izvora'!$A:$N,ED60,AY$7)="","",INDEX('E_Tokovi izvora'!$A:$N,ED60,AY$7)))</f>
        <v/>
      </c>
      <c r="AZ60" s="697" t="str">
        <f>IF($E60="","",IF(INDEX('E_Tokovi izvora'!$A:$N,EE60,AZ$7)="","",INDEX('E_Tokovi izvora'!$A:$N,EE60,AZ$7)))</f>
        <v/>
      </c>
      <c r="BA60" s="697" t="str">
        <f>IF($E60="","",IF(INDEX('E_Tokovi izvora'!$A:$N,EF60,BA$7)="","",INDEX('E_Tokovi izvora'!$A:$N,EF60,BA$7)))</f>
        <v/>
      </c>
      <c r="BB60" s="697" t="str">
        <f>IF($E60="","",IF(INDEX('E_Tokovi izvora'!$A:$N,EG60,BB$7)="","",INDEX('E_Tokovi izvora'!$A:$N,EG60,BB$7)))</f>
        <v/>
      </c>
      <c r="BC60" s="697" t="str">
        <f>IF($E60="","",IF(INDEX('E_Tokovi izvora'!$A:$N,EH60,BC$7)="","",INDEX('E_Tokovi izvora'!$A:$N,EH60,BC$7)))</f>
        <v/>
      </c>
      <c r="BD60" s="697" t="str">
        <f>IF($E60="","",IF(INDEX('E_Tokovi izvora'!$A:$N,EI60,BD$7)="","",INDEX('E_Tokovi izvora'!$A:$N,EI60,BD$7)))</f>
        <v/>
      </c>
      <c r="BE60" s="697" t="str">
        <f>IF($E60="","",IF(INDEX('E_Tokovi izvora'!$A:$N,EJ60,BE$7)="","",INDEX('E_Tokovi izvora'!$A:$N,EJ60,BE$7)))</f>
        <v/>
      </c>
      <c r="BF60" s="697" t="str">
        <f>IF($E60="","",IF(INDEX('E_Tokovi izvora'!$A:$N,EK60,BF$7)="","",INDEX('E_Tokovi izvora'!$A:$N,EK60,BF$7)))</f>
        <v/>
      </c>
      <c r="BG60" s="697" t="str">
        <f>IF($E60="","",IF(INDEX('E_Tokovi izvora'!$A:$N,EL60,BG$7)="","",INDEX('E_Tokovi izvora'!$A:$N,EL60,BG$7)))</f>
        <v/>
      </c>
      <c r="BH60" s="697" t="str">
        <f>IF($E60="","",IF(INDEX('E_Tokovi izvora'!$A:$N,EM60,BH$7)="","",INDEX('E_Tokovi izvora'!$A:$N,EM60,BH$7)))</f>
        <v/>
      </c>
      <c r="BI60" s="697" t="str">
        <f>IF($E60="","",IF(INDEX('E_Tokovi izvora'!$A:$N,EN60,BI$7)="","",INDEX('E_Tokovi izvora'!$A:$N,EN60,BI$7)))</f>
        <v/>
      </c>
      <c r="BJ60" s="697" t="str">
        <f>IF($E60="","",IF(INDEX('E_Tokovi izvora'!$A:$N,EO60,BJ$7)="","",INDEX('E_Tokovi izvora'!$A:$N,EO60,BJ$7)))</f>
        <v/>
      </c>
      <c r="BK60" s="697" t="str">
        <f>IF($E60="","",IF(INDEX('E_Tokovi izvora'!$A:$N,EP60,BK$7)="","",INDEX('E_Tokovi izvora'!$A:$N,EP60,BK$7)))</f>
        <v/>
      </c>
      <c r="BL60" s="697" t="str">
        <f>IF($E60="","",IF(INDEX('E_Tokovi izvora'!$A:$N,EQ60,BL$7)="","",INDEX('E_Tokovi izvora'!$A:$N,EQ60,BL$7)))</f>
        <v/>
      </c>
      <c r="BM60" s="697" t="str">
        <f>IF($E60="","",IF(INDEX('E_Tokovi izvora'!$A:$N,ER60,BM$7)="","",INDEX('E_Tokovi izvora'!$A:$N,ER60,BM$7)))</f>
        <v/>
      </c>
      <c r="BN60" s="697" t="str">
        <f>IF($E60="","",IF(INDEX('E_Tokovi izvora'!$A:$N,ES60,BN$7)="","",INDEX('E_Tokovi izvora'!$A:$N,ES60,BN$7)))</f>
        <v/>
      </c>
      <c r="BO60" s="697" t="str">
        <f>IF($E60="","",IF(INDEX('E_Tokovi izvora'!$A:$N,ET60,BO$7)="","",INDEX('E_Tokovi izvora'!$A:$N,ET60,BO$7)))</f>
        <v/>
      </c>
      <c r="BP60" s="697" t="str">
        <f>IF($E60="","",IF(INDEX('E_Tokovi izvora'!$A:$N,EU60,BP$7)="","",INDEX('E_Tokovi izvora'!$A:$N,EU60,BP$7)))</f>
        <v/>
      </c>
      <c r="BQ60" s="697" t="str">
        <f>IF($E60="","",IF(INDEX('E_Tokovi izvora'!$A:$N,EV60,BQ$7)="","",INDEX('E_Tokovi izvora'!$A:$N,EV60,BQ$7)))</f>
        <v/>
      </c>
      <c r="BR60" s="697" t="str">
        <f>IF($E60="","",IF(INDEX('E_Tokovi izvora'!$A:$N,EW60,BR$7)="","",INDEX('E_Tokovi izvora'!$A:$N,EW60,BR$7)))</f>
        <v/>
      </c>
      <c r="BS60" s="697" t="str">
        <f>IF($E60="","",IF(INDEX('E_Tokovi izvora'!$A:$N,EX60,BS$7)="","",INDEX('E_Tokovi izvora'!$A:$N,EX60,BS$7)))</f>
        <v/>
      </c>
      <c r="BT60" s="697" t="str">
        <f>IF($E60="","",IF(INDEX('E_Tokovi izvora'!$A:$N,EY60,BT$7)="","",INDEX('E_Tokovi izvora'!$A:$N,EY60,BT$7)))</f>
        <v/>
      </c>
      <c r="BU60" s="620"/>
      <c r="CJ60" s="673" t="str">
        <f t="shared" si="66"/>
        <v>SourceCategory_</v>
      </c>
      <c r="CK60" s="673" t="b">
        <f>INDEX('C_Opis postrojenja'!$A$226:$A$332,ROWS($CI$11:CI60))="ausblenden"</f>
        <v>1</v>
      </c>
      <c r="CL60" s="673" t="str">
        <f t="shared" si="67"/>
        <v>SourceStreamName_</v>
      </c>
      <c r="CN60" s="673">
        <f t="shared" si="65"/>
        <v>3367</v>
      </c>
      <c r="CO60" s="673">
        <f t="shared" si="2"/>
        <v>3369</v>
      </c>
      <c r="CP60" s="673">
        <f t="shared" si="3"/>
        <v>3371</v>
      </c>
      <c r="CQ60" s="673">
        <f t="shared" si="4"/>
        <v>3373</v>
      </c>
      <c r="CR60" s="673">
        <f t="shared" si="5"/>
        <v>3375</v>
      </c>
      <c r="CS60" s="673">
        <f t="shared" si="6"/>
        <v>3377</v>
      </c>
      <c r="CT60" s="673">
        <f t="shared" si="7"/>
        <v>3379</v>
      </c>
      <c r="CU60" s="673">
        <f t="shared" si="8"/>
        <v>3379</v>
      </c>
      <c r="CV60" s="673">
        <f t="shared" si="9"/>
        <v>3379</v>
      </c>
      <c r="CW60" s="673">
        <f t="shared" si="10"/>
        <v>3379</v>
      </c>
      <c r="CX60" s="673">
        <f t="shared" si="11"/>
        <v>3379</v>
      </c>
      <c r="CY60" s="673">
        <f t="shared" si="12"/>
        <v>3382</v>
      </c>
      <c r="CZ60" s="673">
        <f t="shared" si="13"/>
        <v>3386</v>
      </c>
      <c r="DA60" s="673">
        <f t="shared" si="14"/>
        <v>3387</v>
      </c>
      <c r="DB60" s="673">
        <f t="shared" si="15"/>
        <v>3388</v>
      </c>
      <c r="DC60" s="673">
        <f t="shared" si="16"/>
        <v>3395</v>
      </c>
      <c r="DD60" s="673">
        <f t="shared" si="17"/>
        <v>3405</v>
      </c>
      <c r="DE60" s="673">
        <f t="shared" si="18"/>
        <v>3405</v>
      </c>
      <c r="DF60" s="673">
        <f t="shared" si="19"/>
        <v>3405</v>
      </c>
      <c r="DG60" s="673">
        <f t="shared" si="20"/>
        <v>3405</v>
      </c>
      <c r="DH60" s="673">
        <f t="shared" si="21"/>
        <v>3405</v>
      </c>
      <c r="DI60" s="673">
        <f t="shared" si="22"/>
        <v>3405</v>
      </c>
      <c r="DJ60" s="673">
        <f t="shared" si="23"/>
        <v>3405</v>
      </c>
      <c r="DK60" s="673">
        <f t="shared" si="24"/>
        <v>3396</v>
      </c>
      <c r="DL60" s="673">
        <f t="shared" si="25"/>
        <v>3406</v>
      </c>
      <c r="DM60" s="673">
        <f t="shared" si="26"/>
        <v>3406</v>
      </c>
      <c r="DN60" s="673">
        <f t="shared" si="27"/>
        <v>3406</v>
      </c>
      <c r="DO60" s="673">
        <f t="shared" si="28"/>
        <v>3406</v>
      </c>
      <c r="DP60" s="673">
        <f t="shared" si="29"/>
        <v>3406</v>
      </c>
      <c r="DQ60" s="673">
        <f t="shared" si="30"/>
        <v>3406</v>
      </c>
      <c r="DR60" s="673">
        <f t="shared" si="31"/>
        <v>3406</v>
      </c>
      <c r="DS60" s="673">
        <f t="shared" si="32"/>
        <v>3397</v>
      </c>
      <c r="DT60" s="673">
        <f t="shared" si="33"/>
        <v>3407</v>
      </c>
      <c r="DU60" s="673">
        <f t="shared" si="34"/>
        <v>3407</v>
      </c>
      <c r="DV60" s="673">
        <f t="shared" si="35"/>
        <v>3407</v>
      </c>
      <c r="DW60" s="673">
        <f t="shared" si="36"/>
        <v>3407</v>
      </c>
      <c r="DX60" s="673">
        <f t="shared" si="37"/>
        <v>3407</v>
      </c>
      <c r="DY60" s="673">
        <f t="shared" si="38"/>
        <v>3407</v>
      </c>
      <c r="DZ60" s="673">
        <f t="shared" si="39"/>
        <v>3407</v>
      </c>
      <c r="EA60" s="673">
        <f t="shared" si="40"/>
        <v>3398</v>
      </c>
      <c r="EB60" s="673">
        <f t="shared" si="41"/>
        <v>3408</v>
      </c>
      <c r="EC60" s="673">
        <f t="shared" si="42"/>
        <v>3408</v>
      </c>
      <c r="ED60" s="673">
        <f t="shared" si="43"/>
        <v>3408</v>
      </c>
      <c r="EE60" s="673">
        <f t="shared" si="44"/>
        <v>3408</v>
      </c>
      <c r="EF60" s="673">
        <f t="shared" si="45"/>
        <v>3408</v>
      </c>
      <c r="EG60" s="673">
        <f t="shared" si="46"/>
        <v>3408</v>
      </c>
      <c r="EH60" s="673">
        <f t="shared" si="47"/>
        <v>3408</v>
      </c>
      <c r="EI60" s="673">
        <f t="shared" si="48"/>
        <v>3399</v>
      </c>
      <c r="EJ60" s="673">
        <f t="shared" si="49"/>
        <v>3409</v>
      </c>
      <c r="EK60" s="673">
        <f t="shared" si="50"/>
        <v>3409</v>
      </c>
      <c r="EL60" s="673">
        <f t="shared" si="51"/>
        <v>3409</v>
      </c>
      <c r="EM60" s="673">
        <f t="shared" si="52"/>
        <v>3409</v>
      </c>
      <c r="EN60" s="673">
        <f t="shared" si="53"/>
        <v>3409</v>
      </c>
      <c r="EO60" s="673">
        <f t="shared" si="54"/>
        <v>3409</v>
      </c>
      <c r="EP60" s="673">
        <f t="shared" si="55"/>
        <v>3409</v>
      </c>
      <c r="EQ60" s="673">
        <f t="shared" si="56"/>
        <v>3400</v>
      </c>
      <c r="ER60" s="673">
        <f t="shared" si="57"/>
        <v>3410</v>
      </c>
      <c r="ES60" s="673">
        <f t="shared" si="58"/>
        <v>3410</v>
      </c>
      <c r="ET60" s="673">
        <f t="shared" si="59"/>
        <v>3410</v>
      </c>
      <c r="EU60" s="673">
        <f t="shared" si="60"/>
        <v>3410</v>
      </c>
      <c r="EV60" s="673">
        <f t="shared" si="61"/>
        <v>3410</v>
      </c>
      <c r="EW60" s="673">
        <f t="shared" si="62"/>
        <v>3410</v>
      </c>
      <c r="EX60" s="673">
        <f t="shared" si="63"/>
        <v>3410</v>
      </c>
      <c r="EY60" s="673">
        <f t="shared" si="64"/>
        <v>3416</v>
      </c>
    </row>
    <row r="61" spans="2:155" ht="12.75" customHeight="1" x14ac:dyDescent="0.2">
      <c r="B61" s="694" t="str">
        <f>IF(COUNTIF($CK$10:CK61,TRUE)&gt;0,"",INDEX('C_Opis postrojenja'!$E$226:$E$242,ROWS($A$11:A61)))</f>
        <v/>
      </c>
      <c r="C61" s="576" t="str">
        <f>IF($E61="","",INDEX('C_Opis postrojenja'!F:F,MATCH($B61,'C_Opis postrojenja'!$E:$E,0)))</f>
        <v/>
      </c>
      <c r="D61" s="576" t="str">
        <f>IF($E61="","",INDEX('C_Opis postrojenja'!I:I,MATCH($B61,'C_Opis postrojenja'!$E:$E,0)))</f>
        <v/>
      </c>
      <c r="E61" s="576" t="str">
        <f>IF($B61="","",INDEX('C_Opis postrojenja'!F:F,MATCH($CJ61,'C_Opis postrojenja'!$Q:$Q,0)))</f>
        <v/>
      </c>
      <c r="F61" s="700" t="str">
        <f>IF($E61="","",INDEX('C_Opis postrojenja'!L:L,MATCH($CJ61,'C_Opis postrojenja'!$Q:$Q,0)))</f>
        <v/>
      </c>
      <c r="G61" s="576" t="str">
        <f>IF($E61="","",INDEX('C_Opis postrojenja'!M:M,MATCH($CJ61,'C_Opis postrojenja'!$Q:$Q,0)))</f>
        <v/>
      </c>
      <c r="H61" s="576" t="str">
        <f>IF($E61="","",INDEX('C_Opis postrojenja'!N:N,MATCH($CJ61,'C_Opis postrojenja'!$Q:$Q,0)))</f>
        <v/>
      </c>
      <c r="I61" s="697" t="str">
        <f>IF($E61="","",IF(INDEX('E_Tokovi izvora'!$A:$N,CN61,I$7)="","",INDEX('E_Tokovi izvora'!$A:$N,CN61,I$7)))</f>
        <v/>
      </c>
      <c r="J61" s="697" t="str">
        <f>IF($E61="","",IF(INDEX('E_Tokovi izvora'!$A:$N,CO61,J$7)="","",INDEX('E_Tokovi izvora'!$A:$N,CO61,J$7)))</f>
        <v/>
      </c>
      <c r="K61" s="697" t="str">
        <f>IF($E61="","",IF(INDEX('E_Tokovi izvora'!$A:$N,CP61,K$7)="","",INDEX('E_Tokovi izvora'!$A:$N,CP61,K$7)))</f>
        <v/>
      </c>
      <c r="L61" s="697" t="str">
        <f>IF($E61="","",IF(INDEX('E_Tokovi izvora'!$A:$N,CQ61,L$7)="","",INDEX('E_Tokovi izvora'!$A:$N,CQ61,L$7)))</f>
        <v/>
      </c>
      <c r="M61" s="697" t="str">
        <f>IF($E61="","",IF(INDEX('E_Tokovi izvora'!$A:$N,CR61,M$7)="","",INDEX('E_Tokovi izvora'!$A:$N,CR61,M$7)))</f>
        <v/>
      </c>
      <c r="N61" s="697" t="str">
        <f>IF($E61="","",IF(INDEX('E_Tokovi izvora'!$A:$N,CS61,N$7)="","",INDEX('E_Tokovi izvora'!$A:$N,CS61,N$7)))</f>
        <v/>
      </c>
      <c r="O61" s="697" t="str">
        <f>IF($E61="","",IF(INDEX('E_Tokovi izvora'!$A:$N,CT61,O$7)="","",INDEX('E_Tokovi izvora'!$A:$N,CT61,O$7)))</f>
        <v/>
      </c>
      <c r="P61" s="697" t="str">
        <f>IF($E61="","",IF(INDEX('E_Tokovi izvora'!$A:$N,CU61,P$7)="","",INDEX('E_Tokovi izvora'!$A:$N,CU61,P$7)))</f>
        <v/>
      </c>
      <c r="Q61" s="697" t="str">
        <f>IF($E61="","",IF(INDEX('E_Tokovi izvora'!$A:$N,CV61,Q$7)="","",INDEX('E_Tokovi izvora'!$A:$N,CV61,Q$7)))</f>
        <v/>
      </c>
      <c r="R61" s="697" t="str">
        <f>IF($E61="","",IF(INDEX('E_Tokovi izvora'!$A:$N,CW61,R$7)="","",INDEX('E_Tokovi izvora'!$A:$N,CW61,R$7)))</f>
        <v/>
      </c>
      <c r="S61" s="697" t="str">
        <f>IF($E61="","",IF(INDEX('E_Tokovi izvora'!$A:$N,CX61,S$7)="","",INDEX('E_Tokovi izvora'!$A:$N,CX61,S$7)))</f>
        <v/>
      </c>
      <c r="T61" s="697" t="str">
        <f>IF($E61="","",IF(INDEX('E_Tokovi izvora'!$A:$N,CY61,T$7)="","",INDEX('E_Tokovi izvora'!$A:$N,CY61,T$7)))</f>
        <v/>
      </c>
      <c r="U61" s="697" t="str">
        <f>IF($E61="","",IF(INDEX('E_Tokovi izvora'!$A:$N,CZ61,U$7)="","",INDEX('E_Tokovi izvora'!$A:$N,CZ61,U$7)))</f>
        <v/>
      </c>
      <c r="V61" s="697" t="str">
        <f>IF($E61="","",IF(INDEX('E_Tokovi izvora'!$A:$N,DA61,V$7)="","",INDEX('E_Tokovi izvora'!$A:$N,DA61,V$7)))</f>
        <v/>
      </c>
      <c r="W61" s="698" t="str">
        <f>IF($E61="","",IF(INDEX('E_Tokovi izvora'!$A:$N,DB61,W$7)="","",INDEX('E_Tokovi izvora'!$A:$N,DB61,W$7)))</f>
        <v/>
      </c>
      <c r="X61" s="697" t="str">
        <f>IF($E61="","",IF(INDEX('E_Tokovi izvora'!$A:$N,DC61,X$7)="","",INDEX('E_Tokovi izvora'!$A:$N,DC61,X$7)))</f>
        <v/>
      </c>
      <c r="Y61" s="697" t="str">
        <f>IF($E61="","",IF(INDEX('E_Tokovi izvora'!$A:$N,DD61,Y$7)="","",INDEX('E_Tokovi izvora'!$A:$N,DD61,Y$7)))</f>
        <v/>
      </c>
      <c r="Z61" s="697" t="str">
        <f>IF($E61="","",IF(INDEX('E_Tokovi izvora'!$A:$N,DE61,Z$7)="","",INDEX('E_Tokovi izvora'!$A:$N,DE61,Z$7)))</f>
        <v/>
      </c>
      <c r="AA61" s="697" t="str">
        <f>IF($E61="","",IF(INDEX('E_Tokovi izvora'!$A:$N,DF61,AA$7)="","",INDEX('E_Tokovi izvora'!$A:$N,DF61,AA$7)))</f>
        <v/>
      </c>
      <c r="AB61" s="697" t="str">
        <f>IF($E61="","",IF(INDEX('E_Tokovi izvora'!$A:$N,DG61,AB$7)="","",INDEX('E_Tokovi izvora'!$A:$N,DG61,AB$7)))</f>
        <v/>
      </c>
      <c r="AC61" s="697" t="str">
        <f>IF($E61="","",IF(INDEX('E_Tokovi izvora'!$A:$N,DH61,AC$7)="","",INDEX('E_Tokovi izvora'!$A:$N,DH61,AC$7)))</f>
        <v/>
      </c>
      <c r="AD61" s="697" t="str">
        <f>IF($E61="","",IF(INDEX('E_Tokovi izvora'!$A:$N,DI61,AD$7)="","",INDEX('E_Tokovi izvora'!$A:$N,DI61,AD$7)))</f>
        <v/>
      </c>
      <c r="AE61" s="697" t="str">
        <f>IF($E61="","",IF(INDEX('E_Tokovi izvora'!$A:$N,DJ61,AE$7)="","",INDEX('E_Tokovi izvora'!$A:$N,DJ61,AE$7)))</f>
        <v/>
      </c>
      <c r="AF61" s="697" t="str">
        <f>IF($E61="","",IF(INDEX('E_Tokovi izvora'!$A:$N,DK61,AF$7)="","",INDEX('E_Tokovi izvora'!$A:$N,DK61,AF$7)))</f>
        <v/>
      </c>
      <c r="AG61" s="697" t="str">
        <f>IF($E61="","",IF(INDEX('E_Tokovi izvora'!$A:$N,DL61,AG$7)="","",INDEX('E_Tokovi izvora'!$A:$N,DL61,AG$7)))</f>
        <v/>
      </c>
      <c r="AH61" s="697" t="str">
        <f>IF($E61="","",IF(INDEX('E_Tokovi izvora'!$A:$N,DM61,AH$7)="","",INDEX('E_Tokovi izvora'!$A:$N,DM61,AH$7)))</f>
        <v/>
      </c>
      <c r="AI61" s="697" t="str">
        <f>IF($E61="","",IF(INDEX('E_Tokovi izvora'!$A:$N,DN61,AI$7)="","",INDEX('E_Tokovi izvora'!$A:$N,DN61,AI$7)))</f>
        <v/>
      </c>
      <c r="AJ61" s="697" t="str">
        <f>IF($E61="","",IF(INDEX('E_Tokovi izvora'!$A:$N,DO61,AJ$7)="","",INDEX('E_Tokovi izvora'!$A:$N,DO61,AJ$7)))</f>
        <v/>
      </c>
      <c r="AK61" s="697" t="str">
        <f>IF($E61="","",IF(INDEX('E_Tokovi izvora'!$A:$N,DP61,AK$7)="","",INDEX('E_Tokovi izvora'!$A:$N,DP61,AK$7)))</f>
        <v/>
      </c>
      <c r="AL61" s="697" t="str">
        <f>IF($E61="","",IF(INDEX('E_Tokovi izvora'!$A:$N,DQ61,AL$7)="","",INDEX('E_Tokovi izvora'!$A:$N,DQ61,AL$7)))</f>
        <v/>
      </c>
      <c r="AM61" s="697" t="str">
        <f>IF($E61="","",IF(INDEX('E_Tokovi izvora'!$A:$N,DR61,AM$7)="","",INDEX('E_Tokovi izvora'!$A:$N,DR61,AM$7)))</f>
        <v/>
      </c>
      <c r="AN61" s="697" t="str">
        <f>IF($E61="","",IF(INDEX('E_Tokovi izvora'!$A:$N,DS61,AN$7)="","",INDEX('E_Tokovi izvora'!$A:$N,DS61,AN$7)))</f>
        <v/>
      </c>
      <c r="AO61" s="697" t="str">
        <f>IF($E61="","",IF(INDEX('E_Tokovi izvora'!$A:$N,DT61,AO$7)="","",INDEX('E_Tokovi izvora'!$A:$N,DT61,AO$7)))</f>
        <v/>
      </c>
      <c r="AP61" s="697" t="str">
        <f>IF($E61="","",IF(INDEX('E_Tokovi izvora'!$A:$N,DU61,AP$7)="","",INDEX('E_Tokovi izvora'!$A:$N,DU61,AP$7)))</f>
        <v/>
      </c>
      <c r="AQ61" s="697" t="str">
        <f>IF($E61="","",IF(INDEX('E_Tokovi izvora'!$A:$N,DV61,AQ$7)="","",INDEX('E_Tokovi izvora'!$A:$N,DV61,AQ$7)))</f>
        <v/>
      </c>
      <c r="AR61" s="697" t="str">
        <f>IF($E61="","",IF(INDEX('E_Tokovi izvora'!$A:$N,DW61,AR$7)="","",INDEX('E_Tokovi izvora'!$A:$N,DW61,AR$7)))</f>
        <v/>
      </c>
      <c r="AS61" s="697" t="str">
        <f>IF($E61="","",IF(INDEX('E_Tokovi izvora'!$A:$N,DX61,AS$7)="","",INDEX('E_Tokovi izvora'!$A:$N,DX61,AS$7)))</f>
        <v/>
      </c>
      <c r="AT61" s="697" t="str">
        <f>IF($E61="","",IF(INDEX('E_Tokovi izvora'!$A:$N,DY61,AT$7)="","",INDEX('E_Tokovi izvora'!$A:$N,DY61,AT$7)))</f>
        <v/>
      </c>
      <c r="AU61" s="697" t="str">
        <f>IF($E61="","",IF(INDEX('E_Tokovi izvora'!$A:$N,DZ61,AU$7)="","",INDEX('E_Tokovi izvora'!$A:$N,DZ61,AU$7)))</f>
        <v/>
      </c>
      <c r="AV61" s="697" t="str">
        <f>IF($E61="","",IF(INDEX('E_Tokovi izvora'!$A:$N,EA61,AV$7)="","",INDEX('E_Tokovi izvora'!$A:$N,EA61,AV$7)))</f>
        <v/>
      </c>
      <c r="AW61" s="697" t="str">
        <f>IF($E61="","",IF(INDEX('E_Tokovi izvora'!$A:$N,EB61,AW$7)="","",INDEX('E_Tokovi izvora'!$A:$N,EB61,AW$7)))</f>
        <v/>
      </c>
      <c r="AX61" s="697" t="str">
        <f>IF($E61="","",IF(INDEX('E_Tokovi izvora'!$A:$N,EC61,AX$7)="","",INDEX('E_Tokovi izvora'!$A:$N,EC61,AX$7)))</f>
        <v/>
      </c>
      <c r="AY61" s="697" t="str">
        <f>IF($E61="","",IF(INDEX('E_Tokovi izvora'!$A:$N,ED61,AY$7)="","",INDEX('E_Tokovi izvora'!$A:$N,ED61,AY$7)))</f>
        <v/>
      </c>
      <c r="AZ61" s="697" t="str">
        <f>IF($E61="","",IF(INDEX('E_Tokovi izvora'!$A:$N,EE61,AZ$7)="","",INDEX('E_Tokovi izvora'!$A:$N,EE61,AZ$7)))</f>
        <v/>
      </c>
      <c r="BA61" s="697" t="str">
        <f>IF($E61="","",IF(INDEX('E_Tokovi izvora'!$A:$N,EF61,BA$7)="","",INDEX('E_Tokovi izvora'!$A:$N,EF61,BA$7)))</f>
        <v/>
      </c>
      <c r="BB61" s="697" t="str">
        <f>IF($E61="","",IF(INDEX('E_Tokovi izvora'!$A:$N,EG61,BB$7)="","",INDEX('E_Tokovi izvora'!$A:$N,EG61,BB$7)))</f>
        <v/>
      </c>
      <c r="BC61" s="697" t="str">
        <f>IF($E61="","",IF(INDEX('E_Tokovi izvora'!$A:$N,EH61,BC$7)="","",INDEX('E_Tokovi izvora'!$A:$N,EH61,BC$7)))</f>
        <v/>
      </c>
      <c r="BD61" s="697" t="str">
        <f>IF($E61="","",IF(INDEX('E_Tokovi izvora'!$A:$N,EI61,BD$7)="","",INDEX('E_Tokovi izvora'!$A:$N,EI61,BD$7)))</f>
        <v/>
      </c>
      <c r="BE61" s="697" t="str">
        <f>IF($E61="","",IF(INDEX('E_Tokovi izvora'!$A:$N,EJ61,BE$7)="","",INDEX('E_Tokovi izvora'!$A:$N,EJ61,BE$7)))</f>
        <v/>
      </c>
      <c r="BF61" s="697" t="str">
        <f>IF($E61="","",IF(INDEX('E_Tokovi izvora'!$A:$N,EK61,BF$7)="","",INDEX('E_Tokovi izvora'!$A:$N,EK61,BF$7)))</f>
        <v/>
      </c>
      <c r="BG61" s="697" t="str">
        <f>IF($E61="","",IF(INDEX('E_Tokovi izvora'!$A:$N,EL61,BG$7)="","",INDEX('E_Tokovi izvora'!$A:$N,EL61,BG$7)))</f>
        <v/>
      </c>
      <c r="BH61" s="697" t="str">
        <f>IF($E61="","",IF(INDEX('E_Tokovi izvora'!$A:$N,EM61,BH$7)="","",INDEX('E_Tokovi izvora'!$A:$N,EM61,BH$7)))</f>
        <v/>
      </c>
      <c r="BI61" s="697" t="str">
        <f>IF($E61="","",IF(INDEX('E_Tokovi izvora'!$A:$N,EN61,BI$7)="","",INDEX('E_Tokovi izvora'!$A:$N,EN61,BI$7)))</f>
        <v/>
      </c>
      <c r="BJ61" s="697" t="str">
        <f>IF($E61="","",IF(INDEX('E_Tokovi izvora'!$A:$N,EO61,BJ$7)="","",INDEX('E_Tokovi izvora'!$A:$N,EO61,BJ$7)))</f>
        <v/>
      </c>
      <c r="BK61" s="697" t="str">
        <f>IF($E61="","",IF(INDEX('E_Tokovi izvora'!$A:$N,EP61,BK$7)="","",INDEX('E_Tokovi izvora'!$A:$N,EP61,BK$7)))</f>
        <v/>
      </c>
      <c r="BL61" s="697" t="str">
        <f>IF($E61="","",IF(INDEX('E_Tokovi izvora'!$A:$N,EQ61,BL$7)="","",INDEX('E_Tokovi izvora'!$A:$N,EQ61,BL$7)))</f>
        <v/>
      </c>
      <c r="BM61" s="697" t="str">
        <f>IF($E61="","",IF(INDEX('E_Tokovi izvora'!$A:$N,ER61,BM$7)="","",INDEX('E_Tokovi izvora'!$A:$N,ER61,BM$7)))</f>
        <v/>
      </c>
      <c r="BN61" s="697" t="str">
        <f>IF($E61="","",IF(INDEX('E_Tokovi izvora'!$A:$N,ES61,BN$7)="","",INDEX('E_Tokovi izvora'!$A:$N,ES61,BN$7)))</f>
        <v/>
      </c>
      <c r="BO61" s="697" t="str">
        <f>IF($E61="","",IF(INDEX('E_Tokovi izvora'!$A:$N,ET61,BO$7)="","",INDEX('E_Tokovi izvora'!$A:$N,ET61,BO$7)))</f>
        <v/>
      </c>
      <c r="BP61" s="697" t="str">
        <f>IF($E61="","",IF(INDEX('E_Tokovi izvora'!$A:$N,EU61,BP$7)="","",INDEX('E_Tokovi izvora'!$A:$N,EU61,BP$7)))</f>
        <v/>
      </c>
      <c r="BQ61" s="697" t="str">
        <f>IF($E61="","",IF(INDEX('E_Tokovi izvora'!$A:$N,EV61,BQ$7)="","",INDEX('E_Tokovi izvora'!$A:$N,EV61,BQ$7)))</f>
        <v/>
      </c>
      <c r="BR61" s="697" t="str">
        <f>IF($E61="","",IF(INDEX('E_Tokovi izvora'!$A:$N,EW61,BR$7)="","",INDEX('E_Tokovi izvora'!$A:$N,EW61,BR$7)))</f>
        <v/>
      </c>
      <c r="BS61" s="697" t="str">
        <f>IF($E61="","",IF(INDEX('E_Tokovi izvora'!$A:$N,EX61,BS$7)="","",INDEX('E_Tokovi izvora'!$A:$N,EX61,BS$7)))</f>
        <v/>
      </c>
      <c r="BT61" s="697" t="str">
        <f>IF($E61="","",IF(INDEX('E_Tokovi izvora'!$A:$N,EY61,BT$7)="","",INDEX('E_Tokovi izvora'!$A:$N,EY61,BT$7)))</f>
        <v/>
      </c>
      <c r="BU61" s="620"/>
      <c r="CJ61" s="673" t="str">
        <f t="shared" si="66"/>
        <v>SourceCategory_</v>
      </c>
      <c r="CK61" s="673" t="b">
        <f>INDEX('C_Opis postrojenja'!$A$226:$A$332,ROWS($CI$11:CI61))="ausblenden"</f>
        <v>1</v>
      </c>
      <c r="CL61" s="673" t="str">
        <f t="shared" si="67"/>
        <v>SourceStreamName_</v>
      </c>
      <c r="CN61" s="673">
        <f t="shared" si="65"/>
        <v>3433</v>
      </c>
      <c r="CO61" s="673">
        <f t="shared" si="2"/>
        <v>3435</v>
      </c>
      <c r="CP61" s="673">
        <f t="shared" si="3"/>
        <v>3437</v>
      </c>
      <c r="CQ61" s="673">
        <f t="shared" si="4"/>
        <v>3439</v>
      </c>
      <c r="CR61" s="673">
        <f t="shared" si="5"/>
        <v>3441</v>
      </c>
      <c r="CS61" s="673">
        <f t="shared" si="6"/>
        <v>3443</v>
      </c>
      <c r="CT61" s="673">
        <f t="shared" si="7"/>
        <v>3445</v>
      </c>
      <c r="CU61" s="673">
        <f t="shared" si="8"/>
        <v>3445</v>
      </c>
      <c r="CV61" s="673">
        <f t="shared" si="9"/>
        <v>3445</v>
      </c>
      <c r="CW61" s="673">
        <f t="shared" si="10"/>
        <v>3445</v>
      </c>
      <c r="CX61" s="673">
        <f t="shared" si="11"/>
        <v>3445</v>
      </c>
      <c r="CY61" s="673">
        <f t="shared" si="12"/>
        <v>3448</v>
      </c>
      <c r="CZ61" s="673">
        <f t="shared" si="13"/>
        <v>3452</v>
      </c>
      <c r="DA61" s="673">
        <f t="shared" si="14"/>
        <v>3453</v>
      </c>
      <c r="DB61" s="673">
        <f t="shared" si="15"/>
        <v>3454</v>
      </c>
      <c r="DC61" s="673">
        <f t="shared" si="16"/>
        <v>3461</v>
      </c>
      <c r="DD61" s="673">
        <f t="shared" si="17"/>
        <v>3471</v>
      </c>
      <c r="DE61" s="673">
        <f t="shared" si="18"/>
        <v>3471</v>
      </c>
      <c r="DF61" s="673">
        <f t="shared" si="19"/>
        <v>3471</v>
      </c>
      <c r="DG61" s="673">
        <f t="shared" si="20"/>
        <v>3471</v>
      </c>
      <c r="DH61" s="673">
        <f t="shared" si="21"/>
        <v>3471</v>
      </c>
      <c r="DI61" s="673">
        <f t="shared" si="22"/>
        <v>3471</v>
      </c>
      <c r="DJ61" s="673">
        <f t="shared" si="23"/>
        <v>3471</v>
      </c>
      <c r="DK61" s="673">
        <f t="shared" si="24"/>
        <v>3462</v>
      </c>
      <c r="DL61" s="673">
        <f t="shared" si="25"/>
        <v>3472</v>
      </c>
      <c r="DM61" s="673">
        <f t="shared" si="26"/>
        <v>3472</v>
      </c>
      <c r="DN61" s="673">
        <f t="shared" si="27"/>
        <v>3472</v>
      </c>
      <c r="DO61" s="673">
        <f t="shared" si="28"/>
        <v>3472</v>
      </c>
      <c r="DP61" s="673">
        <f t="shared" si="29"/>
        <v>3472</v>
      </c>
      <c r="DQ61" s="673">
        <f t="shared" si="30"/>
        <v>3472</v>
      </c>
      <c r="DR61" s="673">
        <f t="shared" si="31"/>
        <v>3472</v>
      </c>
      <c r="DS61" s="673">
        <f t="shared" si="32"/>
        <v>3463</v>
      </c>
      <c r="DT61" s="673">
        <f t="shared" si="33"/>
        <v>3473</v>
      </c>
      <c r="DU61" s="673">
        <f t="shared" si="34"/>
        <v>3473</v>
      </c>
      <c r="DV61" s="673">
        <f t="shared" si="35"/>
        <v>3473</v>
      </c>
      <c r="DW61" s="673">
        <f t="shared" si="36"/>
        <v>3473</v>
      </c>
      <c r="DX61" s="673">
        <f t="shared" si="37"/>
        <v>3473</v>
      </c>
      <c r="DY61" s="673">
        <f t="shared" si="38"/>
        <v>3473</v>
      </c>
      <c r="DZ61" s="673">
        <f t="shared" si="39"/>
        <v>3473</v>
      </c>
      <c r="EA61" s="673">
        <f t="shared" si="40"/>
        <v>3464</v>
      </c>
      <c r="EB61" s="673">
        <f t="shared" si="41"/>
        <v>3474</v>
      </c>
      <c r="EC61" s="673">
        <f t="shared" si="42"/>
        <v>3474</v>
      </c>
      <c r="ED61" s="673">
        <f t="shared" si="43"/>
        <v>3474</v>
      </c>
      <c r="EE61" s="673">
        <f t="shared" si="44"/>
        <v>3474</v>
      </c>
      <c r="EF61" s="673">
        <f t="shared" si="45"/>
        <v>3474</v>
      </c>
      <c r="EG61" s="673">
        <f t="shared" si="46"/>
        <v>3474</v>
      </c>
      <c r="EH61" s="673">
        <f t="shared" si="47"/>
        <v>3474</v>
      </c>
      <c r="EI61" s="673">
        <f t="shared" si="48"/>
        <v>3465</v>
      </c>
      <c r="EJ61" s="673">
        <f t="shared" si="49"/>
        <v>3475</v>
      </c>
      <c r="EK61" s="673">
        <f t="shared" si="50"/>
        <v>3475</v>
      </c>
      <c r="EL61" s="673">
        <f t="shared" si="51"/>
        <v>3475</v>
      </c>
      <c r="EM61" s="673">
        <f t="shared" si="52"/>
        <v>3475</v>
      </c>
      <c r="EN61" s="673">
        <f t="shared" si="53"/>
        <v>3475</v>
      </c>
      <c r="EO61" s="673">
        <f t="shared" si="54"/>
        <v>3475</v>
      </c>
      <c r="EP61" s="673">
        <f t="shared" si="55"/>
        <v>3475</v>
      </c>
      <c r="EQ61" s="673">
        <f t="shared" si="56"/>
        <v>3466</v>
      </c>
      <c r="ER61" s="673">
        <f t="shared" si="57"/>
        <v>3476</v>
      </c>
      <c r="ES61" s="673">
        <f t="shared" si="58"/>
        <v>3476</v>
      </c>
      <c r="ET61" s="673">
        <f t="shared" si="59"/>
        <v>3476</v>
      </c>
      <c r="EU61" s="673">
        <f t="shared" si="60"/>
        <v>3476</v>
      </c>
      <c r="EV61" s="673">
        <f t="shared" si="61"/>
        <v>3476</v>
      </c>
      <c r="EW61" s="673">
        <f t="shared" si="62"/>
        <v>3476</v>
      </c>
      <c r="EX61" s="673">
        <f t="shared" si="63"/>
        <v>3476</v>
      </c>
      <c r="EY61" s="673">
        <f t="shared" si="64"/>
        <v>3482</v>
      </c>
    </row>
    <row r="62" spans="2:155" ht="12.75" customHeight="1" x14ac:dyDescent="0.2">
      <c r="B62" s="694" t="str">
        <f>IF(COUNTIF($CK$10:CK62,TRUE)&gt;0,"",INDEX('C_Opis postrojenja'!$E$226:$E$242,ROWS($A$11:A62)))</f>
        <v/>
      </c>
      <c r="C62" s="576" t="str">
        <f>IF($E62="","",INDEX('C_Opis postrojenja'!F:F,MATCH($B62,'C_Opis postrojenja'!$E:$E,0)))</f>
        <v/>
      </c>
      <c r="D62" s="576" t="str">
        <f>IF($E62="","",INDEX('C_Opis postrojenja'!I:I,MATCH($B62,'C_Opis postrojenja'!$E:$E,0)))</f>
        <v/>
      </c>
      <c r="E62" s="576" t="str">
        <f>IF($B62="","",INDEX('C_Opis postrojenja'!F:F,MATCH($CJ62,'C_Opis postrojenja'!$Q:$Q,0)))</f>
        <v/>
      </c>
      <c r="F62" s="700" t="str">
        <f>IF($E62="","",INDEX('C_Opis postrojenja'!L:L,MATCH($CJ62,'C_Opis postrojenja'!$Q:$Q,0)))</f>
        <v/>
      </c>
      <c r="G62" s="576" t="str">
        <f>IF($E62="","",INDEX('C_Opis postrojenja'!M:M,MATCH($CJ62,'C_Opis postrojenja'!$Q:$Q,0)))</f>
        <v/>
      </c>
      <c r="H62" s="576" t="str">
        <f>IF($E62="","",INDEX('C_Opis postrojenja'!N:N,MATCH($CJ62,'C_Opis postrojenja'!$Q:$Q,0)))</f>
        <v/>
      </c>
      <c r="I62" s="697" t="str">
        <f>IF($E62="","",IF(INDEX('E_Tokovi izvora'!$A:$N,CN62,I$7)="","",INDEX('E_Tokovi izvora'!$A:$N,CN62,I$7)))</f>
        <v/>
      </c>
      <c r="J62" s="697" t="str">
        <f>IF($E62="","",IF(INDEX('E_Tokovi izvora'!$A:$N,CO62,J$7)="","",INDEX('E_Tokovi izvora'!$A:$N,CO62,J$7)))</f>
        <v/>
      </c>
      <c r="K62" s="697" t="str">
        <f>IF($E62="","",IF(INDEX('E_Tokovi izvora'!$A:$N,CP62,K$7)="","",INDEX('E_Tokovi izvora'!$A:$N,CP62,K$7)))</f>
        <v/>
      </c>
      <c r="L62" s="697" t="str">
        <f>IF($E62="","",IF(INDEX('E_Tokovi izvora'!$A:$N,CQ62,L$7)="","",INDEX('E_Tokovi izvora'!$A:$N,CQ62,L$7)))</f>
        <v/>
      </c>
      <c r="M62" s="697" t="str">
        <f>IF($E62="","",IF(INDEX('E_Tokovi izvora'!$A:$N,CR62,M$7)="","",INDEX('E_Tokovi izvora'!$A:$N,CR62,M$7)))</f>
        <v/>
      </c>
      <c r="N62" s="697" t="str">
        <f>IF($E62="","",IF(INDEX('E_Tokovi izvora'!$A:$N,CS62,N$7)="","",INDEX('E_Tokovi izvora'!$A:$N,CS62,N$7)))</f>
        <v/>
      </c>
      <c r="O62" s="697" t="str">
        <f>IF($E62="","",IF(INDEX('E_Tokovi izvora'!$A:$N,CT62,O$7)="","",INDEX('E_Tokovi izvora'!$A:$N,CT62,O$7)))</f>
        <v/>
      </c>
      <c r="P62" s="697" t="str">
        <f>IF($E62="","",IF(INDEX('E_Tokovi izvora'!$A:$N,CU62,P$7)="","",INDEX('E_Tokovi izvora'!$A:$N,CU62,P$7)))</f>
        <v/>
      </c>
      <c r="Q62" s="697" t="str">
        <f>IF($E62="","",IF(INDEX('E_Tokovi izvora'!$A:$N,CV62,Q$7)="","",INDEX('E_Tokovi izvora'!$A:$N,CV62,Q$7)))</f>
        <v/>
      </c>
      <c r="R62" s="697" t="str">
        <f>IF($E62="","",IF(INDEX('E_Tokovi izvora'!$A:$N,CW62,R$7)="","",INDEX('E_Tokovi izvora'!$A:$N,CW62,R$7)))</f>
        <v/>
      </c>
      <c r="S62" s="697" t="str">
        <f>IF($E62="","",IF(INDEX('E_Tokovi izvora'!$A:$N,CX62,S$7)="","",INDEX('E_Tokovi izvora'!$A:$N,CX62,S$7)))</f>
        <v/>
      </c>
      <c r="T62" s="697" t="str">
        <f>IF($E62="","",IF(INDEX('E_Tokovi izvora'!$A:$N,CY62,T$7)="","",INDEX('E_Tokovi izvora'!$A:$N,CY62,T$7)))</f>
        <v/>
      </c>
      <c r="U62" s="697" t="str">
        <f>IF($E62="","",IF(INDEX('E_Tokovi izvora'!$A:$N,CZ62,U$7)="","",INDEX('E_Tokovi izvora'!$A:$N,CZ62,U$7)))</f>
        <v/>
      </c>
      <c r="V62" s="697" t="str">
        <f>IF($E62="","",IF(INDEX('E_Tokovi izvora'!$A:$N,DA62,V$7)="","",INDEX('E_Tokovi izvora'!$A:$N,DA62,V$7)))</f>
        <v/>
      </c>
      <c r="W62" s="698" t="str">
        <f>IF($E62="","",IF(INDEX('E_Tokovi izvora'!$A:$N,DB62,W$7)="","",INDEX('E_Tokovi izvora'!$A:$N,DB62,W$7)))</f>
        <v/>
      </c>
      <c r="X62" s="697" t="str">
        <f>IF($E62="","",IF(INDEX('E_Tokovi izvora'!$A:$N,DC62,X$7)="","",INDEX('E_Tokovi izvora'!$A:$N,DC62,X$7)))</f>
        <v/>
      </c>
      <c r="Y62" s="697" t="str">
        <f>IF($E62="","",IF(INDEX('E_Tokovi izvora'!$A:$N,DD62,Y$7)="","",INDEX('E_Tokovi izvora'!$A:$N,DD62,Y$7)))</f>
        <v/>
      </c>
      <c r="Z62" s="697" t="str">
        <f>IF($E62="","",IF(INDEX('E_Tokovi izvora'!$A:$N,DE62,Z$7)="","",INDEX('E_Tokovi izvora'!$A:$N,DE62,Z$7)))</f>
        <v/>
      </c>
      <c r="AA62" s="697" t="str">
        <f>IF($E62="","",IF(INDEX('E_Tokovi izvora'!$A:$N,DF62,AA$7)="","",INDEX('E_Tokovi izvora'!$A:$N,DF62,AA$7)))</f>
        <v/>
      </c>
      <c r="AB62" s="697" t="str">
        <f>IF($E62="","",IF(INDEX('E_Tokovi izvora'!$A:$N,DG62,AB$7)="","",INDEX('E_Tokovi izvora'!$A:$N,DG62,AB$7)))</f>
        <v/>
      </c>
      <c r="AC62" s="697" t="str">
        <f>IF($E62="","",IF(INDEX('E_Tokovi izvora'!$A:$N,DH62,AC$7)="","",INDEX('E_Tokovi izvora'!$A:$N,DH62,AC$7)))</f>
        <v/>
      </c>
      <c r="AD62" s="697" t="str">
        <f>IF($E62="","",IF(INDEX('E_Tokovi izvora'!$A:$N,DI62,AD$7)="","",INDEX('E_Tokovi izvora'!$A:$N,DI62,AD$7)))</f>
        <v/>
      </c>
      <c r="AE62" s="697" t="str">
        <f>IF($E62="","",IF(INDEX('E_Tokovi izvora'!$A:$N,DJ62,AE$7)="","",INDEX('E_Tokovi izvora'!$A:$N,DJ62,AE$7)))</f>
        <v/>
      </c>
      <c r="AF62" s="697" t="str">
        <f>IF($E62="","",IF(INDEX('E_Tokovi izvora'!$A:$N,DK62,AF$7)="","",INDEX('E_Tokovi izvora'!$A:$N,DK62,AF$7)))</f>
        <v/>
      </c>
      <c r="AG62" s="697" t="str">
        <f>IF($E62="","",IF(INDEX('E_Tokovi izvora'!$A:$N,DL62,AG$7)="","",INDEX('E_Tokovi izvora'!$A:$N,DL62,AG$7)))</f>
        <v/>
      </c>
      <c r="AH62" s="697" t="str">
        <f>IF($E62="","",IF(INDEX('E_Tokovi izvora'!$A:$N,DM62,AH$7)="","",INDEX('E_Tokovi izvora'!$A:$N,DM62,AH$7)))</f>
        <v/>
      </c>
      <c r="AI62" s="697" t="str">
        <f>IF($E62="","",IF(INDEX('E_Tokovi izvora'!$A:$N,DN62,AI$7)="","",INDEX('E_Tokovi izvora'!$A:$N,DN62,AI$7)))</f>
        <v/>
      </c>
      <c r="AJ62" s="697" t="str">
        <f>IF($E62="","",IF(INDEX('E_Tokovi izvora'!$A:$N,DO62,AJ$7)="","",INDEX('E_Tokovi izvora'!$A:$N,DO62,AJ$7)))</f>
        <v/>
      </c>
      <c r="AK62" s="697" t="str">
        <f>IF($E62="","",IF(INDEX('E_Tokovi izvora'!$A:$N,DP62,AK$7)="","",INDEX('E_Tokovi izvora'!$A:$N,DP62,AK$7)))</f>
        <v/>
      </c>
      <c r="AL62" s="697" t="str">
        <f>IF($E62="","",IF(INDEX('E_Tokovi izvora'!$A:$N,DQ62,AL$7)="","",INDEX('E_Tokovi izvora'!$A:$N,DQ62,AL$7)))</f>
        <v/>
      </c>
      <c r="AM62" s="697" t="str">
        <f>IF($E62="","",IF(INDEX('E_Tokovi izvora'!$A:$N,DR62,AM$7)="","",INDEX('E_Tokovi izvora'!$A:$N,DR62,AM$7)))</f>
        <v/>
      </c>
      <c r="AN62" s="697" t="str">
        <f>IF($E62="","",IF(INDEX('E_Tokovi izvora'!$A:$N,DS62,AN$7)="","",INDEX('E_Tokovi izvora'!$A:$N,DS62,AN$7)))</f>
        <v/>
      </c>
      <c r="AO62" s="697" t="str">
        <f>IF($E62="","",IF(INDEX('E_Tokovi izvora'!$A:$N,DT62,AO$7)="","",INDEX('E_Tokovi izvora'!$A:$N,DT62,AO$7)))</f>
        <v/>
      </c>
      <c r="AP62" s="697" t="str">
        <f>IF($E62="","",IF(INDEX('E_Tokovi izvora'!$A:$N,DU62,AP$7)="","",INDEX('E_Tokovi izvora'!$A:$N,DU62,AP$7)))</f>
        <v/>
      </c>
      <c r="AQ62" s="697" t="str">
        <f>IF($E62="","",IF(INDEX('E_Tokovi izvora'!$A:$N,DV62,AQ$7)="","",INDEX('E_Tokovi izvora'!$A:$N,DV62,AQ$7)))</f>
        <v/>
      </c>
      <c r="AR62" s="697" t="str">
        <f>IF($E62="","",IF(INDEX('E_Tokovi izvora'!$A:$N,DW62,AR$7)="","",INDEX('E_Tokovi izvora'!$A:$N,DW62,AR$7)))</f>
        <v/>
      </c>
      <c r="AS62" s="697" t="str">
        <f>IF($E62="","",IF(INDEX('E_Tokovi izvora'!$A:$N,DX62,AS$7)="","",INDEX('E_Tokovi izvora'!$A:$N,DX62,AS$7)))</f>
        <v/>
      </c>
      <c r="AT62" s="697" t="str">
        <f>IF($E62="","",IF(INDEX('E_Tokovi izvora'!$A:$N,DY62,AT$7)="","",INDEX('E_Tokovi izvora'!$A:$N,DY62,AT$7)))</f>
        <v/>
      </c>
      <c r="AU62" s="697" t="str">
        <f>IF($E62="","",IF(INDEX('E_Tokovi izvora'!$A:$N,DZ62,AU$7)="","",INDEX('E_Tokovi izvora'!$A:$N,DZ62,AU$7)))</f>
        <v/>
      </c>
      <c r="AV62" s="697" t="str">
        <f>IF($E62="","",IF(INDEX('E_Tokovi izvora'!$A:$N,EA62,AV$7)="","",INDEX('E_Tokovi izvora'!$A:$N,EA62,AV$7)))</f>
        <v/>
      </c>
      <c r="AW62" s="697" t="str">
        <f>IF($E62="","",IF(INDEX('E_Tokovi izvora'!$A:$N,EB62,AW$7)="","",INDEX('E_Tokovi izvora'!$A:$N,EB62,AW$7)))</f>
        <v/>
      </c>
      <c r="AX62" s="697" t="str">
        <f>IF($E62="","",IF(INDEX('E_Tokovi izvora'!$A:$N,EC62,AX$7)="","",INDEX('E_Tokovi izvora'!$A:$N,EC62,AX$7)))</f>
        <v/>
      </c>
      <c r="AY62" s="697" t="str">
        <f>IF($E62="","",IF(INDEX('E_Tokovi izvora'!$A:$N,ED62,AY$7)="","",INDEX('E_Tokovi izvora'!$A:$N,ED62,AY$7)))</f>
        <v/>
      </c>
      <c r="AZ62" s="697" t="str">
        <f>IF($E62="","",IF(INDEX('E_Tokovi izvora'!$A:$N,EE62,AZ$7)="","",INDEX('E_Tokovi izvora'!$A:$N,EE62,AZ$7)))</f>
        <v/>
      </c>
      <c r="BA62" s="697" t="str">
        <f>IF($E62="","",IF(INDEX('E_Tokovi izvora'!$A:$N,EF62,BA$7)="","",INDEX('E_Tokovi izvora'!$A:$N,EF62,BA$7)))</f>
        <v/>
      </c>
      <c r="BB62" s="697" t="str">
        <f>IF($E62="","",IF(INDEX('E_Tokovi izvora'!$A:$N,EG62,BB$7)="","",INDEX('E_Tokovi izvora'!$A:$N,EG62,BB$7)))</f>
        <v/>
      </c>
      <c r="BC62" s="697" t="str">
        <f>IF($E62="","",IF(INDEX('E_Tokovi izvora'!$A:$N,EH62,BC$7)="","",INDEX('E_Tokovi izvora'!$A:$N,EH62,BC$7)))</f>
        <v/>
      </c>
      <c r="BD62" s="697" t="str">
        <f>IF($E62="","",IF(INDEX('E_Tokovi izvora'!$A:$N,EI62,BD$7)="","",INDEX('E_Tokovi izvora'!$A:$N,EI62,BD$7)))</f>
        <v/>
      </c>
      <c r="BE62" s="697" t="str">
        <f>IF($E62="","",IF(INDEX('E_Tokovi izvora'!$A:$N,EJ62,BE$7)="","",INDEX('E_Tokovi izvora'!$A:$N,EJ62,BE$7)))</f>
        <v/>
      </c>
      <c r="BF62" s="697" t="str">
        <f>IF($E62="","",IF(INDEX('E_Tokovi izvora'!$A:$N,EK62,BF$7)="","",INDEX('E_Tokovi izvora'!$A:$N,EK62,BF$7)))</f>
        <v/>
      </c>
      <c r="BG62" s="697" t="str">
        <f>IF($E62="","",IF(INDEX('E_Tokovi izvora'!$A:$N,EL62,BG$7)="","",INDEX('E_Tokovi izvora'!$A:$N,EL62,BG$7)))</f>
        <v/>
      </c>
      <c r="BH62" s="697" t="str">
        <f>IF($E62="","",IF(INDEX('E_Tokovi izvora'!$A:$N,EM62,BH$7)="","",INDEX('E_Tokovi izvora'!$A:$N,EM62,BH$7)))</f>
        <v/>
      </c>
      <c r="BI62" s="697" t="str">
        <f>IF($E62="","",IF(INDEX('E_Tokovi izvora'!$A:$N,EN62,BI$7)="","",INDEX('E_Tokovi izvora'!$A:$N,EN62,BI$7)))</f>
        <v/>
      </c>
      <c r="BJ62" s="697" t="str">
        <f>IF($E62="","",IF(INDEX('E_Tokovi izvora'!$A:$N,EO62,BJ$7)="","",INDEX('E_Tokovi izvora'!$A:$N,EO62,BJ$7)))</f>
        <v/>
      </c>
      <c r="BK62" s="697" t="str">
        <f>IF($E62="","",IF(INDEX('E_Tokovi izvora'!$A:$N,EP62,BK$7)="","",INDEX('E_Tokovi izvora'!$A:$N,EP62,BK$7)))</f>
        <v/>
      </c>
      <c r="BL62" s="697" t="str">
        <f>IF($E62="","",IF(INDEX('E_Tokovi izvora'!$A:$N,EQ62,BL$7)="","",INDEX('E_Tokovi izvora'!$A:$N,EQ62,BL$7)))</f>
        <v/>
      </c>
      <c r="BM62" s="697" t="str">
        <f>IF($E62="","",IF(INDEX('E_Tokovi izvora'!$A:$N,ER62,BM$7)="","",INDEX('E_Tokovi izvora'!$A:$N,ER62,BM$7)))</f>
        <v/>
      </c>
      <c r="BN62" s="697" t="str">
        <f>IF($E62="","",IF(INDEX('E_Tokovi izvora'!$A:$N,ES62,BN$7)="","",INDEX('E_Tokovi izvora'!$A:$N,ES62,BN$7)))</f>
        <v/>
      </c>
      <c r="BO62" s="697" t="str">
        <f>IF($E62="","",IF(INDEX('E_Tokovi izvora'!$A:$N,ET62,BO$7)="","",INDEX('E_Tokovi izvora'!$A:$N,ET62,BO$7)))</f>
        <v/>
      </c>
      <c r="BP62" s="697" t="str">
        <f>IF($E62="","",IF(INDEX('E_Tokovi izvora'!$A:$N,EU62,BP$7)="","",INDEX('E_Tokovi izvora'!$A:$N,EU62,BP$7)))</f>
        <v/>
      </c>
      <c r="BQ62" s="697" t="str">
        <f>IF($E62="","",IF(INDEX('E_Tokovi izvora'!$A:$N,EV62,BQ$7)="","",INDEX('E_Tokovi izvora'!$A:$N,EV62,BQ$7)))</f>
        <v/>
      </c>
      <c r="BR62" s="697" t="str">
        <f>IF($E62="","",IF(INDEX('E_Tokovi izvora'!$A:$N,EW62,BR$7)="","",INDEX('E_Tokovi izvora'!$A:$N,EW62,BR$7)))</f>
        <v/>
      </c>
      <c r="BS62" s="697" t="str">
        <f>IF($E62="","",IF(INDEX('E_Tokovi izvora'!$A:$N,EX62,BS$7)="","",INDEX('E_Tokovi izvora'!$A:$N,EX62,BS$7)))</f>
        <v/>
      </c>
      <c r="BT62" s="697" t="str">
        <f>IF($E62="","",IF(INDEX('E_Tokovi izvora'!$A:$N,EY62,BT$7)="","",INDEX('E_Tokovi izvora'!$A:$N,EY62,BT$7)))</f>
        <v/>
      </c>
      <c r="BU62" s="620"/>
      <c r="CJ62" s="673" t="str">
        <f t="shared" si="66"/>
        <v>SourceCategory_</v>
      </c>
      <c r="CK62" s="673" t="b">
        <f>INDEX('C_Opis postrojenja'!$A$226:$A$332,ROWS($CI$11:CI62))="ausblenden"</f>
        <v>1</v>
      </c>
      <c r="CL62" s="673" t="str">
        <f t="shared" si="67"/>
        <v>SourceStreamName_</v>
      </c>
      <c r="CN62" s="673">
        <f t="shared" si="65"/>
        <v>3499</v>
      </c>
      <c r="CO62" s="673">
        <f t="shared" si="2"/>
        <v>3501</v>
      </c>
      <c r="CP62" s="673">
        <f t="shared" si="3"/>
        <v>3503</v>
      </c>
      <c r="CQ62" s="673">
        <f t="shared" si="4"/>
        <v>3505</v>
      </c>
      <c r="CR62" s="673">
        <f t="shared" si="5"/>
        <v>3507</v>
      </c>
      <c r="CS62" s="673">
        <f t="shared" si="6"/>
        <v>3509</v>
      </c>
      <c r="CT62" s="673">
        <f t="shared" si="7"/>
        <v>3511</v>
      </c>
      <c r="CU62" s="673">
        <f t="shared" si="8"/>
        <v>3511</v>
      </c>
      <c r="CV62" s="673">
        <f t="shared" si="9"/>
        <v>3511</v>
      </c>
      <c r="CW62" s="673">
        <f t="shared" si="10"/>
        <v>3511</v>
      </c>
      <c r="CX62" s="673">
        <f t="shared" si="11"/>
        <v>3511</v>
      </c>
      <c r="CY62" s="673">
        <f t="shared" si="12"/>
        <v>3514</v>
      </c>
      <c r="CZ62" s="673">
        <f t="shared" si="13"/>
        <v>3518</v>
      </c>
      <c r="DA62" s="673">
        <f t="shared" si="14"/>
        <v>3519</v>
      </c>
      <c r="DB62" s="673">
        <f t="shared" si="15"/>
        <v>3520</v>
      </c>
      <c r="DC62" s="673">
        <f t="shared" si="16"/>
        <v>3527</v>
      </c>
      <c r="DD62" s="673">
        <f t="shared" si="17"/>
        <v>3537</v>
      </c>
      <c r="DE62" s="673">
        <f t="shared" si="18"/>
        <v>3537</v>
      </c>
      <c r="DF62" s="673">
        <f t="shared" si="19"/>
        <v>3537</v>
      </c>
      <c r="DG62" s="673">
        <f t="shared" si="20"/>
        <v>3537</v>
      </c>
      <c r="DH62" s="673">
        <f t="shared" si="21"/>
        <v>3537</v>
      </c>
      <c r="DI62" s="673">
        <f t="shared" si="22"/>
        <v>3537</v>
      </c>
      <c r="DJ62" s="673">
        <f t="shared" si="23"/>
        <v>3537</v>
      </c>
      <c r="DK62" s="673">
        <f t="shared" si="24"/>
        <v>3528</v>
      </c>
      <c r="DL62" s="673">
        <f t="shared" si="25"/>
        <v>3538</v>
      </c>
      <c r="DM62" s="673">
        <f t="shared" si="26"/>
        <v>3538</v>
      </c>
      <c r="DN62" s="673">
        <f t="shared" si="27"/>
        <v>3538</v>
      </c>
      <c r="DO62" s="673">
        <f t="shared" si="28"/>
        <v>3538</v>
      </c>
      <c r="DP62" s="673">
        <f t="shared" si="29"/>
        <v>3538</v>
      </c>
      <c r="DQ62" s="673">
        <f t="shared" si="30"/>
        <v>3538</v>
      </c>
      <c r="DR62" s="673">
        <f t="shared" si="31"/>
        <v>3538</v>
      </c>
      <c r="DS62" s="673">
        <f t="shared" si="32"/>
        <v>3529</v>
      </c>
      <c r="DT62" s="673">
        <f t="shared" si="33"/>
        <v>3539</v>
      </c>
      <c r="DU62" s="673">
        <f t="shared" si="34"/>
        <v>3539</v>
      </c>
      <c r="DV62" s="673">
        <f t="shared" si="35"/>
        <v>3539</v>
      </c>
      <c r="DW62" s="673">
        <f t="shared" si="36"/>
        <v>3539</v>
      </c>
      <c r="DX62" s="673">
        <f t="shared" si="37"/>
        <v>3539</v>
      </c>
      <c r="DY62" s="673">
        <f t="shared" si="38"/>
        <v>3539</v>
      </c>
      <c r="DZ62" s="673">
        <f t="shared" si="39"/>
        <v>3539</v>
      </c>
      <c r="EA62" s="673">
        <f t="shared" si="40"/>
        <v>3530</v>
      </c>
      <c r="EB62" s="673">
        <f t="shared" si="41"/>
        <v>3540</v>
      </c>
      <c r="EC62" s="673">
        <f t="shared" si="42"/>
        <v>3540</v>
      </c>
      <c r="ED62" s="673">
        <f t="shared" si="43"/>
        <v>3540</v>
      </c>
      <c r="EE62" s="673">
        <f t="shared" si="44"/>
        <v>3540</v>
      </c>
      <c r="EF62" s="673">
        <f t="shared" si="45"/>
        <v>3540</v>
      </c>
      <c r="EG62" s="673">
        <f t="shared" si="46"/>
        <v>3540</v>
      </c>
      <c r="EH62" s="673">
        <f t="shared" si="47"/>
        <v>3540</v>
      </c>
      <c r="EI62" s="673">
        <f t="shared" si="48"/>
        <v>3531</v>
      </c>
      <c r="EJ62" s="673">
        <f t="shared" si="49"/>
        <v>3541</v>
      </c>
      <c r="EK62" s="673">
        <f t="shared" si="50"/>
        <v>3541</v>
      </c>
      <c r="EL62" s="673">
        <f t="shared" si="51"/>
        <v>3541</v>
      </c>
      <c r="EM62" s="673">
        <f t="shared" si="52"/>
        <v>3541</v>
      </c>
      <c r="EN62" s="673">
        <f t="shared" si="53"/>
        <v>3541</v>
      </c>
      <c r="EO62" s="673">
        <f t="shared" si="54"/>
        <v>3541</v>
      </c>
      <c r="EP62" s="673">
        <f t="shared" si="55"/>
        <v>3541</v>
      </c>
      <c r="EQ62" s="673">
        <f t="shared" si="56"/>
        <v>3532</v>
      </c>
      <c r="ER62" s="673">
        <f t="shared" si="57"/>
        <v>3542</v>
      </c>
      <c r="ES62" s="673">
        <f t="shared" si="58"/>
        <v>3542</v>
      </c>
      <c r="ET62" s="673">
        <f t="shared" si="59"/>
        <v>3542</v>
      </c>
      <c r="EU62" s="673">
        <f t="shared" si="60"/>
        <v>3542</v>
      </c>
      <c r="EV62" s="673">
        <f t="shared" si="61"/>
        <v>3542</v>
      </c>
      <c r="EW62" s="673">
        <f t="shared" si="62"/>
        <v>3542</v>
      </c>
      <c r="EX62" s="673">
        <f t="shared" si="63"/>
        <v>3542</v>
      </c>
      <c r="EY62" s="673">
        <f t="shared" si="64"/>
        <v>3548</v>
      </c>
    </row>
    <row r="63" spans="2:155" ht="12.75" customHeight="1" x14ac:dyDescent="0.2">
      <c r="B63" s="694" t="str">
        <f>IF(COUNTIF($CK$10:CK63,TRUE)&gt;0,"",INDEX('C_Opis postrojenja'!$E$226:$E$242,ROWS($A$11:A63)))</f>
        <v/>
      </c>
      <c r="C63" s="576" t="str">
        <f>IF($E63="","",INDEX('C_Opis postrojenja'!F:F,MATCH($B63,'C_Opis postrojenja'!$E:$E,0)))</f>
        <v/>
      </c>
      <c r="D63" s="576" t="str">
        <f>IF($E63="","",INDEX('C_Opis postrojenja'!I:I,MATCH($B63,'C_Opis postrojenja'!$E:$E,0)))</f>
        <v/>
      </c>
      <c r="E63" s="576" t="str">
        <f>IF($B63="","",INDEX('C_Opis postrojenja'!F:F,MATCH($CJ63,'C_Opis postrojenja'!$Q:$Q,0)))</f>
        <v/>
      </c>
      <c r="F63" s="700" t="str">
        <f>IF($E63="","",INDEX('C_Opis postrojenja'!L:L,MATCH($CJ63,'C_Opis postrojenja'!$Q:$Q,0)))</f>
        <v/>
      </c>
      <c r="G63" s="576" t="str">
        <f>IF($E63="","",INDEX('C_Opis postrojenja'!M:M,MATCH($CJ63,'C_Opis postrojenja'!$Q:$Q,0)))</f>
        <v/>
      </c>
      <c r="H63" s="576" t="str">
        <f>IF($E63="","",INDEX('C_Opis postrojenja'!N:N,MATCH($CJ63,'C_Opis postrojenja'!$Q:$Q,0)))</f>
        <v/>
      </c>
      <c r="I63" s="697" t="str">
        <f>IF($E63="","",IF(INDEX('E_Tokovi izvora'!$A:$N,CN63,I$7)="","",INDEX('E_Tokovi izvora'!$A:$N,CN63,I$7)))</f>
        <v/>
      </c>
      <c r="J63" s="697" t="str">
        <f>IF($E63="","",IF(INDEX('E_Tokovi izvora'!$A:$N,CO63,J$7)="","",INDEX('E_Tokovi izvora'!$A:$N,CO63,J$7)))</f>
        <v/>
      </c>
      <c r="K63" s="697" t="str">
        <f>IF($E63="","",IF(INDEX('E_Tokovi izvora'!$A:$N,CP63,K$7)="","",INDEX('E_Tokovi izvora'!$A:$N,CP63,K$7)))</f>
        <v/>
      </c>
      <c r="L63" s="697" t="str">
        <f>IF($E63="","",IF(INDEX('E_Tokovi izvora'!$A:$N,CQ63,L$7)="","",INDEX('E_Tokovi izvora'!$A:$N,CQ63,L$7)))</f>
        <v/>
      </c>
      <c r="M63" s="697" t="str">
        <f>IF($E63="","",IF(INDEX('E_Tokovi izvora'!$A:$N,CR63,M$7)="","",INDEX('E_Tokovi izvora'!$A:$N,CR63,M$7)))</f>
        <v/>
      </c>
      <c r="N63" s="697" t="str">
        <f>IF($E63="","",IF(INDEX('E_Tokovi izvora'!$A:$N,CS63,N$7)="","",INDEX('E_Tokovi izvora'!$A:$N,CS63,N$7)))</f>
        <v/>
      </c>
      <c r="O63" s="697" t="str">
        <f>IF($E63="","",IF(INDEX('E_Tokovi izvora'!$A:$N,CT63,O$7)="","",INDEX('E_Tokovi izvora'!$A:$N,CT63,O$7)))</f>
        <v/>
      </c>
      <c r="P63" s="697" t="str">
        <f>IF($E63="","",IF(INDEX('E_Tokovi izvora'!$A:$N,CU63,P$7)="","",INDEX('E_Tokovi izvora'!$A:$N,CU63,P$7)))</f>
        <v/>
      </c>
      <c r="Q63" s="697" t="str">
        <f>IF($E63="","",IF(INDEX('E_Tokovi izvora'!$A:$N,CV63,Q$7)="","",INDEX('E_Tokovi izvora'!$A:$N,CV63,Q$7)))</f>
        <v/>
      </c>
      <c r="R63" s="697" t="str">
        <f>IF($E63="","",IF(INDEX('E_Tokovi izvora'!$A:$N,CW63,R$7)="","",INDEX('E_Tokovi izvora'!$A:$N,CW63,R$7)))</f>
        <v/>
      </c>
      <c r="S63" s="697" t="str">
        <f>IF($E63="","",IF(INDEX('E_Tokovi izvora'!$A:$N,CX63,S$7)="","",INDEX('E_Tokovi izvora'!$A:$N,CX63,S$7)))</f>
        <v/>
      </c>
      <c r="T63" s="697" t="str">
        <f>IF($E63="","",IF(INDEX('E_Tokovi izvora'!$A:$N,CY63,T$7)="","",INDEX('E_Tokovi izvora'!$A:$N,CY63,T$7)))</f>
        <v/>
      </c>
      <c r="U63" s="697" t="str">
        <f>IF($E63="","",IF(INDEX('E_Tokovi izvora'!$A:$N,CZ63,U$7)="","",INDEX('E_Tokovi izvora'!$A:$N,CZ63,U$7)))</f>
        <v/>
      </c>
      <c r="V63" s="697" t="str">
        <f>IF($E63="","",IF(INDEX('E_Tokovi izvora'!$A:$N,DA63,V$7)="","",INDEX('E_Tokovi izvora'!$A:$N,DA63,V$7)))</f>
        <v/>
      </c>
      <c r="W63" s="698" t="str">
        <f>IF($E63="","",IF(INDEX('E_Tokovi izvora'!$A:$N,DB63,W$7)="","",INDEX('E_Tokovi izvora'!$A:$N,DB63,W$7)))</f>
        <v/>
      </c>
      <c r="X63" s="697" t="str">
        <f>IF($E63="","",IF(INDEX('E_Tokovi izvora'!$A:$N,DC63,X$7)="","",INDEX('E_Tokovi izvora'!$A:$N,DC63,X$7)))</f>
        <v/>
      </c>
      <c r="Y63" s="697" t="str">
        <f>IF($E63="","",IF(INDEX('E_Tokovi izvora'!$A:$N,DD63,Y$7)="","",INDEX('E_Tokovi izvora'!$A:$N,DD63,Y$7)))</f>
        <v/>
      </c>
      <c r="Z63" s="697" t="str">
        <f>IF($E63="","",IF(INDEX('E_Tokovi izvora'!$A:$N,DE63,Z$7)="","",INDEX('E_Tokovi izvora'!$A:$N,DE63,Z$7)))</f>
        <v/>
      </c>
      <c r="AA63" s="697" t="str">
        <f>IF($E63="","",IF(INDEX('E_Tokovi izvora'!$A:$N,DF63,AA$7)="","",INDEX('E_Tokovi izvora'!$A:$N,DF63,AA$7)))</f>
        <v/>
      </c>
      <c r="AB63" s="697" t="str">
        <f>IF($E63="","",IF(INDEX('E_Tokovi izvora'!$A:$N,DG63,AB$7)="","",INDEX('E_Tokovi izvora'!$A:$N,DG63,AB$7)))</f>
        <v/>
      </c>
      <c r="AC63" s="697" t="str">
        <f>IF($E63="","",IF(INDEX('E_Tokovi izvora'!$A:$N,DH63,AC$7)="","",INDEX('E_Tokovi izvora'!$A:$N,DH63,AC$7)))</f>
        <v/>
      </c>
      <c r="AD63" s="697" t="str">
        <f>IF($E63="","",IF(INDEX('E_Tokovi izvora'!$A:$N,DI63,AD$7)="","",INDEX('E_Tokovi izvora'!$A:$N,DI63,AD$7)))</f>
        <v/>
      </c>
      <c r="AE63" s="697" t="str">
        <f>IF($E63="","",IF(INDEX('E_Tokovi izvora'!$A:$N,DJ63,AE$7)="","",INDEX('E_Tokovi izvora'!$A:$N,DJ63,AE$7)))</f>
        <v/>
      </c>
      <c r="AF63" s="697" t="str">
        <f>IF($E63="","",IF(INDEX('E_Tokovi izvora'!$A:$N,DK63,AF$7)="","",INDEX('E_Tokovi izvora'!$A:$N,DK63,AF$7)))</f>
        <v/>
      </c>
      <c r="AG63" s="697" t="str">
        <f>IF($E63="","",IF(INDEX('E_Tokovi izvora'!$A:$N,DL63,AG$7)="","",INDEX('E_Tokovi izvora'!$A:$N,DL63,AG$7)))</f>
        <v/>
      </c>
      <c r="AH63" s="697" t="str">
        <f>IF($E63="","",IF(INDEX('E_Tokovi izvora'!$A:$N,DM63,AH$7)="","",INDEX('E_Tokovi izvora'!$A:$N,DM63,AH$7)))</f>
        <v/>
      </c>
      <c r="AI63" s="697" t="str">
        <f>IF($E63="","",IF(INDEX('E_Tokovi izvora'!$A:$N,DN63,AI$7)="","",INDEX('E_Tokovi izvora'!$A:$N,DN63,AI$7)))</f>
        <v/>
      </c>
      <c r="AJ63" s="697" t="str">
        <f>IF($E63="","",IF(INDEX('E_Tokovi izvora'!$A:$N,DO63,AJ$7)="","",INDEX('E_Tokovi izvora'!$A:$N,DO63,AJ$7)))</f>
        <v/>
      </c>
      <c r="AK63" s="697" t="str">
        <f>IF($E63="","",IF(INDEX('E_Tokovi izvora'!$A:$N,DP63,AK$7)="","",INDEX('E_Tokovi izvora'!$A:$N,DP63,AK$7)))</f>
        <v/>
      </c>
      <c r="AL63" s="697" t="str">
        <f>IF($E63="","",IF(INDEX('E_Tokovi izvora'!$A:$N,DQ63,AL$7)="","",INDEX('E_Tokovi izvora'!$A:$N,DQ63,AL$7)))</f>
        <v/>
      </c>
      <c r="AM63" s="697" t="str">
        <f>IF($E63="","",IF(INDEX('E_Tokovi izvora'!$A:$N,DR63,AM$7)="","",INDEX('E_Tokovi izvora'!$A:$N,DR63,AM$7)))</f>
        <v/>
      </c>
      <c r="AN63" s="697" t="str">
        <f>IF($E63="","",IF(INDEX('E_Tokovi izvora'!$A:$N,DS63,AN$7)="","",INDEX('E_Tokovi izvora'!$A:$N,DS63,AN$7)))</f>
        <v/>
      </c>
      <c r="AO63" s="697" t="str">
        <f>IF($E63="","",IF(INDEX('E_Tokovi izvora'!$A:$N,DT63,AO$7)="","",INDEX('E_Tokovi izvora'!$A:$N,DT63,AO$7)))</f>
        <v/>
      </c>
      <c r="AP63" s="697" t="str">
        <f>IF($E63="","",IF(INDEX('E_Tokovi izvora'!$A:$N,DU63,AP$7)="","",INDEX('E_Tokovi izvora'!$A:$N,DU63,AP$7)))</f>
        <v/>
      </c>
      <c r="AQ63" s="697" t="str">
        <f>IF($E63="","",IF(INDEX('E_Tokovi izvora'!$A:$N,DV63,AQ$7)="","",INDEX('E_Tokovi izvora'!$A:$N,DV63,AQ$7)))</f>
        <v/>
      </c>
      <c r="AR63" s="697" t="str">
        <f>IF($E63="","",IF(INDEX('E_Tokovi izvora'!$A:$N,DW63,AR$7)="","",INDEX('E_Tokovi izvora'!$A:$N,DW63,AR$7)))</f>
        <v/>
      </c>
      <c r="AS63" s="697" t="str">
        <f>IF($E63="","",IF(INDEX('E_Tokovi izvora'!$A:$N,DX63,AS$7)="","",INDEX('E_Tokovi izvora'!$A:$N,DX63,AS$7)))</f>
        <v/>
      </c>
      <c r="AT63" s="697" t="str">
        <f>IF($E63="","",IF(INDEX('E_Tokovi izvora'!$A:$N,DY63,AT$7)="","",INDEX('E_Tokovi izvora'!$A:$N,DY63,AT$7)))</f>
        <v/>
      </c>
      <c r="AU63" s="697" t="str">
        <f>IF($E63="","",IF(INDEX('E_Tokovi izvora'!$A:$N,DZ63,AU$7)="","",INDEX('E_Tokovi izvora'!$A:$N,DZ63,AU$7)))</f>
        <v/>
      </c>
      <c r="AV63" s="697" t="str">
        <f>IF($E63="","",IF(INDEX('E_Tokovi izvora'!$A:$N,EA63,AV$7)="","",INDEX('E_Tokovi izvora'!$A:$N,EA63,AV$7)))</f>
        <v/>
      </c>
      <c r="AW63" s="697" t="str">
        <f>IF($E63="","",IF(INDEX('E_Tokovi izvora'!$A:$N,EB63,AW$7)="","",INDEX('E_Tokovi izvora'!$A:$N,EB63,AW$7)))</f>
        <v/>
      </c>
      <c r="AX63" s="697" t="str">
        <f>IF($E63="","",IF(INDEX('E_Tokovi izvora'!$A:$N,EC63,AX$7)="","",INDEX('E_Tokovi izvora'!$A:$N,EC63,AX$7)))</f>
        <v/>
      </c>
      <c r="AY63" s="697" t="str">
        <f>IF($E63="","",IF(INDEX('E_Tokovi izvora'!$A:$N,ED63,AY$7)="","",INDEX('E_Tokovi izvora'!$A:$N,ED63,AY$7)))</f>
        <v/>
      </c>
      <c r="AZ63" s="697" t="str">
        <f>IF($E63="","",IF(INDEX('E_Tokovi izvora'!$A:$N,EE63,AZ$7)="","",INDEX('E_Tokovi izvora'!$A:$N,EE63,AZ$7)))</f>
        <v/>
      </c>
      <c r="BA63" s="697" t="str">
        <f>IF($E63="","",IF(INDEX('E_Tokovi izvora'!$A:$N,EF63,BA$7)="","",INDEX('E_Tokovi izvora'!$A:$N,EF63,BA$7)))</f>
        <v/>
      </c>
      <c r="BB63" s="697" t="str">
        <f>IF($E63="","",IF(INDEX('E_Tokovi izvora'!$A:$N,EG63,BB$7)="","",INDEX('E_Tokovi izvora'!$A:$N,EG63,BB$7)))</f>
        <v/>
      </c>
      <c r="BC63" s="697" t="str">
        <f>IF($E63="","",IF(INDEX('E_Tokovi izvora'!$A:$N,EH63,BC$7)="","",INDEX('E_Tokovi izvora'!$A:$N,EH63,BC$7)))</f>
        <v/>
      </c>
      <c r="BD63" s="697" t="str">
        <f>IF($E63="","",IF(INDEX('E_Tokovi izvora'!$A:$N,EI63,BD$7)="","",INDEX('E_Tokovi izvora'!$A:$N,EI63,BD$7)))</f>
        <v/>
      </c>
      <c r="BE63" s="697" t="str">
        <f>IF($E63="","",IF(INDEX('E_Tokovi izvora'!$A:$N,EJ63,BE$7)="","",INDEX('E_Tokovi izvora'!$A:$N,EJ63,BE$7)))</f>
        <v/>
      </c>
      <c r="BF63" s="697" t="str">
        <f>IF($E63="","",IF(INDEX('E_Tokovi izvora'!$A:$N,EK63,BF$7)="","",INDEX('E_Tokovi izvora'!$A:$N,EK63,BF$7)))</f>
        <v/>
      </c>
      <c r="BG63" s="697" t="str">
        <f>IF($E63="","",IF(INDEX('E_Tokovi izvora'!$A:$N,EL63,BG$7)="","",INDEX('E_Tokovi izvora'!$A:$N,EL63,BG$7)))</f>
        <v/>
      </c>
      <c r="BH63" s="697" t="str">
        <f>IF($E63="","",IF(INDEX('E_Tokovi izvora'!$A:$N,EM63,BH$7)="","",INDEX('E_Tokovi izvora'!$A:$N,EM63,BH$7)))</f>
        <v/>
      </c>
      <c r="BI63" s="697" t="str">
        <f>IF($E63="","",IF(INDEX('E_Tokovi izvora'!$A:$N,EN63,BI$7)="","",INDEX('E_Tokovi izvora'!$A:$N,EN63,BI$7)))</f>
        <v/>
      </c>
      <c r="BJ63" s="697" t="str">
        <f>IF($E63="","",IF(INDEX('E_Tokovi izvora'!$A:$N,EO63,BJ$7)="","",INDEX('E_Tokovi izvora'!$A:$N,EO63,BJ$7)))</f>
        <v/>
      </c>
      <c r="BK63" s="697" t="str">
        <f>IF($E63="","",IF(INDEX('E_Tokovi izvora'!$A:$N,EP63,BK$7)="","",INDEX('E_Tokovi izvora'!$A:$N,EP63,BK$7)))</f>
        <v/>
      </c>
      <c r="BL63" s="697" t="str">
        <f>IF($E63="","",IF(INDEX('E_Tokovi izvora'!$A:$N,EQ63,BL$7)="","",INDEX('E_Tokovi izvora'!$A:$N,EQ63,BL$7)))</f>
        <v/>
      </c>
      <c r="BM63" s="697" t="str">
        <f>IF($E63="","",IF(INDEX('E_Tokovi izvora'!$A:$N,ER63,BM$7)="","",INDEX('E_Tokovi izvora'!$A:$N,ER63,BM$7)))</f>
        <v/>
      </c>
      <c r="BN63" s="697" t="str">
        <f>IF($E63="","",IF(INDEX('E_Tokovi izvora'!$A:$N,ES63,BN$7)="","",INDEX('E_Tokovi izvora'!$A:$N,ES63,BN$7)))</f>
        <v/>
      </c>
      <c r="BO63" s="697" t="str">
        <f>IF($E63="","",IF(INDEX('E_Tokovi izvora'!$A:$N,ET63,BO$7)="","",INDEX('E_Tokovi izvora'!$A:$N,ET63,BO$7)))</f>
        <v/>
      </c>
      <c r="BP63" s="697" t="str">
        <f>IF($E63="","",IF(INDEX('E_Tokovi izvora'!$A:$N,EU63,BP$7)="","",INDEX('E_Tokovi izvora'!$A:$N,EU63,BP$7)))</f>
        <v/>
      </c>
      <c r="BQ63" s="697" t="str">
        <f>IF($E63="","",IF(INDEX('E_Tokovi izvora'!$A:$N,EV63,BQ$7)="","",INDEX('E_Tokovi izvora'!$A:$N,EV63,BQ$7)))</f>
        <v/>
      </c>
      <c r="BR63" s="697" t="str">
        <f>IF($E63="","",IF(INDEX('E_Tokovi izvora'!$A:$N,EW63,BR$7)="","",INDEX('E_Tokovi izvora'!$A:$N,EW63,BR$7)))</f>
        <v/>
      </c>
      <c r="BS63" s="697" t="str">
        <f>IF($E63="","",IF(INDEX('E_Tokovi izvora'!$A:$N,EX63,BS$7)="","",INDEX('E_Tokovi izvora'!$A:$N,EX63,BS$7)))</f>
        <v/>
      </c>
      <c r="BT63" s="697" t="str">
        <f>IF($E63="","",IF(INDEX('E_Tokovi izvora'!$A:$N,EY63,BT$7)="","",INDEX('E_Tokovi izvora'!$A:$N,EY63,BT$7)))</f>
        <v/>
      </c>
      <c r="BU63" s="620"/>
      <c r="CJ63" s="673" t="str">
        <f t="shared" si="66"/>
        <v>SourceCategory_</v>
      </c>
      <c r="CK63" s="673" t="b">
        <f>INDEX('C_Opis postrojenja'!$A$226:$A$332,ROWS($CI$11:CI63))="ausblenden"</f>
        <v>1</v>
      </c>
      <c r="CL63" s="673" t="str">
        <f t="shared" si="67"/>
        <v>SourceStreamName_</v>
      </c>
      <c r="CN63" s="673">
        <f t="shared" si="65"/>
        <v>3565</v>
      </c>
      <c r="CO63" s="673">
        <f t="shared" si="2"/>
        <v>3567</v>
      </c>
      <c r="CP63" s="673">
        <f t="shared" si="3"/>
        <v>3569</v>
      </c>
      <c r="CQ63" s="673">
        <f t="shared" si="4"/>
        <v>3571</v>
      </c>
      <c r="CR63" s="673">
        <f t="shared" si="5"/>
        <v>3573</v>
      </c>
      <c r="CS63" s="673">
        <f t="shared" si="6"/>
        <v>3575</v>
      </c>
      <c r="CT63" s="673">
        <f t="shared" si="7"/>
        <v>3577</v>
      </c>
      <c r="CU63" s="673">
        <f t="shared" si="8"/>
        <v>3577</v>
      </c>
      <c r="CV63" s="673">
        <f t="shared" si="9"/>
        <v>3577</v>
      </c>
      <c r="CW63" s="673">
        <f t="shared" si="10"/>
        <v>3577</v>
      </c>
      <c r="CX63" s="673">
        <f t="shared" si="11"/>
        <v>3577</v>
      </c>
      <c r="CY63" s="673">
        <f t="shared" si="12"/>
        <v>3580</v>
      </c>
      <c r="CZ63" s="673">
        <f t="shared" si="13"/>
        <v>3584</v>
      </c>
      <c r="DA63" s="673">
        <f t="shared" si="14"/>
        <v>3585</v>
      </c>
      <c r="DB63" s="673">
        <f t="shared" si="15"/>
        <v>3586</v>
      </c>
      <c r="DC63" s="673">
        <f t="shared" si="16"/>
        <v>3593</v>
      </c>
      <c r="DD63" s="673">
        <f t="shared" si="17"/>
        <v>3603</v>
      </c>
      <c r="DE63" s="673">
        <f t="shared" si="18"/>
        <v>3603</v>
      </c>
      <c r="DF63" s="673">
        <f t="shared" si="19"/>
        <v>3603</v>
      </c>
      <c r="DG63" s="673">
        <f t="shared" si="20"/>
        <v>3603</v>
      </c>
      <c r="DH63" s="673">
        <f t="shared" si="21"/>
        <v>3603</v>
      </c>
      <c r="DI63" s="673">
        <f t="shared" si="22"/>
        <v>3603</v>
      </c>
      <c r="DJ63" s="673">
        <f t="shared" si="23"/>
        <v>3603</v>
      </c>
      <c r="DK63" s="673">
        <f t="shared" si="24"/>
        <v>3594</v>
      </c>
      <c r="DL63" s="673">
        <f t="shared" si="25"/>
        <v>3604</v>
      </c>
      <c r="DM63" s="673">
        <f t="shared" si="26"/>
        <v>3604</v>
      </c>
      <c r="DN63" s="673">
        <f t="shared" si="27"/>
        <v>3604</v>
      </c>
      <c r="DO63" s="673">
        <f t="shared" si="28"/>
        <v>3604</v>
      </c>
      <c r="DP63" s="673">
        <f t="shared" si="29"/>
        <v>3604</v>
      </c>
      <c r="DQ63" s="673">
        <f t="shared" si="30"/>
        <v>3604</v>
      </c>
      <c r="DR63" s="673">
        <f t="shared" si="31"/>
        <v>3604</v>
      </c>
      <c r="DS63" s="673">
        <f t="shared" si="32"/>
        <v>3595</v>
      </c>
      <c r="DT63" s="673">
        <f t="shared" si="33"/>
        <v>3605</v>
      </c>
      <c r="DU63" s="673">
        <f t="shared" si="34"/>
        <v>3605</v>
      </c>
      <c r="DV63" s="673">
        <f t="shared" si="35"/>
        <v>3605</v>
      </c>
      <c r="DW63" s="673">
        <f t="shared" si="36"/>
        <v>3605</v>
      </c>
      <c r="DX63" s="673">
        <f t="shared" si="37"/>
        <v>3605</v>
      </c>
      <c r="DY63" s="673">
        <f t="shared" si="38"/>
        <v>3605</v>
      </c>
      <c r="DZ63" s="673">
        <f t="shared" si="39"/>
        <v>3605</v>
      </c>
      <c r="EA63" s="673">
        <f t="shared" si="40"/>
        <v>3596</v>
      </c>
      <c r="EB63" s="673">
        <f t="shared" si="41"/>
        <v>3606</v>
      </c>
      <c r="EC63" s="673">
        <f t="shared" si="42"/>
        <v>3606</v>
      </c>
      <c r="ED63" s="673">
        <f t="shared" si="43"/>
        <v>3606</v>
      </c>
      <c r="EE63" s="673">
        <f t="shared" si="44"/>
        <v>3606</v>
      </c>
      <c r="EF63" s="673">
        <f t="shared" si="45"/>
        <v>3606</v>
      </c>
      <c r="EG63" s="673">
        <f t="shared" si="46"/>
        <v>3606</v>
      </c>
      <c r="EH63" s="673">
        <f t="shared" si="47"/>
        <v>3606</v>
      </c>
      <c r="EI63" s="673">
        <f t="shared" si="48"/>
        <v>3597</v>
      </c>
      <c r="EJ63" s="673">
        <f t="shared" si="49"/>
        <v>3607</v>
      </c>
      <c r="EK63" s="673">
        <f t="shared" si="50"/>
        <v>3607</v>
      </c>
      <c r="EL63" s="673">
        <f t="shared" si="51"/>
        <v>3607</v>
      </c>
      <c r="EM63" s="673">
        <f t="shared" si="52"/>
        <v>3607</v>
      </c>
      <c r="EN63" s="673">
        <f t="shared" si="53"/>
        <v>3607</v>
      </c>
      <c r="EO63" s="673">
        <f t="shared" si="54"/>
        <v>3607</v>
      </c>
      <c r="EP63" s="673">
        <f t="shared" si="55"/>
        <v>3607</v>
      </c>
      <c r="EQ63" s="673">
        <f t="shared" si="56"/>
        <v>3598</v>
      </c>
      <c r="ER63" s="673">
        <f t="shared" si="57"/>
        <v>3608</v>
      </c>
      <c r="ES63" s="673">
        <f t="shared" si="58"/>
        <v>3608</v>
      </c>
      <c r="ET63" s="673">
        <f t="shared" si="59"/>
        <v>3608</v>
      </c>
      <c r="EU63" s="673">
        <f t="shared" si="60"/>
        <v>3608</v>
      </c>
      <c r="EV63" s="673">
        <f t="shared" si="61"/>
        <v>3608</v>
      </c>
      <c r="EW63" s="673">
        <f t="shared" si="62"/>
        <v>3608</v>
      </c>
      <c r="EX63" s="673">
        <f t="shared" si="63"/>
        <v>3608</v>
      </c>
      <c r="EY63" s="673">
        <f t="shared" si="64"/>
        <v>3614</v>
      </c>
    </row>
    <row r="64" spans="2:155" ht="12.75" customHeight="1" x14ac:dyDescent="0.2">
      <c r="B64" s="694" t="str">
        <f>IF(COUNTIF($CK$10:CK64,TRUE)&gt;0,"",INDEX('C_Opis postrojenja'!$E$226:$E$242,ROWS($A$11:A64)))</f>
        <v/>
      </c>
      <c r="C64" s="576" t="str">
        <f>IF($E64="","",INDEX('C_Opis postrojenja'!F:F,MATCH($B64,'C_Opis postrojenja'!$E:$E,0)))</f>
        <v/>
      </c>
      <c r="D64" s="576" t="str">
        <f>IF($E64="","",INDEX('C_Opis postrojenja'!I:I,MATCH($B64,'C_Opis postrojenja'!$E:$E,0)))</f>
        <v/>
      </c>
      <c r="E64" s="576" t="str">
        <f>IF($B64="","",INDEX('C_Opis postrojenja'!F:F,MATCH($CJ64,'C_Opis postrojenja'!$Q:$Q,0)))</f>
        <v/>
      </c>
      <c r="F64" s="700" t="str">
        <f>IF($E64="","",INDEX('C_Opis postrojenja'!L:L,MATCH($CJ64,'C_Opis postrojenja'!$Q:$Q,0)))</f>
        <v/>
      </c>
      <c r="G64" s="576" t="str">
        <f>IF($E64="","",INDEX('C_Opis postrojenja'!M:M,MATCH($CJ64,'C_Opis postrojenja'!$Q:$Q,0)))</f>
        <v/>
      </c>
      <c r="H64" s="576" t="str">
        <f>IF($E64="","",INDEX('C_Opis postrojenja'!N:N,MATCH($CJ64,'C_Opis postrojenja'!$Q:$Q,0)))</f>
        <v/>
      </c>
      <c r="I64" s="697" t="str">
        <f>IF($E64="","",IF(INDEX('E_Tokovi izvora'!$A:$N,CN64,I$7)="","",INDEX('E_Tokovi izvora'!$A:$N,CN64,I$7)))</f>
        <v/>
      </c>
      <c r="J64" s="697" t="str">
        <f>IF($E64="","",IF(INDEX('E_Tokovi izvora'!$A:$N,CO64,J$7)="","",INDEX('E_Tokovi izvora'!$A:$N,CO64,J$7)))</f>
        <v/>
      </c>
      <c r="K64" s="697" t="str">
        <f>IF($E64="","",IF(INDEX('E_Tokovi izvora'!$A:$N,CP64,K$7)="","",INDEX('E_Tokovi izvora'!$A:$N,CP64,K$7)))</f>
        <v/>
      </c>
      <c r="L64" s="697" t="str">
        <f>IF($E64="","",IF(INDEX('E_Tokovi izvora'!$A:$N,CQ64,L$7)="","",INDEX('E_Tokovi izvora'!$A:$N,CQ64,L$7)))</f>
        <v/>
      </c>
      <c r="M64" s="697" t="str">
        <f>IF($E64="","",IF(INDEX('E_Tokovi izvora'!$A:$N,CR64,M$7)="","",INDEX('E_Tokovi izvora'!$A:$N,CR64,M$7)))</f>
        <v/>
      </c>
      <c r="N64" s="697" t="str">
        <f>IF($E64="","",IF(INDEX('E_Tokovi izvora'!$A:$N,CS64,N$7)="","",INDEX('E_Tokovi izvora'!$A:$N,CS64,N$7)))</f>
        <v/>
      </c>
      <c r="O64" s="697" t="str">
        <f>IF($E64="","",IF(INDEX('E_Tokovi izvora'!$A:$N,CT64,O$7)="","",INDEX('E_Tokovi izvora'!$A:$N,CT64,O$7)))</f>
        <v/>
      </c>
      <c r="P64" s="697" t="str">
        <f>IF($E64="","",IF(INDEX('E_Tokovi izvora'!$A:$N,CU64,P$7)="","",INDEX('E_Tokovi izvora'!$A:$N,CU64,P$7)))</f>
        <v/>
      </c>
      <c r="Q64" s="697" t="str">
        <f>IF($E64="","",IF(INDEX('E_Tokovi izvora'!$A:$N,CV64,Q$7)="","",INDEX('E_Tokovi izvora'!$A:$N,CV64,Q$7)))</f>
        <v/>
      </c>
      <c r="R64" s="697" t="str">
        <f>IF($E64="","",IF(INDEX('E_Tokovi izvora'!$A:$N,CW64,R$7)="","",INDEX('E_Tokovi izvora'!$A:$N,CW64,R$7)))</f>
        <v/>
      </c>
      <c r="S64" s="697" t="str">
        <f>IF($E64="","",IF(INDEX('E_Tokovi izvora'!$A:$N,CX64,S$7)="","",INDEX('E_Tokovi izvora'!$A:$N,CX64,S$7)))</f>
        <v/>
      </c>
      <c r="T64" s="697" t="str">
        <f>IF($E64="","",IF(INDEX('E_Tokovi izvora'!$A:$N,CY64,T$7)="","",INDEX('E_Tokovi izvora'!$A:$N,CY64,T$7)))</f>
        <v/>
      </c>
      <c r="U64" s="697" t="str">
        <f>IF($E64="","",IF(INDEX('E_Tokovi izvora'!$A:$N,CZ64,U$7)="","",INDEX('E_Tokovi izvora'!$A:$N,CZ64,U$7)))</f>
        <v/>
      </c>
      <c r="V64" s="697" t="str">
        <f>IF($E64="","",IF(INDEX('E_Tokovi izvora'!$A:$N,DA64,V$7)="","",INDEX('E_Tokovi izvora'!$A:$N,DA64,V$7)))</f>
        <v/>
      </c>
      <c r="W64" s="698" t="str">
        <f>IF($E64="","",IF(INDEX('E_Tokovi izvora'!$A:$N,DB64,W$7)="","",INDEX('E_Tokovi izvora'!$A:$N,DB64,W$7)))</f>
        <v/>
      </c>
      <c r="X64" s="697" t="str">
        <f>IF($E64="","",IF(INDEX('E_Tokovi izvora'!$A:$N,DC64,X$7)="","",INDEX('E_Tokovi izvora'!$A:$N,DC64,X$7)))</f>
        <v/>
      </c>
      <c r="Y64" s="697" t="str">
        <f>IF($E64="","",IF(INDEX('E_Tokovi izvora'!$A:$N,DD64,Y$7)="","",INDEX('E_Tokovi izvora'!$A:$N,DD64,Y$7)))</f>
        <v/>
      </c>
      <c r="Z64" s="697" t="str">
        <f>IF($E64="","",IF(INDEX('E_Tokovi izvora'!$A:$N,DE64,Z$7)="","",INDEX('E_Tokovi izvora'!$A:$N,DE64,Z$7)))</f>
        <v/>
      </c>
      <c r="AA64" s="697" t="str">
        <f>IF($E64="","",IF(INDEX('E_Tokovi izvora'!$A:$N,DF64,AA$7)="","",INDEX('E_Tokovi izvora'!$A:$N,DF64,AA$7)))</f>
        <v/>
      </c>
      <c r="AB64" s="697" t="str">
        <f>IF($E64="","",IF(INDEX('E_Tokovi izvora'!$A:$N,DG64,AB$7)="","",INDEX('E_Tokovi izvora'!$A:$N,DG64,AB$7)))</f>
        <v/>
      </c>
      <c r="AC64" s="697" t="str">
        <f>IF($E64="","",IF(INDEX('E_Tokovi izvora'!$A:$N,DH64,AC$7)="","",INDEX('E_Tokovi izvora'!$A:$N,DH64,AC$7)))</f>
        <v/>
      </c>
      <c r="AD64" s="697" t="str">
        <f>IF($E64="","",IF(INDEX('E_Tokovi izvora'!$A:$N,DI64,AD$7)="","",INDEX('E_Tokovi izvora'!$A:$N,DI64,AD$7)))</f>
        <v/>
      </c>
      <c r="AE64" s="697" t="str">
        <f>IF($E64="","",IF(INDEX('E_Tokovi izvora'!$A:$N,DJ64,AE$7)="","",INDEX('E_Tokovi izvora'!$A:$N,DJ64,AE$7)))</f>
        <v/>
      </c>
      <c r="AF64" s="697" t="str">
        <f>IF($E64="","",IF(INDEX('E_Tokovi izvora'!$A:$N,DK64,AF$7)="","",INDEX('E_Tokovi izvora'!$A:$N,DK64,AF$7)))</f>
        <v/>
      </c>
      <c r="AG64" s="697" t="str">
        <f>IF($E64="","",IF(INDEX('E_Tokovi izvora'!$A:$N,DL64,AG$7)="","",INDEX('E_Tokovi izvora'!$A:$N,DL64,AG$7)))</f>
        <v/>
      </c>
      <c r="AH64" s="697" t="str">
        <f>IF($E64="","",IF(INDEX('E_Tokovi izvora'!$A:$N,DM64,AH$7)="","",INDEX('E_Tokovi izvora'!$A:$N,DM64,AH$7)))</f>
        <v/>
      </c>
      <c r="AI64" s="697" t="str">
        <f>IF($E64="","",IF(INDEX('E_Tokovi izvora'!$A:$N,DN64,AI$7)="","",INDEX('E_Tokovi izvora'!$A:$N,DN64,AI$7)))</f>
        <v/>
      </c>
      <c r="AJ64" s="697" t="str">
        <f>IF($E64="","",IF(INDEX('E_Tokovi izvora'!$A:$N,DO64,AJ$7)="","",INDEX('E_Tokovi izvora'!$A:$N,DO64,AJ$7)))</f>
        <v/>
      </c>
      <c r="AK64" s="697" t="str">
        <f>IF($E64="","",IF(INDEX('E_Tokovi izvora'!$A:$N,DP64,AK$7)="","",INDEX('E_Tokovi izvora'!$A:$N,DP64,AK$7)))</f>
        <v/>
      </c>
      <c r="AL64" s="697" t="str">
        <f>IF($E64="","",IF(INDEX('E_Tokovi izvora'!$A:$N,DQ64,AL$7)="","",INDEX('E_Tokovi izvora'!$A:$N,DQ64,AL$7)))</f>
        <v/>
      </c>
      <c r="AM64" s="697" t="str">
        <f>IF($E64="","",IF(INDEX('E_Tokovi izvora'!$A:$N,DR64,AM$7)="","",INDEX('E_Tokovi izvora'!$A:$N,DR64,AM$7)))</f>
        <v/>
      </c>
      <c r="AN64" s="697" t="str">
        <f>IF($E64="","",IF(INDEX('E_Tokovi izvora'!$A:$N,DS64,AN$7)="","",INDEX('E_Tokovi izvora'!$A:$N,DS64,AN$7)))</f>
        <v/>
      </c>
      <c r="AO64" s="697" t="str">
        <f>IF($E64="","",IF(INDEX('E_Tokovi izvora'!$A:$N,DT64,AO$7)="","",INDEX('E_Tokovi izvora'!$A:$N,DT64,AO$7)))</f>
        <v/>
      </c>
      <c r="AP64" s="697" t="str">
        <f>IF($E64="","",IF(INDEX('E_Tokovi izvora'!$A:$N,DU64,AP$7)="","",INDEX('E_Tokovi izvora'!$A:$N,DU64,AP$7)))</f>
        <v/>
      </c>
      <c r="AQ64" s="697" t="str">
        <f>IF($E64="","",IF(INDEX('E_Tokovi izvora'!$A:$N,DV64,AQ$7)="","",INDEX('E_Tokovi izvora'!$A:$N,DV64,AQ$7)))</f>
        <v/>
      </c>
      <c r="AR64" s="697" t="str">
        <f>IF($E64="","",IF(INDEX('E_Tokovi izvora'!$A:$N,DW64,AR$7)="","",INDEX('E_Tokovi izvora'!$A:$N,DW64,AR$7)))</f>
        <v/>
      </c>
      <c r="AS64" s="697" t="str">
        <f>IF($E64="","",IF(INDEX('E_Tokovi izvora'!$A:$N,DX64,AS$7)="","",INDEX('E_Tokovi izvora'!$A:$N,DX64,AS$7)))</f>
        <v/>
      </c>
      <c r="AT64" s="697" t="str">
        <f>IF($E64="","",IF(INDEX('E_Tokovi izvora'!$A:$N,DY64,AT$7)="","",INDEX('E_Tokovi izvora'!$A:$N,DY64,AT$7)))</f>
        <v/>
      </c>
      <c r="AU64" s="697" t="str">
        <f>IF($E64="","",IF(INDEX('E_Tokovi izvora'!$A:$N,DZ64,AU$7)="","",INDEX('E_Tokovi izvora'!$A:$N,DZ64,AU$7)))</f>
        <v/>
      </c>
      <c r="AV64" s="697" t="str">
        <f>IF($E64="","",IF(INDEX('E_Tokovi izvora'!$A:$N,EA64,AV$7)="","",INDEX('E_Tokovi izvora'!$A:$N,EA64,AV$7)))</f>
        <v/>
      </c>
      <c r="AW64" s="697" t="str">
        <f>IF($E64="","",IF(INDEX('E_Tokovi izvora'!$A:$N,EB64,AW$7)="","",INDEX('E_Tokovi izvora'!$A:$N,EB64,AW$7)))</f>
        <v/>
      </c>
      <c r="AX64" s="697" t="str">
        <f>IF($E64="","",IF(INDEX('E_Tokovi izvora'!$A:$N,EC64,AX$7)="","",INDEX('E_Tokovi izvora'!$A:$N,EC64,AX$7)))</f>
        <v/>
      </c>
      <c r="AY64" s="697" t="str">
        <f>IF($E64="","",IF(INDEX('E_Tokovi izvora'!$A:$N,ED64,AY$7)="","",INDEX('E_Tokovi izvora'!$A:$N,ED64,AY$7)))</f>
        <v/>
      </c>
      <c r="AZ64" s="697" t="str">
        <f>IF($E64="","",IF(INDEX('E_Tokovi izvora'!$A:$N,EE64,AZ$7)="","",INDEX('E_Tokovi izvora'!$A:$N,EE64,AZ$7)))</f>
        <v/>
      </c>
      <c r="BA64" s="697" t="str">
        <f>IF($E64="","",IF(INDEX('E_Tokovi izvora'!$A:$N,EF64,BA$7)="","",INDEX('E_Tokovi izvora'!$A:$N,EF64,BA$7)))</f>
        <v/>
      </c>
      <c r="BB64" s="697" t="str">
        <f>IF($E64="","",IF(INDEX('E_Tokovi izvora'!$A:$N,EG64,BB$7)="","",INDEX('E_Tokovi izvora'!$A:$N,EG64,BB$7)))</f>
        <v/>
      </c>
      <c r="BC64" s="697" t="str">
        <f>IF($E64="","",IF(INDEX('E_Tokovi izvora'!$A:$N,EH64,BC$7)="","",INDEX('E_Tokovi izvora'!$A:$N,EH64,BC$7)))</f>
        <v/>
      </c>
      <c r="BD64" s="697" t="str">
        <f>IF($E64="","",IF(INDEX('E_Tokovi izvora'!$A:$N,EI64,BD$7)="","",INDEX('E_Tokovi izvora'!$A:$N,EI64,BD$7)))</f>
        <v/>
      </c>
      <c r="BE64" s="697" t="str">
        <f>IF($E64="","",IF(INDEX('E_Tokovi izvora'!$A:$N,EJ64,BE$7)="","",INDEX('E_Tokovi izvora'!$A:$N,EJ64,BE$7)))</f>
        <v/>
      </c>
      <c r="BF64" s="697" t="str">
        <f>IF($E64="","",IF(INDEX('E_Tokovi izvora'!$A:$N,EK64,BF$7)="","",INDEX('E_Tokovi izvora'!$A:$N,EK64,BF$7)))</f>
        <v/>
      </c>
      <c r="BG64" s="697" t="str">
        <f>IF($E64="","",IF(INDEX('E_Tokovi izvora'!$A:$N,EL64,BG$7)="","",INDEX('E_Tokovi izvora'!$A:$N,EL64,BG$7)))</f>
        <v/>
      </c>
      <c r="BH64" s="697" t="str">
        <f>IF($E64="","",IF(INDEX('E_Tokovi izvora'!$A:$N,EM64,BH$7)="","",INDEX('E_Tokovi izvora'!$A:$N,EM64,BH$7)))</f>
        <v/>
      </c>
      <c r="BI64" s="697" t="str">
        <f>IF($E64="","",IF(INDEX('E_Tokovi izvora'!$A:$N,EN64,BI$7)="","",INDEX('E_Tokovi izvora'!$A:$N,EN64,BI$7)))</f>
        <v/>
      </c>
      <c r="BJ64" s="697" t="str">
        <f>IF($E64="","",IF(INDEX('E_Tokovi izvora'!$A:$N,EO64,BJ$7)="","",INDEX('E_Tokovi izvora'!$A:$N,EO64,BJ$7)))</f>
        <v/>
      </c>
      <c r="BK64" s="697" t="str">
        <f>IF($E64="","",IF(INDEX('E_Tokovi izvora'!$A:$N,EP64,BK$7)="","",INDEX('E_Tokovi izvora'!$A:$N,EP64,BK$7)))</f>
        <v/>
      </c>
      <c r="BL64" s="697" t="str">
        <f>IF($E64="","",IF(INDEX('E_Tokovi izvora'!$A:$N,EQ64,BL$7)="","",INDEX('E_Tokovi izvora'!$A:$N,EQ64,BL$7)))</f>
        <v/>
      </c>
      <c r="BM64" s="697" t="str">
        <f>IF($E64="","",IF(INDEX('E_Tokovi izvora'!$A:$N,ER64,BM$7)="","",INDEX('E_Tokovi izvora'!$A:$N,ER64,BM$7)))</f>
        <v/>
      </c>
      <c r="BN64" s="697" t="str">
        <f>IF($E64="","",IF(INDEX('E_Tokovi izvora'!$A:$N,ES64,BN$7)="","",INDEX('E_Tokovi izvora'!$A:$N,ES64,BN$7)))</f>
        <v/>
      </c>
      <c r="BO64" s="697" t="str">
        <f>IF($E64="","",IF(INDEX('E_Tokovi izvora'!$A:$N,ET64,BO$7)="","",INDEX('E_Tokovi izvora'!$A:$N,ET64,BO$7)))</f>
        <v/>
      </c>
      <c r="BP64" s="697" t="str">
        <f>IF($E64="","",IF(INDEX('E_Tokovi izvora'!$A:$N,EU64,BP$7)="","",INDEX('E_Tokovi izvora'!$A:$N,EU64,BP$7)))</f>
        <v/>
      </c>
      <c r="BQ64" s="697" t="str">
        <f>IF($E64="","",IF(INDEX('E_Tokovi izvora'!$A:$N,EV64,BQ$7)="","",INDEX('E_Tokovi izvora'!$A:$N,EV64,BQ$7)))</f>
        <v/>
      </c>
      <c r="BR64" s="697" t="str">
        <f>IF($E64="","",IF(INDEX('E_Tokovi izvora'!$A:$N,EW64,BR$7)="","",INDEX('E_Tokovi izvora'!$A:$N,EW64,BR$7)))</f>
        <v/>
      </c>
      <c r="BS64" s="697" t="str">
        <f>IF($E64="","",IF(INDEX('E_Tokovi izvora'!$A:$N,EX64,BS$7)="","",INDEX('E_Tokovi izvora'!$A:$N,EX64,BS$7)))</f>
        <v/>
      </c>
      <c r="BT64" s="697" t="str">
        <f>IF($E64="","",IF(INDEX('E_Tokovi izvora'!$A:$N,EY64,BT$7)="","",INDEX('E_Tokovi izvora'!$A:$N,EY64,BT$7)))</f>
        <v/>
      </c>
      <c r="BU64" s="620"/>
      <c r="CJ64" s="673" t="str">
        <f t="shared" si="66"/>
        <v>SourceCategory_</v>
      </c>
      <c r="CK64" s="673" t="b">
        <f>INDEX('C_Opis postrojenja'!$A$226:$A$332,ROWS($CI$11:CI64))="ausblenden"</f>
        <v>1</v>
      </c>
      <c r="CL64" s="673" t="str">
        <f t="shared" si="67"/>
        <v>SourceStreamName_</v>
      </c>
      <c r="CN64" s="673">
        <f t="shared" si="65"/>
        <v>3631</v>
      </c>
      <c r="CO64" s="673">
        <f t="shared" si="2"/>
        <v>3633</v>
      </c>
      <c r="CP64" s="673">
        <f t="shared" si="3"/>
        <v>3635</v>
      </c>
      <c r="CQ64" s="673">
        <f t="shared" si="4"/>
        <v>3637</v>
      </c>
      <c r="CR64" s="673">
        <f t="shared" si="5"/>
        <v>3639</v>
      </c>
      <c r="CS64" s="673">
        <f t="shared" si="6"/>
        <v>3641</v>
      </c>
      <c r="CT64" s="673">
        <f t="shared" si="7"/>
        <v>3643</v>
      </c>
      <c r="CU64" s="673">
        <f t="shared" si="8"/>
        <v>3643</v>
      </c>
      <c r="CV64" s="673">
        <f t="shared" si="9"/>
        <v>3643</v>
      </c>
      <c r="CW64" s="673">
        <f t="shared" si="10"/>
        <v>3643</v>
      </c>
      <c r="CX64" s="673">
        <f t="shared" si="11"/>
        <v>3643</v>
      </c>
      <c r="CY64" s="673">
        <f t="shared" si="12"/>
        <v>3646</v>
      </c>
      <c r="CZ64" s="673">
        <f t="shared" si="13"/>
        <v>3650</v>
      </c>
      <c r="DA64" s="673">
        <f t="shared" si="14"/>
        <v>3651</v>
      </c>
      <c r="DB64" s="673">
        <f t="shared" si="15"/>
        <v>3652</v>
      </c>
      <c r="DC64" s="673">
        <f t="shared" si="16"/>
        <v>3659</v>
      </c>
      <c r="DD64" s="673">
        <f t="shared" si="17"/>
        <v>3669</v>
      </c>
      <c r="DE64" s="673">
        <f t="shared" si="18"/>
        <v>3669</v>
      </c>
      <c r="DF64" s="673">
        <f t="shared" si="19"/>
        <v>3669</v>
      </c>
      <c r="DG64" s="673">
        <f t="shared" si="20"/>
        <v>3669</v>
      </c>
      <c r="DH64" s="673">
        <f t="shared" si="21"/>
        <v>3669</v>
      </c>
      <c r="DI64" s="673">
        <f t="shared" si="22"/>
        <v>3669</v>
      </c>
      <c r="DJ64" s="673">
        <f t="shared" si="23"/>
        <v>3669</v>
      </c>
      <c r="DK64" s="673">
        <f t="shared" si="24"/>
        <v>3660</v>
      </c>
      <c r="DL64" s="673">
        <f t="shared" si="25"/>
        <v>3670</v>
      </c>
      <c r="DM64" s="673">
        <f t="shared" si="26"/>
        <v>3670</v>
      </c>
      <c r="DN64" s="673">
        <f t="shared" si="27"/>
        <v>3670</v>
      </c>
      <c r="DO64" s="673">
        <f t="shared" si="28"/>
        <v>3670</v>
      </c>
      <c r="DP64" s="673">
        <f t="shared" si="29"/>
        <v>3670</v>
      </c>
      <c r="DQ64" s="673">
        <f t="shared" si="30"/>
        <v>3670</v>
      </c>
      <c r="DR64" s="673">
        <f t="shared" si="31"/>
        <v>3670</v>
      </c>
      <c r="DS64" s="673">
        <f t="shared" si="32"/>
        <v>3661</v>
      </c>
      <c r="DT64" s="673">
        <f t="shared" si="33"/>
        <v>3671</v>
      </c>
      <c r="DU64" s="673">
        <f t="shared" si="34"/>
        <v>3671</v>
      </c>
      <c r="DV64" s="673">
        <f t="shared" si="35"/>
        <v>3671</v>
      </c>
      <c r="DW64" s="673">
        <f t="shared" si="36"/>
        <v>3671</v>
      </c>
      <c r="DX64" s="673">
        <f t="shared" si="37"/>
        <v>3671</v>
      </c>
      <c r="DY64" s="673">
        <f t="shared" si="38"/>
        <v>3671</v>
      </c>
      <c r="DZ64" s="673">
        <f t="shared" si="39"/>
        <v>3671</v>
      </c>
      <c r="EA64" s="673">
        <f t="shared" si="40"/>
        <v>3662</v>
      </c>
      <c r="EB64" s="673">
        <f t="shared" si="41"/>
        <v>3672</v>
      </c>
      <c r="EC64" s="673">
        <f t="shared" si="42"/>
        <v>3672</v>
      </c>
      <c r="ED64" s="673">
        <f t="shared" si="43"/>
        <v>3672</v>
      </c>
      <c r="EE64" s="673">
        <f t="shared" si="44"/>
        <v>3672</v>
      </c>
      <c r="EF64" s="673">
        <f t="shared" si="45"/>
        <v>3672</v>
      </c>
      <c r="EG64" s="673">
        <f t="shared" si="46"/>
        <v>3672</v>
      </c>
      <c r="EH64" s="673">
        <f t="shared" si="47"/>
        <v>3672</v>
      </c>
      <c r="EI64" s="673">
        <f t="shared" si="48"/>
        <v>3663</v>
      </c>
      <c r="EJ64" s="673">
        <f t="shared" si="49"/>
        <v>3673</v>
      </c>
      <c r="EK64" s="673">
        <f t="shared" si="50"/>
        <v>3673</v>
      </c>
      <c r="EL64" s="673">
        <f t="shared" si="51"/>
        <v>3673</v>
      </c>
      <c r="EM64" s="673">
        <f t="shared" si="52"/>
        <v>3673</v>
      </c>
      <c r="EN64" s="673">
        <f t="shared" si="53"/>
        <v>3673</v>
      </c>
      <c r="EO64" s="673">
        <f t="shared" si="54"/>
        <v>3673</v>
      </c>
      <c r="EP64" s="673">
        <f t="shared" si="55"/>
        <v>3673</v>
      </c>
      <c r="EQ64" s="673">
        <f t="shared" si="56"/>
        <v>3664</v>
      </c>
      <c r="ER64" s="673">
        <f t="shared" si="57"/>
        <v>3674</v>
      </c>
      <c r="ES64" s="673">
        <f t="shared" si="58"/>
        <v>3674</v>
      </c>
      <c r="ET64" s="673">
        <f t="shared" si="59"/>
        <v>3674</v>
      </c>
      <c r="EU64" s="673">
        <f t="shared" si="60"/>
        <v>3674</v>
      </c>
      <c r="EV64" s="673">
        <f t="shared" si="61"/>
        <v>3674</v>
      </c>
      <c r="EW64" s="673">
        <f t="shared" si="62"/>
        <v>3674</v>
      </c>
      <c r="EX64" s="673">
        <f t="shared" si="63"/>
        <v>3674</v>
      </c>
      <c r="EY64" s="673">
        <f t="shared" si="64"/>
        <v>3680</v>
      </c>
    </row>
    <row r="65" spans="2:155" ht="12.75" customHeight="1" x14ac:dyDescent="0.2">
      <c r="B65" s="694" t="str">
        <f>IF(COUNTIF($CK$10:CK65,TRUE)&gt;0,"",INDEX('C_Opis postrojenja'!$E$226:$E$242,ROWS($A$11:A65)))</f>
        <v/>
      </c>
      <c r="C65" s="576" t="str">
        <f>IF($E65="","",INDEX('C_Opis postrojenja'!F:F,MATCH($B65,'C_Opis postrojenja'!$E:$E,0)))</f>
        <v/>
      </c>
      <c r="D65" s="576" t="str">
        <f>IF($E65="","",INDEX('C_Opis postrojenja'!I:I,MATCH($B65,'C_Opis postrojenja'!$E:$E,0)))</f>
        <v/>
      </c>
      <c r="E65" s="576" t="str">
        <f>IF($B65="","",INDEX('C_Opis postrojenja'!F:F,MATCH($CJ65,'C_Opis postrojenja'!$Q:$Q,0)))</f>
        <v/>
      </c>
      <c r="F65" s="700" t="str">
        <f>IF($E65="","",INDEX('C_Opis postrojenja'!L:L,MATCH($CJ65,'C_Opis postrojenja'!$Q:$Q,0)))</f>
        <v/>
      </c>
      <c r="G65" s="576" t="str">
        <f>IF($E65="","",INDEX('C_Opis postrojenja'!M:M,MATCH($CJ65,'C_Opis postrojenja'!$Q:$Q,0)))</f>
        <v/>
      </c>
      <c r="H65" s="576" t="str">
        <f>IF($E65="","",INDEX('C_Opis postrojenja'!N:N,MATCH($CJ65,'C_Opis postrojenja'!$Q:$Q,0)))</f>
        <v/>
      </c>
      <c r="I65" s="697" t="str">
        <f>IF($E65="","",IF(INDEX('E_Tokovi izvora'!$A:$N,CN65,I$7)="","",INDEX('E_Tokovi izvora'!$A:$N,CN65,I$7)))</f>
        <v/>
      </c>
      <c r="J65" s="697" t="str">
        <f>IF($E65="","",IF(INDEX('E_Tokovi izvora'!$A:$N,CO65,J$7)="","",INDEX('E_Tokovi izvora'!$A:$N,CO65,J$7)))</f>
        <v/>
      </c>
      <c r="K65" s="697" t="str">
        <f>IF($E65="","",IF(INDEX('E_Tokovi izvora'!$A:$N,CP65,K$7)="","",INDEX('E_Tokovi izvora'!$A:$N,CP65,K$7)))</f>
        <v/>
      </c>
      <c r="L65" s="697" t="str">
        <f>IF($E65="","",IF(INDEX('E_Tokovi izvora'!$A:$N,CQ65,L$7)="","",INDEX('E_Tokovi izvora'!$A:$N,CQ65,L$7)))</f>
        <v/>
      </c>
      <c r="M65" s="697" t="str">
        <f>IF($E65="","",IF(INDEX('E_Tokovi izvora'!$A:$N,CR65,M$7)="","",INDEX('E_Tokovi izvora'!$A:$N,CR65,M$7)))</f>
        <v/>
      </c>
      <c r="N65" s="697" t="str">
        <f>IF($E65="","",IF(INDEX('E_Tokovi izvora'!$A:$N,CS65,N$7)="","",INDEX('E_Tokovi izvora'!$A:$N,CS65,N$7)))</f>
        <v/>
      </c>
      <c r="O65" s="697" t="str">
        <f>IF($E65="","",IF(INDEX('E_Tokovi izvora'!$A:$N,CT65,O$7)="","",INDEX('E_Tokovi izvora'!$A:$N,CT65,O$7)))</f>
        <v/>
      </c>
      <c r="P65" s="697" t="str">
        <f>IF($E65="","",IF(INDEX('E_Tokovi izvora'!$A:$N,CU65,P$7)="","",INDEX('E_Tokovi izvora'!$A:$N,CU65,P$7)))</f>
        <v/>
      </c>
      <c r="Q65" s="697" t="str">
        <f>IF($E65="","",IF(INDEX('E_Tokovi izvora'!$A:$N,CV65,Q$7)="","",INDEX('E_Tokovi izvora'!$A:$N,CV65,Q$7)))</f>
        <v/>
      </c>
      <c r="R65" s="697" t="str">
        <f>IF($E65="","",IF(INDEX('E_Tokovi izvora'!$A:$N,CW65,R$7)="","",INDEX('E_Tokovi izvora'!$A:$N,CW65,R$7)))</f>
        <v/>
      </c>
      <c r="S65" s="697" t="str">
        <f>IF($E65="","",IF(INDEX('E_Tokovi izvora'!$A:$N,CX65,S$7)="","",INDEX('E_Tokovi izvora'!$A:$N,CX65,S$7)))</f>
        <v/>
      </c>
      <c r="T65" s="697" t="str">
        <f>IF($E65="","",IF(INDEX('E_Tokovi izvora'!$A:$N,CY65,T$7)="","",INDEX('E_Tokovi izvora'!$A:$N,CY65,T$7)))</f>
        <v/>
      </c>
      <c r="U65" s="697" t="str">
        <f>IF($E65="","",IF(INDEX('E_Tokovi izvora'!$A:$N,CZ65,U$7)="","",INDEX('E_Tokovi izvora'!$A:$N,CZ65,U$7)))</f>
        <v/>
      </c>
      <c r="V65" s="697" t="str">
        <f>IF($E65="","",IF(INDEX('E_Tokovi izvora'!$A:$N,DA65,V$7)="","",INDEX('E_Tokovi izvora'!$A:$N,DA65,V$7)))</f>
        <v/>
      </c>
      <c r="W65" s="698" t="str">
        <f>IF($E65="","",IF(INDEX('E_Tokovi izvora'!$A:$N,DB65,W$7)="","",INDEX('E_Tokovi izvora'!$A:$N,DB65,W$7)))</f>
        <v/>
      </c>
      <c r="X65" s="697" t="str">
        <f>IF($E65="","",IF(INDEX('E_Tokovi izvora'!$A:$N,DC65,X$7)="","",INDEX('E_Tokovi izvora'!$A:$N,DC65,X$7)))</f>
        <v/>
      </c>
      <c r="Y65" s="697" t="str">
        <f>IF($E65="","",IF(INDEX('E_Tokovi izvora'!$A:$N,DD65,Y$7)="","",INDEX('E_Tokovi izvora'!$A:$N,DD65,Y$7)))</f>
        <v/>
      </c>
      <c r="Z65" s="697" t="str">
        <f>IF($E65="","",IF(INDEX('E_Tokovi izvora'!$A:$N,DE65,Z$7)="","",INDEX('E_Tokovi izvora'!$A:$N,DE65,Z$7)))</f>
        <v/>
      </c>
      <c r="AA65" s="697" t="str">
        <f>IF($E65="","",IF(INDEX('E_Tokovi izvora'!$A:$N,DF65,AA$7)="","",INDEX('E_Tokovi izvora'!$A:$N,DF65,AA$7)))</f>
        <v/>
      </c>
      <c r="AB65" s="697" t="str">
        <f>IF($E65="","",IF(INDEX('E_Tokovi izvora'!$A:$N,DG65,AB$7)="","",INDEX('E_Tokovi izvora'!$A:$N,DG65,AB$7)))</f>
        <v/>
      </c>
      <c r="AC65" s="697" t="str">
        <f>IF($E65="","",IF(INDEX('E_Tokovi izvora'!$A:$N,DH65,AC$7)="","",INDEX('E_Tokovi izvora'!$A:$N,DH65,AC$7)))</f>
        <v/>
      </c>
      <c r="AD65" s="697" t="str">
        <f>IF($E65="","",IF(INDEX('E_Tokovi izvora'!$A:$N,DI65,AD$7)="","",INDEX('E_Tokovi izvora'!$A:$N,DI65,AD$7)))</f>
        <v/>
      </c>
      <c r="AE65" s="697" t="str">
        <f>IF($E65="","",IF(INDEX('E_Tokovi izvora'!$A:$N,DJ65,AE$7)="","",INDEX('E_Tokovi izvora'!$A:$N,DJ65,AE$7)))</f>
        <v/>
      </c>
      <c r="AF65" s="697" t="str">
        <f>IF($E65="","",IF(INDEX('E_Tokovi izvora'!$A:$N,DK65,AF$7)="","",INDEX('E_Tokovi izvora'!$A:$N,DK65,AF$7)))</f>
        <v/>
      </c>
      <c r="AG65" s="697" t="str">
        <f>IF($E65="","",IF(INDEX('E_Tokovi izvora'!$A:$N,DL65,AG$7)="","",INDEX('E_Tokovi izvora'!$A:$N,DL65,AG$7)))</f>
        <v/>
      </c>
      <c r="AH65" s="697" t="str">
        <f>IF($E65="","",IF(INDEX('E_Tokovi izvora'!$A:$N,DM65,AH$7)="","",INDEX('E_Tokovi izvora'!$A:$N,DM65,AH$7)))</f>
        <v/>
      </c>
      <c r="AI65" s="697" t="str">
        <f>IF($E65="","",IF(INDEX('E_Tokovi izvora'!$A:$N,DN65,AI$7)="","",INDEX('E_Tokovi izvora'!$A:$N,DN65,AI$7)))</f>
        <v/>
      </c>
      <c r="AJ65" s="697" t="str">
        <f>IF($E65="","",IF(INDEX('E_Tokovi izvora'!$A:$N,DO65,AJ$7)="","",INDEX('E_Tokovi izvora'!$A:$N,DO65,AJ$7)))</f>
        <v/>
      </c>
      <c r="AK65" s="697" t="str">
        <f>IF($E65="","",IF(INDEX('E_Tokovi izvora'!$A:$N,DP65,AK$7)="","",INDEX('E_Tokovi izvora'!$A:$N,DP65,AK$7)))</f>
        <v/>
      </c>
      <c r="AL65" s="697" t="str">
        <f>IF($E65="","",IF(INDEX('E_Tokovi izvora'!$A:$N,DQ65,AL$7)="","",INDEX('E_Tokovi izvora'!$A:$N,DQ65,AL$7)))</f>
        <v/>
      </c>
      <c r="AM65" s="697" t="str">
        <f>IF($E65="","",IF(INDEX('E_Tokovi izvora'!$A:$N,DR65,AM$7)="","",INDEX('E_Tokovi izvora'!$A:$N,DR65,AM$7)))</f>
        <v/>
      </c>
      <c r="AN65" s="697" t="str">
        <f>IF($E65="","",IF(INDEX('E_Tokovi izvora'!$A:$N,DS65,AN$7)="","",INDEX('E_Tokovi izvora'!$A:$N,DS65,AN$7)))</f>
        <v/>
      </c>
      <c r="AO65" s="697" t="str">
        <f>IF($E65="","",IF(INDEX('E_Tokovi izvora'!$A:$N,DT65,AO$7)="","",INDEX('E_Tokovi izvora'!$A:$N,DT65,AO$7)))</f>
        <v/>
      </c>
      <c r="AP65" s="697" t="str">
        <f>IF($E65="","",IF(INDEX('E_Tokovi izvora'!$A:$N,DU65,AP$7)="","",INDEX('E_Tokovi izvora'!$A:$N,DU65,AP$7)))</f>
        <v/>
      </c>
      <c r="AQ65" s="697" t="str">
        <f>IF($E65="","",IF(INDEX('E_Tokovi izvora'!$A:$N,DV65,AQ$7)="","",INDEX('E_Tokovi izvora'!$A:$N,DV65,AQ$7)))</f>
        <v/>
      </c>
      <c r="AR65" s="697" t="str">
        <f>IF($E65="","",IF(INDEX('E_Tokovi izvora'!$A:$N,DW65,AR$7)="","",INDEX('E_Tokovi izvora'!$A:$N,DW65,AR$7)))</f>
        <v/>
      </c>
      <c r="AS65" s="697" t="str">
        <f>IF($E65="","",IF(INDEX('E_Tokovi izvora'!$A:$N,DX65,AS$7)="","",INDEX('E_Tokovi izvora'!$A:$N,DX65,AS$7)))</f>
        <v/>
      </c>
      <c r="AT65" s="697" t="str">
        <f>IF($E65="","",IF(INDEX('E_Tokovi izvora'!$A:$N,DY65,AT$7)="","",INDEX('E_Tokovi izvora'!$A:$N,DY65,AT$7)))</f>
        <v/>
      </c>
      <c r="AU65" s="697" t="str">
        <f>IF($E65="","",IF(INDEX('E_Tokovi izvora'!$A:$N,DZ65,AU$7)="","",INDEX('E_Tokovi izvora'!$A:$N,DZ65,AU$7)))</f>
        <v/>
      </c>
      <c r="AV65" s="697" t="str">
        <f>IF($E65="","",IF(INDEX('E_Tokovi izvora'!$A:$N,EA65,AV$7)="","",INDEX('E_Tokovi izvora'!$A:$N,EA65,AV$7)))</f>
        <v/>
      </c>
      <c r="AW65" s="697" t="str">
        <f>IF($E65="","",IF(INDEX('E_Tokovi izvora'!$A:$N,EB65,AW$7)="","",INDEX('E_Tokovi izvora'!$A:$N,EB65,AW$7)))</f>
        <v/>
      </c>
      <c r="AX65" s="697" t="str">
        <f>IF($E65="","",IF(INDEX('E_Tokovi izvora'!$A:$N,EC65,AX$7)="","",INDEX('E_Tokovi izvora'!$A:$N,EC65,AX$7)))</f>
        <v/>
      </c>
      <c r="AY65" s="697" t="str">
        <f>IF($E65="","",IF(INDEX('E_Tokovi izvora'!$A:$N,ED65,AY$7)="","",INDEX('E_Tokovi izvora'!$A:$N,ED65,AY$7)))</f>
        <v/>
      </c>
      <c r="AZ65" s="697" t="str">
        <f>IF($E65="","",IF(INDEX('E_Tokovi izvora'!$A:$N,EE65,AZ$7)="","",INDEX('E_Tokovi izvora'!$A:$N,EE65,AZ$7)))</f>
        <v/>
      </c>
      <c r="BA65" s="697" t="str">
        <f>IF($E65="","",IF(INDEX('E_Tokovi izvora'!$A:$N,EF65,BA$7)="","",INDEX('E_Tokovi izvora'!$A:$N,EF65,BA$7)))</f>
        <v/>
      </c>
      <c r="BB65" s="697" t="str">
        <f>IF($E65="","",IF(INDEX('E_Tokovi izvora'!$A:$N,EG65,BB$7)="","",INDEX('E_Tokovi izvora'!$A:$N,EG65,BB$7)))</f>
        <v/>
      </c>
      <c r="BC65" s="697" t="str">
        <f>IF($E65="","",IF(INDEX('E_Tokovi izvora'!$A:$N,EH65,BC$7)="","",INDEX('E_Tokovi izvora'!$A:$N,EH65,BC$7)))</f>
        <v/>
      </c>
      <c r="BD65" s="697" t="str">
        <f>IF($E65="","",IF(INDEX('E_Tokovi izvora'!$A:$N,EI65,BD$7)="","",INDEX('E_Tokovi izvora'!$A:$N,EI65,BD$7)))</f>
        <v/>
      </c>
      <c r="BE65" s="697" t="str">
        <f>IF($E65="","",IF(INDEX('E_Tokovi izvora'!$A:$N,EJ65,BE$7)="","",INDEX('E_Tokovi izvora'!$A:$N,EJ65,BE$7)))</f>
        <v/>
      </c>
      <c r="BF65" s="697" t="str">
        <f>IF($E65="","",IF(INDEX('E_Tokovi izvora'!$A:$N,EK65,BF$7)="","",INDEX('E_Tokovi izvora'!$A:$N,EK65,BF$7)))</f>
        <v/>
      </c>
      <c r="BG65" s="697" t="str">
        <f>IF($E65="","",IF(INDEX('E_Tokovi izvora'!$A:$N,EL65,BG$7)="","",INDEX('E_Tokovi izvora'!$A:$N,EL65,BG$7)))</f>
        <v/>
      </c>
      <c r="BH65" s="697" t="str">
        <f>IF($E65="","",IF(INDEX('E_Tokovi izvora'!$A:$N,EM65,BH$7)="","",INDEX('E_Tokovi izvora'!$A:$N,EM65,BH$7)))</f>
        <v/>
      </c>
      <c r="BI65" s="697" t="str">
        <f>IF($E65="","",IF(INDEX('E_Tokovi izvora'!$A:$N,EN65,BI$7)="","",INDEX('E_Tokovi izvora'!$A:$N,EN65,BI$7)))</f>
        <v/>
      </c>
      <c r="BJ65" s="697" t="str">
        <f>IF($E65="","",IF(INDEX('E_Tokovi izvora'!$A:$N,EO65,BJ$7)="","",INDEX('E_Tokovi izvora'!$A:$N,EO65,BJ$7)))</f>
        <v/>
      </c>
      <c r="BK65" s="697" t="str">
        <f>IF($E65="","",IF(INDEX('E_Tokovi izvora'!$A:$N,EP65,BK$7)="","",INDEX('E_Tokovi izvora'!$A:$N,EP65,BK$7)))</f>
        <v/>
      </c>
      <c r="BL65" s="697" t="str">
        <f>IF($E65="","",IF(INDEX('E_Tokovi izvora'!$A:$N,EQ65,BL$7)="","",INDEX('E_Tokovi izvora'!$A:$N,EQ65,BL$7)))</f>
        <v/>
      </c>
      <c r="BM65" s="697" t="str">
        <f>IF($E65="","",IF(INDEX('E_Tokovi izvora'!$A:$N,ER65,BM$7)="","",INDEX('E_Tokovi izvora'!$A:$N,ER65,BM$7)))</f>
        <v/>
      </c>
      <c r="BN65" s="697" t="str">
        <f>IF($E65="","",IF(INDEX('E_Tokovi izvora'!$A:$N,ES65,BN$7)="","",INDEX('E_Tokovi izvora'!$A:$N,ES65,BN$7)))</f>
        <v/>
      </c>
      <c r="BO65" s="697" t="str">
        <f>IF($E65="","",IF(INDEX('E_Tokovi izvora'!$A:$N,ET65,BO$7)="","",INDEX('E_Tokovi izvora'!$A:$N,ET65,BO$7)))</f>
        <v/>
      </c>
      <c r="BP65" s="697" t="str">
        <f>IF($E65="","",IF(INDEX('E_Tokovi izvora'!$A:$N,EU65,BP$7)="","",INDEX('E_Tokovi izvora'!$A:$N,EU65,BP$7)))</f>
        <v/>
      </c>
      <c r="BQ65" s="697" t="str">
        <f>IF($E65="","",IF(INDEX('E_Tokovi izvora'!$A:$N,EV65,BQ$7)="","",INDEX('E_Tokovi izvora'!$A:$N,EV65,BQ$7)))</f>
        <v/>
      </c>
      <c r="BR65" s="697" t="str">
        <f>IF($E65="","",IF(INDEX('E_Tokovi izvora'!$A:$N,EW65,BR$7)="","",INDEX('E_Tokovi izvora'!$A:$N,EW65,BR$7)))</f>
        <v/>
      </c>
      <c r="BS65" s="697" t="str">
        <f>IF($E65="","",IF(INDEX('E_Tokovi izvora'!$A:$N,EX65,BS$7)="","",INDEX('E_Tokovi izvora'!$A:$N,EX65,BS$7)))</f>
        <v/>
      </c>
      <c r="BT65" s="697" t="str">
        <f>IF($E65="","",IF(INDEX('E_Tokovi izvora'!$A:$N,EY65,BT$7)="","",INDEX('E_Tokovi izvora'!$A:$N,EY65,BT$7)))</f>
        <v/>
      </c>
      <c r="BU65" s="620"/>
      <c r="CJ65" s="673" t="str">
        <f t="shared" si="66"/>
        <v>SourceCategory_</v>
      </c>
      <c r="CK65" s="673" t="b">
        <f>INDEX('C_Opis postrojenja'!$A$226:$A$332,ROWS($CI$11:CI65))="ausblenden"</f>
        <v>1</v>
      </c>
      <c r="CL65" s="673" t="str">
        <f t="shared" si="67"/>
        <v>SourceStreamName_</v>
      </c>
      <c r="CN65" s="673">
        <f t="shared" si="65"/>
        <v>3697</v>
      </c>
      <c r="CO65" s="673">
        <f t="shared" si="2"/>
        <v>3699</v>
      </c>
      <c r="CP65" s="673">
        <f t="shared" si="3"/>
        <v>3701</v>
      </c>
      <c r="CQ65" s="673">
        <f t="shared" si="4"/>
        <v>3703</v>
      </c>
      <c r="CR65" s="673">
        <f t="shared" si="5"/>
        <v>3705</v>
      </c>
      <c r="CS65" s="673">
        <f t="shared" si="6"/>
        <v>3707</v>
      </c>
      <c r="CT65" s="673">
        <f t="shared" si="7"/>
        <v>3709</v>
      </c>
      <c r="CU65" s="673">
        <f t="shared" si="8"/>
        <v>3709</v>
      </c>
      <c r="CV65" s="673">
        <f t="shared" si="9"/>
        <v>3709</v>
      </c>
      <c r="CW65" s="673">
        <f t="shared" si="10"/>
        <v>3709</v>
      </c>
      <c r="CX65" s="673">
        <f t="shared" si="11"/>
        <v>3709</v>
      </c>
      <c r="CY65" s="673">
        <f t="shared" si="12"/>
        <v>3712</v>
      </c>
      <c r="CZ65" s="673">
        <f t="shared" si="13"/>
        <v>3716</v>
      </c>
      <c r="DA65" s="673">
        <f t="shared" si="14"/>
        <v>3717</v>
      </c>
      <c r="DB65" s="673">
        <f t="shared" si="15"/>
        <v>3718</v>
      </c>
      <c r="DC65" s="673">
        <f t="shared" si="16"/>
        <v>3725</v>
      </c>
      <c r="DD65" s="673">
        <f t="shared" si="17"/>
        <v>3735</v>
      </c>
      <c r="DE65" s="673">
        <f t="shared" si="18"/>
        <v>3735</v>
      </c>
      <c r="DF65" s="673">
        <f t="shared" si="19"/>
        <v>3735</v>
      </c>
      <c r="DG65" s="673">
        <f t="shared" si="20"/>
        <v>3735</v>
      </c>
      <c r="DH65" s="673">
        <f t="shared" si="21"/>
        <v>3735</v>
      </c>
      <c r="DI65" s="673">
        <f t="shared" si="22"/>
        <v>3735</v>
      </c>
      <c r="DJ65" s="673">
        <f t="shared" si="23"/>
        <v>3735</v>
      </c>
      <c r="DK65" s="673">
        <f t="shared" si="24"/>
        <v>3726</v>
      </c>
      <c r="DL65" s="673">
        <f t="shared" si="25"/>
        <v>3736</v>
      </c>
      <c r="DM65" s="673">
        <f t="shared" si="26"/>
        <v>3736</v>
      </c>
      <c r="DN65" s="673">
        <f t="shared" si="27"/>
        <v>3736</v>
      </c>
      <c r="DO65" s="673">
        <f t="shared" si="28"/>
        <v>3736</v>
      </c>
      <c r="DP65" s="673">
        <f t="shared" si="29"/>
        <v>3736</v>
      </c>
      <c r="DQ65" s="673">
        <f t="shared" si="30"/>
        <v>3736</v>
      </c>
      <c r="DR65" s="673">
        <f t="shared" si="31"/>
        <v>3736</v>
      </c>
      <c r="DS65" s="673">
        <f t="shared" si="32"/>
        <v>3727</v>
      </c>
      <c r="DT65" s="673">
        <f t="shared" si="33"/>
        <v>3737</v>
      </c>
      <c r="DU65" s="673">
        <f t="shared" si="34"/>
        <v>3737</v>
      </c>
      <c r="DV65" s="673">
        <f t="shared" si="35"/>
        <v>3737</v>
      </c>
      <c r="DW65" s="673">
        <f t="shared" si="36"/>
        <v>3737</v>
      </c>
      <c r="DX65" s="673">
        <f t="shared" si="37"/>
        <v>3737</v>
      </c>
      <c r="DY65" s="673">
        <f t="shared" si="38"/>
        <v>3737</v>
      </c>
      <c r="DZ65" s="673">
        <f t="shared" si="39"/>
        <v>3737</v>
      </c>
      <c r="EA65" s="673">
        <f t="shared" si="40"/>
        <v>3728</v>
      </c>
      <c r="EB65" s="673">
        <f t="shared" si="41"/>
        <v>3738</v>
      </c>
      <c r="EC65" s="673">
        <f t="shared" si="42"/>
        <v>3738</v>
      </c>
      <c r="ED65" s="673">
        <f t="shared" si="43"/>
        <v>3738</v>
      </c>
      <c r="EE65" s="673">
        <f t="shared" si="44"/>
        <v>3738</v>
      </c>
      <c r="EF65" s="673">
        <f t="shared" si="45"/>
        <v>3738</v>
      </c>
      <c r="EG65" s="673">
        <f t="shared" si="46"/>
        <v>3738</v>
      </c>
      <c r="EH65" s="673">
        <f t="shared" si="47"/>
        <v>3738</v>
      </c>
      <c r="EI65" s="673">
        <f t="shared" si="48"/>
        <v>3729</v>
      </c>
      <c r="EJ65" s="673">
        <f t="shared" si="49"/>
        <v>3739</v>
      </c>
      <c r="EK65" s="673">
        <f t="shared" si="50"/>
        <v>3739</v>
      </c>
      <c r="EL65" s="673">
        <f t="shared" si="51"/>
        <v>3739</v>
      </c>
      <c r="EM65" s="673">
        <f t="shared" si="52"/>
        <v>3739</v>
      </c>
      <c r="EN65" s="673">
        <f t="shared" si="53"/>
        <v>3739</v>
      </c>
      <c r="EO65" s="673">
        <f t="shared" si="54"/>
        <v>3739</v>
      </c>
      <c r="EP65" s="673">
        <f t="shared" si="55"/>
        <v>3739</v>
      </c>
      <c r="EQ65" s="673">
        <f t="shared" si="56"/>
        <v>3730</v>
      </c>
      <c r="ER65" s="673">
        <f t="shared" si="57"/>
        <v>3740</v>
      </c>
      <c r="ES65" s="673">
        <f t="shared" si="58"/>
        <v>3740</v>
      </c>
      <c r="ET65" s="673">
        <f t="shared" si="59"/>
        <v>3740</v>
      </c>
      <c r="EU65" s="673">
        <f t="shared" si="60"/>
        <v>3740</v>
      </c>
      <c r="EV65" s="673">
        <f t="shared" si="61"/>
        <v>3740</v>
      </c>
      <c r="EW65" s="673">
        <f t="shared" si="62"/>
        <v>3740</v>
      </c>
      <c r="EX65" s="673">
        <f t="shared" si="63"/>
        <v>3740</v>
      </c>
      <c r="EY65" s="673">
        <f t="shared" si="64"/>
        <v>3746</v>
      </c>
    </row>
    <row r="66" spans="2:155" ht="12.75" customHeight="1" x14ac:dyDescent="0.2">
      <c r="B66" s="694" t="str">
        <f>IF(COUNTIF($CK$10:CK66,TRUE)&gt;0,"",INDEX('C_Opis postrojenja'!$E$226:$E$242,ROWS($A$11:A66)))</f>
        <v/>
      </c>
      <c r="C66" s="576" t="str">
        <f>IF($E66="","",INDEX('C_Opis postrojenja'!F:F,MATCH($B66,'C_Opis postrojenja'!$E:$E,0)))</f>
        <v/>
      </c>
      <c r="D66" s="576" t="str">
        <f>IF($E66="","",INDEX('C_Opis postrojenja'!I:I,MATCH($B66,'C_Opis postrojenja'!$E:$E,0)))</f>
        <v/>
      </c>
      <c r="E66" s="576" t="str">
        <f>IF($B66="","",INDEX('C_Opis postrojenja'!F:F,MATCH($CJ66,'C_Opis postrojenja'!$Q:$Q,0)))</f>
        <v/>
      </c>
      <c r="F66" s="700" t="str">
        <f>IF($E66="","",INDEX('C_Opis postrojenja'!L:L,MATCH($CJ66,'C_Opis postrojenja'!$Q:$Q,0)))</f>
        <v/>
      </c>
      <c r="G66" s="576" t="str">
        <f>IF($E66="","",INDEX('C_Opis postrojenja'!M:M,MATCH($CJ66,'C_Opis postrojenja'!$Q:$Q,0)))</f>
        <v/>
      </c>
      <c r="H66" s="576" t="str">
        <f>IF($E66="","",INDEX('C_Opis postrojenja'!N:N,MATCH($CJ66,'C_Opis postrojenja'!$Q:$Q,0)))</f>
        <v/>
      </c>
      <c r="I66" s="697" t="str">
        <f>IF($E66="","",IF(INDEX('E_Tokovi izvora'!$A:$N,CN66,I$7)="","",INDEX('E_Tokovi izvora'!$A:$N,CN66,I$7)))</f>
        <v/>
      </c>
      <c r="J66" s="697" t="str">
        <f>IF($E66="","",IF(INDEX('E_Tokovi izvora'!$A:$N,CO66,J$7)="","",INDEX('E_Tokovi izvora'!$A:$N,CO66,J$7)))</f>
        <v/>
      </c>
      <c r="K66" s="697" t="str">
        <f>IF($E66="","",IF(INDEX('E_Tokovi izvora'!$A:$N,CP66,K$7)="","",INDEX('E_Tokovi izvora'!$A:$N,CP66,K$7)))</f>
        <v/>
      </c>
      <c r="L66" s="697" t="str">
        <f>IF($E66="","",IF(INDEX('E_Tokovi izvora'!$A:$N,CQ66,L$7)="","",INDEX('E_Tokovi izvora'!$A:$N,CQ66,L$7)))</f>
        <v/>
      </c>
      <c r="M66" s="697" t="str">
        <f>IF($E66="","",IF(INDEX('E_Tokovi izvora'!$A:$N,CR66,M$7)="","",INDEX('E_Tokovi izvora'!$A:$N,CR66,M$7)))</f>
        <v/>
      </c>
      <c r="N66" s="697" t="str">
        <f>IF($E66="","",IF(INDEX('E_Tokovi izvora'!$A:$N,CS66,N$7)="","",INDEX('E_Tokovi izvora'!$A:$N,CS66,N$7)))</f>
        <v/>
      </c>
      <c r="O66" s="697" t="str">
        <f>IF($E66="","",IF(INDEX('E_Tokovi izvora'!$A:$N,CT66,O$7)="","",INDEX('E_Tokovi izvora'!$A:$N,CT66,O$7)))</f>
        <v/>
      </c>
      <c r="P66" s="697" t="str">
        <f>IF($E66="","",IF(INDEX('E_Tokovi izvora'!$A:$N,CU66,P$7)="","",INDEX('E_Tokovi izvora'!$A:$N,CU66,P$7)))</f>
        <v/>
      </c>
      <c r="Q66" s="697" t="str">
        <f>IF($E66="","",IF(INDEX('E_Tokovi izvora'!$A:$N,CV66,Q$7)="","",INDEX('E_Tokovi izvora'!$A:$N,CV66,Q$7)))</f>
        <v/>
      </c>
      <c r="R66" s="697" t="str">
        <f>IF($E66="","",IF(INDEX('E_Tokovi izvora'!$A:$N,CW66,R$7)="","",INDEX('E_Tokovi izvora'!$A:$N,CW66,R$7)))</f>
        <v/>
      </c>
      <c r="S66" s="697" t="str">
        <f>IF($E66="","",IF(INDEX('E_Tokovi izvora'!$A:$N,CX66,S$7)="","",INDEX('E_Tokovi izvora'!$A:$N,CX66,S$7)))</f>
        <v/>
      </c>
      <c r="T66" s="697" t="str">
        <f>IF($E66="","",IF(INDEX('E_Tokovi izvora'!$A:$N,CY66,T$7)="","",INDEX('E_Tokovi izvora'!$A:$N,CY66,T$7)))</f>
        <v/>
      </c>
      <c r="U66" s="697" t="str">
        <f>IF($E66="","",IF(INDEX('E_Tokovi izvora'!$A:$N,CZ66,U$7)="","",INDEX('E_Tokovi izvora'!$A:$N,CZ66,U$7)))</f>
        <v/>
      </c>
      <c r="V66" s="697" t="str">
        <f>IF($E66="","",IF(INDEX('E_Tokovi izvora'!$A:$N,DA66,V$7)="","",INDEX('E_Tokovi izvora'!$A:$N,DA66,V$7)))</f>
        <v/>
      </c>
      <c r="W66" s="698" t="str">
        <f>IF($E66="","",IF(INDEX('E_Tokovi izvora'!$A:$N,DB66,W$7)="","",INDEX('E_Tokovi izvora'!$A:$N,DB66,W$7)))</f>
        <v/>
      </c>
      <c r="X66" s="697" t="str">
        <f>IF($E66="","",IF(INDEX('E_Tokovi izvora'!$A:$N,DC66,X$7)="","",INDEX('E_Tokovi izvora'!$A:$N,DC66,X$7)))</f>
        <v/>
      </c>
      <c r="Y66" s="697" t="str">
        <f>IF($E66="","",IF(INDEX('E_Tokovi izvora'!$A:$N,DD66,Y$7)="","",INDEX('E_Tokovi izvora'!$A:$N,DD66,Y$7)))</f>
        <v/>
      </c>
      <c r="Z66" s="697" t="str">
        <f>IF($E66="","",IF(INDEX('E_Tokovi izvora'!$A:$N,DE66,Z$7)="","",INDEX('E_Tokovi izvora'!$A:$N,DE66,Z$7)))</f>
        <v/>
      </c>
      <c r="AA66" s="697" t="str">
        <f>IF($E66="","",IF(INDEX('E_Tokovi izvora'!$A:$N,DF66,AA$7)="","",INDEX('E_Tokovi izvora'!$A:$N,DF66,AA$7)))</f>
        <v/>
      </c>
      <c r="AB66" s="697" t="str">
        <f>IF($E66="","",IF(INDEX('E_Tokovi izvora'!$A:$N,DG66,AB$7)="","",INDEX('E_Tokovi izvora'!$A:$N,DG66,AB$7)))</f>
        <v/>
      </c>
      <c r="AC66" s="697" t="str">
        <f>IF($E66="","",IF(INDEX('E_Tokovi izvora'!$A:$N,DH66,AC$7)="","",INDEX('E_Tokovi izvora'!$A:$N,DH66,AC$7)))</f>
        <v/>
      </c>
      <c r="AD66" s="697" t="str">
        <f>IF($E66="","",IF(INDEX('E_Tokovi izvora'!$A:$N,DI66,AD$7)="","",INDEX('E_Tokovi izvora'!$A:$N,DI66,AD$7)))</f>
        <v/>
      </c>
      <c r="AE66" s="697" t="str">
        <f>IF($E66="","",IF(INDEX('E_Tokovi izvora'!$A:$N,DJ66,AE$7)="","",INDEX('E_Tokovi izvora'!$A:$N,DJ66,AE$7)))</f>
        <v/>
      </c>
      <c r="AF66" s="697" t="str">
        <f>IF($E66="","",IF(INDEX('E_Tokovi izvora'!$A:$N,DK66,AF$7)="","",INDEX('E_Tokovi izvora'!$A:$N,DK66,AF$7)))</f>
        <v/>
      </c>
      <c r="AG66" s="697" t="str">
        <f>IF($E66="","",IF(INDEX('E_Tokovi izvora'!$A:$N,DL66,AG$7)="","",INDEX('E_Tokovi izvora'!$A:$N,DL66,AG$7)))</f>
        <v/>
      </c>
      <c r="AH66" s="697" t="str">
        <f>IF($E66="","",IF(INDEX('E_Tokovi izvora'!$A:$N,DM66,AH$7)="","",INDEX('E_Tokovi izvora'!$A:$N,DM66,AH$7)))</f>
        <v/>
      </c>
      <c r="AI66" s="697" t="str">
        <f>IF($E66="","",IF(INDEX('E_Tokovi izvora'!$A:$N,DN66,AI$7)="","",INDEX('E_Tokovi izvora'!$A:$N,DN66,AI$7)))</f>
        <v/>
      </c>
      <c r="AJ66" s="697" t="str">
        <f>IF($E66="","",IF(INDEX('E_Tokovi izvora'!$A:$N,DO66,AJ$7)="","",INDEX('E_Tokovi izvora'!$A:$N,DO66,AJ$7)))</f>
        <v/>
      </c>
      <c r="AK66" s="697" t="str">
        <f>IF($E66="","",IF(INDEX('E_Tokovi izvora'!$A:$N,DP66,AK$7)="","",INDEX('E_Tokovi izvora'!$A:$N,DP66,AK$7)))</f>
        <v/>
      </c>
      <c r="AL66" s="697" t="str">
        <f>IF($E66="","",IF(INDEX('E_Tokovi izvora'!$A:$N,DQ66,AL$7)="","",INDEX('E_Tokovi izvora'!$A:$N,DQ66,AL$7)))</f>
        <v/>
      </c>
      <c r="AM66" s="697" t="str">
        <f>IF($E66="","",IF(INDEX('E_Tokovi izvora'!$A:$N,DR66,AM$7)="","",INDEX('E_Tokovi izvora'!$A:$N,DR66,AM$7)))</f>
        <v/>
      </c>
      <c r="AN66" s="697" t="str">
        <f>IF($E66="","",IF(INDEX('E_Tokovi izvora'!$A:$N,DS66,AN$7)="","",INDEX('E_Tokovi izvora'!$A:$N,DS66,AN$7)))</f>
        <v/>
      </c>
      <c r="AO66" s="697" t="str">
        <f>IF($E66="","",IF(INDEX('E_Tokovi izvora'!$A:$N,DT66,AO$7)="","",INDEX('E_Tokovi izvora'!$A:$N,DT66,AO$7)))</f>
        <v/>
      </c>
      <c r="AP66" s="697" t="str">
        <f>IF($E66="","",IF(INDEX('E_Tokovi izvora'!$A:$N,DU66,AP$7)="","",INDEX('E_Tokovi izvora'!$A:$N,DU66,AP$7)))</f>
        <v/>
      </c>
      <c r="AQ66" s="697" t="str">
        <f>IF($E66="","",IF(INDEX('E_Tokovi izvora'!$A:$N,DV66,AQ$7)="","",INDEX('E_Tokovi izvora'!$A:$N,DV66,AQ$7)))</f>
        <v/>
      </c>
      <c r="AR66" s="697" t="str">
        <f>IF($E66="","",IF(INDEX('E_Tokovi izvora'!$A:$N,DW66,AR$7)="","",INDEX('E_Tokovi izvora'!$A:$N,DW66,AR$7)))</f>
        <v/>
      </c>
      <c r="AS66" s="697" t="str">
        <f>IF($E66="","",IF(INDEX('E_Tokovi izvora'!$A:$N,DX66,AS$7)="","",INDEX('E_Tokovi izvora'!$A:$N,DX66,AS$7)))</f>
        <v/>
      </c>
      <c r="AT66" s="697" t="str">
        <f>IF($E66="","",IF(INDEX('E_Tokovi izvora'!$A:$N,DY66,AT$7)="","",INDEX('E_Tokovi izvora'!$A:$N,DY66,AT$7)))</f>
        <v/>
      </c>
      <c r="AU66" s="697" t="str">
        <f>IF($E66="","",IF(INDEX('E_Tokovi izvora'!$A:$N,DZ66,AU$7)="","",INDEX('E_Tokovi izvora'!$A:$N,DZ66,AU$7)))</f>
        <v/>
      </c>
      <c r="AV66" s="697" t="str">
        <f>IF($E66="","",IF(INDEX('E_Tokovi izvora'!$A:$N,EA66,AV$7)="","",INDEX('E_Tokovi izvora'!$A:$N,EA66,AV$7)))</f>
        <v/>
      </c>
      <c r="AW66" s="697" t="str">
        <f>IF($E66="","",IF(INDEX('E_Tokovi izvora'!$A:$N,EB66,AW$7)="","",INDEX('E_Tokovi izvora'!$A:$N,EB66,AW$7)))</f>
        <v/>
      </c>
      <c r="AX66" s="697" t="str">
        <f>IF($E66="","",IF(INDEX('E_Tokovi izvora'!$A:$N,EC66,AX$7)="","",INDEX('E_Tokovi izvora'!$A:$N,EC66,AX$7)))</f>
        <v/>
      </c>
      <c r="AY66" s="697" t="str">
        <f>IF($E66="","",IF(INDEX('E_Tokovi izvora'!$A:$N,ED66,AY$7)="","",INDEX('E_Tokovi izvora'!$A:$N,ED66,AY$7)))</f>
        <v/>
      </c>
      <c r="AZ66" s="697" t="str">
        <f>IF($E66="","",IF(INDEX('E_Tokovi izvora'!$A:$N,EE66,AZ$7)="","",INDEX('E_Tokovi izvora'!$A:$N,EE66,AZ$7)))</f>
        <v/>
      </c>
      <c r="BA66" s="697" t="str">
        <f>IF($E66="","",IF(INDEX('E_Tokovi izvora'!$A:$N,EF66,BA$7)="","",INDEX('E_Tokovi izvora'!$A:$N,EF66,BA$7)))</f>
        <v/>
      </c>
      <c r="BB66" s="697" t="str">
        <f>IF($E66="","",IF(INDEX('E_Tokovi izvora'!$A:$N,EG66,BB$7)="","",INDEX('E_Tokovi izvora'!$A:$N,EG66,BB$7)))</f>
        <v/>
      </c>
      <c r="BC66" s="697" t="str">
        <f>IF($E66="","",IF(INDEX('E_Tokovi izvora'!$A:$N,EH66,BC$7)="","",INDEX('E_Tokovi izvora'!$A:$N,EH66,BC$7)))</f>
        <v/>
      </c>
      <c r="BD66" s="697" t="str">
        <f>IF($E66="","",IF(INDEX('E_Tokovi izvora'!$A:$N,EI66,BD$7)="","",INDEX('E_Tokovi izvora'!$A:$N,EI66,BD$7)))</f>
        <v/>
      </c>
      <c r="BE66" s="697" t="str">
        <f>IF($E66="","",IF(INDEX('E_Tokovi izvora'!$A:$N,EJ66,BE$7)="","",INDEX('E_Tokovi izvora'!$A:$N,EJ66,BE$7)))</f>
        <v/>
      </c>
      <c r="BF66" s="697" t="str">
        <f>IF($E66="","",IF(INDEX('E_Tokovi izvora'!$A:$N,EK66,BF$7)="","",INDEX('E_Tokovi izvora'!$A:$N,EK66,BF$7)))</f>
        <v/>
      </c>
      <c r="BG66" s="697" t="str">
        <f>IF($E66="","",IF(INDEX('E_Tokovi izvora'!$A:$N,EL66,BG$7)="","",INDEX('E_Tokovi izvora'!$A:$N,EL66,BG$7)))</f>
        <v/>
      </c>
      <c r="BH66" s="697" t="str">
        <f>IF($E66="","",IF(INDEX('E_Tokovi izvora'!$A:$N,EM66,BH$7)="","",INDEX('E_Tokovi izvora'!$A:$N,EM66,BH$7)))</f>
        <v/>
      </c>
      <c r="BI66" s="697" t="str">
        <f>IF($E66="","",IF(INDEX('E_Tokovi izvora'!$A:$N,EN66,BI$7)="","",INDEX('E_Tokovi izvora'!$A:$N,EN66,BI$7)))</f>
        <v/>
      </c>
      <c r="BJ66" s="697" t="str">
        <f>IF($E66="","",IF(INDEX('E_Tokovi izvora'!$A:$N,EO66,BJ$7)="","",INDEX('E_Tokovi izvora'!$A:$N,EO66,BJ$7)))</f>
        <v/>
      </c>
      <c r="BK66" s="697" t="str">
        <f>IF($E66="","",IF(INDEX('E_Tokovi izvora'!$A:$N,EP66,BK$7)="","",INDEX('E_Tokovi izvora'!$A:$N,EP66,BK$7)))</f>
        <v/>
      </c>
      <c r="BL66" s="697" t="str">
        <f>IF($E66="","",IF(INDEX('E_Tokovi izvora'!$A:$N,EQ66,BL$7)="","",INDEX('E_Tokovi izvora'!$A:$N,EQ66,BL$7)))</f>
        <v/>
      </c>
      <c r="BM66" s="697" t="str">
        <f>IF($E66="","",IF(INDEX('E_Tokovi izvora'!$A:$N,ER66,BM$7)="","",INDEX('E_Tokovi izvora'!$A:$N,ER66,BM$7)))</f>
        <v/>
      </c>
      <c r="BN66" s="697" t="str">
        <f>IF($E66="","",IF(INDEX('E_Tokovi izvora'!$A:$N,ES66,BN$7)="","",INDEX('E_Tokovi izvora'!$A:$N,ES66,BN$7)))</f>
        <v/>
      </c>
      <c r="BO66" s="697" t="str">
        <f>IF($E66="","",IF(INDEX('E_Tokovi izvora'!$A:$N,ET66,BO$7)="","",INDEX('E_Tokovi izvora'!$A:$N,ET66,BO$7)))</f>
        <v/>
      </c>
      <c r="BP66" s="697" t="str">
        <f>IF($E66="","",IF(INDEX('E_Tokovi izvora'!$A:$N,EU66,BP$7)="","",INDEX('E_Tokovi izvora'!$A:$N,EU66,BP$7)))</f>
        <v/>
      </c>
      <c r="BQ66" s="697" t="str">
        <f>IF($E66="","",IF(INDEX('E_Tokovi izvora'!$A:$N,EV66,BQ$7)="","",INDEX('E_Tokovi izvora'!$A:$N,EV66,BQ$7)))</f>
        <v/>
      </c>
      <c r="BR66" s="697" t="str">
        <f>IF($E66="","",IF(INDEX('E_Tokovi izvora'!$A:$N,EW66,BR$7)="","",INDEX('E_Tokovi izvora'!$A:$N,EW66,BR$7)))</f>
        <v/>
      </c>
      <c r="BS66" s="697" t="str">
        <f>IF($E66="","",IF(INDEX('E_Tokovi izvora'!$A:$N,EX66,BS$7)="","",INDEX('E_Tokovi izvora'!$A:$N,EX66,BS$7)))</f>
        <v/>
      </c>
      <c r="BT66" s="697" t="str">
        <f>IF($E66="","",IF(INDEX('E_Tokovi izvora'!$A:$N,EY66,BT$7)="","",INDEX('E_Tokovi izvora'!$A:$N,EY66,BT$7)))</f>
        <v/>
      </c>
      <c r="BU66" s="620"/>
      <c r="CJ66" s="673" t="str">
        <f t="shared" si="66"/>
        <v>SourceCategory_</v>
      </c>
      <c r="CK66" s="673" t="b">
        <f>INDEX('C_Opis postrojenja'!$A$226:$A$332,ROWS($CI$11:CI66))="ausblenden"</f>
        <v>1</v>
      </c>
      <c r="CL66" s="673" t="str">
        <f t="shared" si="67"/>
        <v>SourceStreamName_</v>
      </c>
      <c r="CN66" s="673">
        <f t="shared" si="65"/>
        <v>3763</v>
      </c>
      <c r="CO66" s="673">
        <f t="shared" si="2"/>
        <v>3765</v>
      </c>
      <c r="CP66" s="673">
        <f t="shared" si="3"/>
        <v>3767</v>
      </c>
      <c r="CQ66" s="673">
        <f t="shared" si="4"/>
        <v>3769</v>
      </c>
      <c r="CR66" s="673">
        <f t="shared" si="5"/>
        <v>3771</v>
      </c>
      <c r="CS66" s="673">
        <f t="shared" si="6"/>
        <v>3773</v>
      </c>
      <c r="CT66" s="673">
        <f t="shared" si="7"/>
        <v>3775</v>
      </c>
      <c r="CU66" s="673">
        <f t="shared" si="8"/>
        <v>3775</v>
      </c>
      <c r="CV66" s="673">
        <f t="shared" si="9"/>
        <v>3775</v>
      </c>
      <c r="CW66" s="673">
        <f t="shared" si="10"/>
        <v>3775</v>
      </c>
      <c r="CX66" s="673">
        <f t="shared" si="11"/>
        <v>3775</v>
      </c>
      <c r="CY66" s="673">
        <f t="shared" si="12"/>
        <v>3778</v>
      </c>
      <c r="CZ66" s="673">
        <f t="shared" si="13"/>
        <v>3782</v>
      </c>
      <c r="DA66" s="673">
        <f t="shared" si="14"/>
        <v>3783</v>
      </c>
      <c r="DB66" s="673">
        <f t="shared" si="15"/>
        <v>3784</v>
      </c>
      <c r="DC66" s="673">
        <f t="shared" si="16"/>
        <v>3791</v>
      </c>
      <c r="DD66" s="673">
        <f t="shared" si="17"/>
        <v>3801</v>
      </c>
      <c r="DE66" s="673">
        <f t="shared" si="18"/>
        <v>3801</v>
      </c>
      <c r="DF66" s="673">
        <f t="shared" si="19"/>
        <v>3801</v>
      </c>
      <c r="DG66" s="673">
        <f t="shared" si="20"/>
        <v>3801</v>
      </c>
      <c r="DH66" s="673">
        <f t="shared" si="21"/>
        <v>3801</v>
      </c>
      <c r="DI66" s="673">
        <f t="shared" si="22"/>
        <v>3801</v>
      </c>
      <c r="DJ66" s="673">
        <f t="shared" si="23"/>
        <v>3801</v>
      </c>
      <c r="DK66" s="673">
        <f t="shared" si="24"/>
        <v>3792</v>
      </c>
      <c r="DL66" s="673">
        <f t="shared" si="25"/>
        <v>3802</v>
      </c>
      <c r="DM66" s="673">
        <f t="shared" si="26"/>
        <v>3802</v>
      </c>
      <c r="DN66" s="673">
        <f t="shared" si="27"/>
        <v>3802</v>
      </c>
      <c r="DO66" s="673">
        <f t="shared" si="28"/>
        <v>3802</v>
      </c>
      <c r="DP66" s="673">
        <f t="shared" si="29"/>
        <v>3802</v>
      </c>
      <c r="DQ66" s="673">
        <f t="shared" si="30"/>
        <v>3802</v>
      </c>
      <c r="DR66" s="673">
        <f t="shared" si="31"/>
        <v>3802</v>
      </c>
      <c r="DS66" s="673">
        <f t="shared" si="32"/>
        <v>3793</v>
      </c>
      <c r="DT66" s="673">
        <f t="shared" si="33"/>
        <v>3803</v>
      </c>
      <c r="DU66" s="673">
        <f t="shared" si="34"/>
        <v>3803</v>
      </c>
      <c r="DV66" s="673">
        <f t="shared" si="35"/>
        <v>3803</v>
      </c>
      <c r="DW66" s="673">
        <f t="shared" si="36"/>
        <v>3803</v>
      </c>
      <c r="DX66" s="673">
        <f t="shared" si="37"/>
        <v>3803</v>
      </c>
      <c r="DY66" s="673">
        <f t="shared" si="38"/>
        <v>3803</v>
      </c>
      <c r="DZ66" s="673">
        <f t="shared" si="39"/>
        <v>3803</v>
      </c>
      <c r="EA66" s="673">
        <f t="shared" si="40"/>
        <v>3794</v>
      </c>
      <c r="EB66" s="673">
        <f t="shared" si="41"/>
        <v>3804</v>
      </c>
      <c r="EC66" s="673">
        <f t="shared" si="42"/>
        <v>3804</v>
      </c>
      <c r="ED66" s="673">
        <f t="shared" si="43"/>
        <v>3804</v>
      </c>
      <c r="EE66" s="673">
        <f t="shared" si="44"/>
        <v>3804</v>
      </c>
      <c r="EF66" s="673">
        <f t="shared" si="45"/>
        <v>3804</v>
      </c>
      <c r="EG66" s="673">
        <f t="shared" si="46"/>
        <v>3804</v>
      </c>
      <c r="EH66" s="673">
        <f t="shared" si="47"/>
        <v>3804</v>
      </c>
      <c r="EI66" s="673">
        <f t="shared" si="48"/>
        <v>3795</v>
      </c>
      <c r="EJ66" s="673">
        <f t="shared" si="49"/>
        <v>3805</v>
      </c>
      <c r="EK66" s="673">
        <f t="shared" si="50"/>
        <v>3805</v>
      </c>
      <c r="EL66" s="673">
        <f t="shared" si="51"/>
        <v>3805</v>
      </c>
      <c r="EM66" s="673">
        <f t="shared" si="52"/>
        <v>3805</v>
      </c>
      <c r="EN66" s="673">
        <f t="shared" si="53"/>
        <v>3805</v>
      </c>
      <c r="EO66" s="673">
        <f t="shared" si="54"/>
        <v>3805</v>
      </c>
      <c r="EP66" s="673">
        <f t="shared" si="55"/>
        <v>3805</v>
      </c>
      <c r="EQ66" s="673">
        <f t="shared" si="56"/>
        <v>3796</v>
      </c>
      <c r="ER66" s="673">
        <f t="shared" si="57"/>
        <v>3806</v>
      </c>
      <c r="ES66" s="673">
        <f t="shared" si="58"/>
        <v>3806</v>
      </c>
      <c r="ET66" s="673">
        <f t="shared" si="59"/>
        <v>3806</v>
      </c>
      <c r="EU66" s="673">
        <f t="shared" si="60"/>
        <v>3806</v>
      </c>
      <c r="EV66" s="673">
        <f t="shared" si="61"/>
        <v>3806</v>
      </c>
      <c r="EW66" s="673">
        <f t="shared" si="62"/>
        <v>3806</v>
      </c>
      <c r="EX66" s="673">
        <f t="shared" si="63"/>
        <v>3806</v>
      </c>
      <c r="EY66" s="673">
        <f t="shared" si="64"/>
        <v>3812</v>
      </c>
    </row>
    <row r="67" spans="2:155" ht="12.75" customHeight="1" x14ac:dyDescent="0.2">
      <c r="B67" s="694" t="str">
        <f>IF(COUNTIF($CK$10:CK67,TRUE)&gt;0,"",INDEX('C_Opis postrojenja'!$E$226:$E$242,ROWS($A$11:A67)))</f>
        <v/>
      </c>
      <c r="C67" s="576" t="str">
        <f>IF($E67="","",INDEX('C_Opis postrojenja'!F:F,MATCH($B67,'C_Opis postrojenja'!$E:$E,0)))</f>
        <v/>
      </c>
      <c r="D67" s="576" t="str">
        <f>IF($E67="","",INDEX('C_Opis postrojenja'!I:I,MATCH($B67,'C_Opis postrojenja'!$E:$E,0)))</f>
        <v/>
      </c>
      <c r="E67" s="576" t="str">
        <f>IF($B67="","",INDEX('C_Opis postrojenja'!F:F,MATCH($CJ67,'C_Opis postrojenja'!$Q:$Q,0)))</f>
        <v/>
      </c>
      <c r="F67" s="700" t="str">
        <f>IF($E67="","",INDEX('C_Opis postrojenja'!L:L,MATCH($CJ67,'C_Opis postrojenja'!$Q:$Q,0)))</f>
        <v/>
      </c>
      <c r="G67" s="576" t="str">
        <f>IF($E67="","",INDEX('C_Opis postrojenja'!M:M,MATCH($CJ67,'C_Opis postrojenja'!$Q:$Q,0)))</f>
        <v/>
      </c>
      <c r="H67" s="576" t="str">
        <f>IF($E67="","",INDEX('C_Opis postrojenja'!N:N,MATCH($CJ67,'C_Opis postrojenja'!$Q:$Q,0)))</f>
        <v/>
      </c>
      <c r="I67" s="697" t="str">
        <f>IF($E67="","",IF(INDEX('E_Tokovi izvora'!$A:$N,CN67,I$7)="","",INDEX('E_Tokovi izvora'!$A:$N,CN67,I$7)))</f>
        <v/>
      </c>
      <c r="J67" s="697" t="str">
        <f>IF($E67="","",IF(INDEX('E_Tokovi izvora'!$A:$N,CO67,J$7)="","",INDEX('E_Tokovi izvora'!$A:$N,CO67,J$7)))</f>
        <v/>
      </c>
      <c r="K67" s="697" t="str">
        <f>IF($E67="","",IF(INDEX('E_Tokovi izvora'!$A:$N,CP67,K$7)="","",INDEX('E_Tokovi izvora'!$A:$N,CP67,K$7)))</f>
        <v/>
      </c>
      <c r="L67" s="697" t="str">
        <f>IF($E67="","",IF(INDEX('E_Tokovi izvora'!$A:$N,CQ67,L$7)="","",INDEX('E_Tokovi izvora'!$A:$N,CQ67,L$7)))</f>
        <v/>
      </c>
      <c r="M67" s="697" t="str">
        <f>IF($E67="","",IF(INDEX('E_Tokovi izvora'!$A:$N,CR67,M$7)="","",INDEX('E_Tokovi izvora'!$A:$N,CR67,M$7)))</f>
        <v/>
      </c>
      <c r="N67" s="697" t="str">
        <f>IF($E67="","",IF(INDEX('E_Tokovi izvora'!$A:$N,CS67,N$7)="","",INDEX('E_Tokovi izvora'!$A:$N,CS67,N$7)))</f>
        <v/>
      </c>
      <c r="O67" s="697" t="str">
        <f>IF($E67="","",IF(INDEX('E_Tokovi izvora'!$A:$N,CT67,O$7)="","",INDEX('E_Tokovi izvora'!$A:$N,CT67,O$7)))</f>
        <v/>
      </c>
      <c r="P67" s="697" t="str">
        <f>IF($E67="","",IF(INDEX('E_Tokovi izvora'!$A:$N,CU67,P$7)="","",INDEX('E_Tokovi izvora'!$A:$N,CU67,P$7)))</f>
        <v/>
      </c>
      <c r="Q67" s="697" t="str">
        <f>IF($E67="","",IF(INDEX('E_Tokovi izvora'!$A:$N,CV67,Q$7)="","",INDEX('E_Tokovi izvora'!$A:$N,CV67,Q$7)))</f>
        <v/>
      </c>
      <c r="R67" s="697" t="str">
        <f>IF($E67="","",IF(INDEX('E_Tokovi izvora'!$A:$N,CW67,R$7)="","",INDEX('E_Tokovi izvora'!$A:$N,CW67,R$7)))</f>
        <v/>
      </c>
      <c r="S67" s="697" t="str">
        <f>IF($E67="","",IF(INDEX('E_Tokovi izvora'!$A:$N,CX67,S$7)="","",INDEX('E_Tokovi izvora'!$A:$N,CX67,S$7)))</f>
        <v/>
      </c>
      <c r="T67" s="697" t="str">
        <f>IF($E67="","",IF(INDEX('E_Tokovi izvora'!$A:$N,CY67,T$7)="","",INDEX('E_Tokovi izvora'!$A:$N,CY67,T$7)))</f>
        <v/>
      </c>
      <c r="U67" s="697" t="str">
        <f>IF($E67="","",IF(INDEX('E_Tokovi izvora'!$A:$N,CZ67,U$7)="","",INDEX('E_Tokovi izvora'!$A:$N,CZ67,U$7)))</f>
        <v/>
      </c>
      <c r="V67" s="697" t="str">
        <f>IF($E67="","",IF(INDEX('E_Tokovi izvora'!$A:$N,DA67,V$7)="","",INDEX('E_Tokovi izvora'!$A:$N,DA67,V$7)))</f>
        <v/>
      </c>
      <c r="W67" s="698" t="str">
        <f>IF($E67="","",IF(INDEX('E_Tokovi izvora'!$A:$N,DB67,W$7)="","",INDEX('E_Tokovi izvora'!$A:$N,DB67,W$7)))</f>
        <v/>
      </c>
      <c r="X67" s="697" t="str">
        <f>IF($E67="","",IF(INDEX('E_Tokovi izvora'!$A:$N,DC67,X$7)="","",INDEX('E_Tokovi izvora'!$A:$N,DC67,X$7)))</f>
        <v/>
      </c>
      <c r="Y67" s="697" t="str">
        <f>IF($E67="","",IF(INDEX('E_Tokovi izvora'!$A:$N,DD67,Y$7)="","",INDEX('E_Tokovi izvora'!$A:$N,DD67,Y$7)))</f>
        <v/>
      </c>
      <c r="Z67" s="697" t="str">
        <f>IF($E67="","",IF(INDEX('E_Tokovi izvora'!$A:$N,DE67,Z$7)="","",INDEX('E_Tokovi izvora'!$A:$N,DE67,Z$7)))</f>
        <v/>
      </c>
      <c r="AA67" s="697" t="str">
        <f>IF($E67="","",IF(INDEX('E_Tokovi izvora'!$A:$N,DF67,AA$7)="","",INDEX('E_Tokovi izvora'!$A:$N,DF67,AA$7)))</f>
        <v/>
      </c>
      <c r="AB67" s="697" t="str">
        <f>IF($E67="","",IF(INDEX('E_Tokovi izvora'!$A:$N,DG67,AB$7)="","",INDEX('E_Tokovi izvora'!$A:$N,DG67,AB$7)))</f>
        <v/>
      </c>
      <c r="AC67" s="697" t="str">
        <f>IF($E67="","",IF(INDEX('E_Tokovi izvora'!$A:$N,DH67,AC$7)="","",INDEX('E_Tokovi izvora'!$A:$N,DH67,AC$7)))</f>
        <v/>
      </c>
      <c r="AD67" s="697" t="str">
        <f>IF($E67="","",IF(INDEX('E_Tokovi izvora'!$A:$N,DI67,AD$7)="","",INDEX('E_Tokovi izvora'!$A:$N,DI67,AD$7)))</f>
        <v/>
      </c>
      <c r="AE67" s="697" t="str">
        <f>IF($E67="","",IF(INDEX('E_Tokovi izvora'!$A:$N,DJ67,AE$7)="","",INDEX('E_Tokovi izvora'!$A:$N,DJ67,AE$7)))</f>
        <v/>
      </c>
      <c r="AF67" s="697" t="str">
        <f>IF($E67="","",IF(INDEX('E_Tokovi izvora'!$A:$N,DK67,AF$7)="","",INDEX('E_Tokovi izvora'!$A:$N,DK67,AF$7)))</f>
        <v/>
      </c>
      <c r="AG67" s="697" t="str">
        <f>IF($E67="","",IF(INDEX('E_Tokovi izvora'!$A:$N,DL67,AG$7)="","",INDEX('E_Tokovi izvora'!$A:$N,DL67,AG$7)))</f>
        <v/>
      </c>
      <c r="AH67" s="697" t="str">
        <f>IF($E67="","",IF(INDEX('E_Tokovi izvora'!$A:$N,DM67,AH$7)="","",INDEX('E_Tokovi izvora'!$A:$N,DM67,AH$7)))</f>
        <v/>
      </c>
      <c r="AI67" s="697" t="str">
        <f>IF($E67="","",IF(INDEX('E_Tokovi izvora'!$A:$N,DN67,AI$7)="","",INDEX('E_Tokovi izvora'!$A:$N,DN67,AI$7)))</f>
        <v/>
      </c>
      <c r="AJ67" s="697" t="str">
        <f>IF($E67="","",IF(INDEX('E_Tokovi izvora'!$A:$N,DO67,AJ$7)="","",INDEX('E_Tokovi izvora'!$A:$N,DO67,AJ$7)))</f>
        <v/>
      </c>
      <c r="AK67" s="697" t="str">
        <f>IF($E67="","",IF(INDEX('E_Tokovi izvora'!$A:$N,DP67,AK$7)="","",INDEX('E_Tokovi izvora'!$A:$N,DP67,AK$7)))</f>
        <v/>
      </c>
      <c r="AL67" s="697" t="str">
        <f>IF($E67="","",IF(INDEX('E_Tokovi izvora'!$A:$N,DQ67,AL$7)="","",INDEX('E_Tokovi izvora'!$A:$N,DQ67,AL$7)))</f>
        <v/>
      </c>
      <c r="AM67" s="697" t="str">
        <f>IF($E67="","",IF(INDEX('E_Tokovi izvora'!$A:$N,DR67,AM$7)="","",INDEX('E_Tokovi izvora'!$A:$N,DR67,AM$7)))</f>
        <v/>
      </c>
      <c r="AN67" s="697" t="str">
        <f>IF($E67="","",IF(INDEX('E_Tokovi izvora'!$A:$N,DS67,AN$7)="","",INDEX('E_Tokovi izvora'!$A:$N,DS67,AN$7)))</f>
        <v/>
      </c>
      <c r="AO67" s="697" t="str">
        <f>IF($E67="","",IF(INDEX('E_Tokovi izvora'!$A:$N,DT67,AO$7)="","",INDEX('E_Tokovi izvora'!$A:$N,DT67,AO$7)))</f>
        <v/>
      </c>
      <c r="AP67" s="697" t="str">
        <f>IF($E67="","",IF(INDEX('E_Tokovi izvora'!$A:$N,DU67,AP$7)="","",INDEX('E_Tokovi izvora'!$A:$N,DU67,AP$7)))</f>
        <v/>
      </c>
      <c r="AQ67" s="697" t="str">
        <f>IF($E67="","",IF(INDEX('E_Tokovi izvora'!$A:$N,DV67,AQ$7)="","",INDEX('E_Tokovi izvora'!$A:$N,DV67,AQ$7)))</f>
        <v/>
      </c>
      <c r="AR67" s="697" t="str">
        <f>IF($E67="","",IF(INDEX('E_Tokovi izvora'!$A:$N,DW67,AR$7)="","",INDEX('E_Tokovi izvora'!$A:$N,DW67,AR$7)))</f>
        <v/>
      </c>
      <c r="AS67" s="697" t="str">
        <f>IF($E67="","",IF(INDEX('E_Tokovi izvora'!$A:$N,DX67,AS$7)="","",INDEX('E_Tokovi izvora'!$A:$N,DX67,AS$7)))</f>
        <v/>
      </c>
      <c r="AT67" s="697" t="str">
        <f>IF($E67="","",IF(INDEX('E_Tokovi izvora'!$A:$N,DY67,AT$7)="","",INDEX('E_Tokovi izvora'!$A:$N,DY67,AT$7)))</f>
        <v/>
      </c>
      <c r="AU67" s="697" t="str">
        <f>IF($E67="","",IF(INDEX('E_Tokovi izvora'!$A:$N,DZ67,AU$7)="","",INDEX('E_Tokovi izvora'!$A:$N,DZ67,AU$7)))</f>
        <v/>
      </c>
      <c r="AV67" s="697" t="str">
        <f>IF($E67="","",IF(INDEX('E_Tokovi izvora'!$A:$N,EA67,AV$7)="","",INDEX('E_Tokovi izvora'!$A:$N,EA67,AV$7)))</f>
        <v/>
      </c>
      <c r="AW67" s="697" t="str">
        <f>IF($E67="","",IF(INDEX('E_Tokovi izvora'!$A:$N,EB67,AW$7)="","",INDEX('E_Tokovi izvora'!$A:$N,EB67,AW$7)))</f>
        <v/>
      </c>
      <c r="AX67" s="697" t="str">
        <f>IF($E67="","",IF(INDEX('E_Tokovi izvora'!$A:$N,EC67,AX$7)="","",INDEX('E_Tokovi izvora'!$A:$N,EC67,AX$7)))</f>
        <v/>
      </c>
      <c r="AY67" s="697" t="str">
        <f>IF($E67="","",IF(INDEX('E_Tokovi izvora'!$A:$N,ED67,AY$7)="","",INDEX('E_Tokovi izvora'!$A:$N,ED67,AY$7)))</f>
        <v/>
      </c>
      <c r="AZ67" s="697" t="str">
        <f>IF($E67="","",IF(INDEX('E_Tokovi izvora'!$A:$N,EE67,AZ$7)="","",INDEX('E_Tokovi izvora'!$A:$N,EE67,AZ$7)))</f>
        <v/>
      </c>
      <c r="BA67" s="697" t="str">
        <f>IF($E67="","",IF(INDEX('E_Tokovi izvora'!$A:$N,EF67,BA$7)="","",INDEX('E_Tokovi izvora'!$A:$N,EF67,BA$7)))</f>
        <v/>
      </c>
      <c r="BB67" s="697" t="str">
        <f>IF($E67="","",IF(INDEX('E_Tokovi izvora'!$A:$N,EG67,BB$7)="","",INDEX('E_Tokovi izvora'!$A:$N,EG67,BB$7)))</f>
        <v/>
      </c>
      <c r="BC67" s="697" t="str">
        <f>IF($E67="","",IF(INDEX('E_Tokovi izvora'!$A:$N,EH67,BC$7)="","",INDEX('E_Tokovi izvora'!$A:$N,EH67,BC$7)))</f>
        <v/>
      </c>
      <c r="BD67" s="697" t="str">
        <f>IF($E67="","",IF(INDEX('E_Tokovi izvora'!$A:$N,EI67,BD$7)="","",INDEX('E_Tokovi izvora'!$A:$N,EI67,BD$7)))</f>
        <v/>
      </c>
      <c r="BE67" s="697" t="str">
        <f>IF($E67="","",IF(INDEX('E_Tokovi izvora'!$A:$N,EJ67,BE$7)="","",INDEX('E_Tokovi izvora'!$A:$N,EJ67,BE$7)))</f>
        <v/>
      </c>
      <c r="BF67" s="697" t="str">
        <f>IF($E67="","",IF(INDEX('E_Tokovi izvora'!$A:$N,EK67,BF$7)="","",INDEX('E_Tokovi izvora'!$A:$N,EK67,BF$7)))</f>
        <v/>
      </c>
      <c r="BG67" s="697" t="str">
        <f>IF($E67="","",IF(INDEX('E_Tokovi izvora'!$A:$N,EL67,BG$7)="","",INDEX('E_Tokovi izvora'!$A:$N,EL67,BG$7)))</f>
        <v/>
      </c>
      <c r="BH67" s="697" t="str">
        <f>IF($E67="","",IF(INDEX('E_Tokovi izvora'!$A:$N,EM67,BH$7)="","",INDEX('E_Tokovi izvora'!$A:$N,EM67,BH$7)))</f>
        <v/>
      </c>
      <c r="BI67" s="697" t="str">
        <f>IF($E67="","",IF(INDEX('E_Tokovi izvora'!$A:$N,EN67,BI$7)="","",INDEX('E_Tokovi izvora'!$A:$N,EN67,BI$7)))</f>
        <v/>
      </c>
      <c r="BJ67" s="697" t="str">
        <f>IF($E67="","",IF(INDEX('E_Tokovi izvora'!$A:$N,EO67,BJ$7)="","",INDEX('E_Tokovi izvora'!$A:$N,EO67,BJ$7)))</f>
        <v/>
      </c>
      <c r="BK67" s="697" t="str">
        <f>IF($E67="","",IF(INDEX('E_Tokovi izvora'!$A:$N,EP67,BK$7)="","",INDEX('E_Tokovi izvora'!$A:$N,EP67,BK$7)))</f>
        <v/>
      </c>
      <c r="BL67" s="697" t="str">
        <f>IF($E67="","",IF(INDEX('E_Tokovi izvora'!$A:$N,EQ67,BL$7)="","",INDEX('E_Tokovi izvora'!$A:$N,EQ67,BL$7)))</f>
        <v/>
      </c>
      <c r="BM67" s="697" t="str">
        <f>IF($E67="","",IF(INDEX('E_Tokovi izvora'!$A:$N,ER67,BM$7)="","",INDEX('E_Tokovi izvora'!$A:$N,ER67,BM$7)))</f>
        <v/>
      </c>
      <c r="BN67" s="697" t="str">
        <f>IF($E67="","",IF(INDEX('E_Tokovi izvora'!$A:$N,ES67,BN$7)="","",INDEX('E_Tokovi izvora'!$A:$N,ES67,BN$7)))</f>
        <v/>
      </c>
      <c r="BO67" s="697" t="str">
        <f>IF($E67="","",IF(INDEX('E_Tokovi izvora'!$A:$N,ET67,BO$7)="","",INDEX('E_Tokovi izvora'!$A:$N,ET67,BO$7)))</f>
        <v/>
      </c>
      <c r="BP67" s="697" t="str">
        <f>IF($E67="","",IF(INDEX('E_Tokovi izvora'!$A:$N,EU67,BP$7)="","",INDEX('E_Tokovi izvora'!$A:$N,EU67,BP$7)))</f>
        <v/>
      </c>
      <c r="BQ67" s="697" t="str">
        <f>IF($E67="","",IF(INDEX('E_Tokovi izvora'!$A:$N,EV67,BQ$7)="","",INDEX('E_Tokovi izvora'!$A:$N,EV67,BQ$7)))</f>
        <v/>
      </c>
      <c r="BR67" s="697" t="str">
        <f>IF($E67="","",IF(INDEX('E_Tokovi izvora'!$A:$N,EW67,BR$7)="","",INDEX('E_Tokovi izvora'!$A:$N,EW67,BR$7)))</f>
        <v/>
      </c>
      <c r="BS67" s="697" t="str">
        <f>IF($E67="","",IF(INDEX('E_Tokovi izvora'!$A:$N,EX67,BS$7)="","",INDEX('E_Tokovi izvora'!$A:$N,EX67,BS$7)))</f>
        <v/>
      </c>
      <c r="BT67" s="697" t="str">
        <f>IF($E67="","",IF(INDEX('E_Tokovi izvora'!$A:$N,EY67,BT$7)="","",INDEX('E_Tokovi izvora'!$A:$N,EY67,BT$7)))</f>
        <v/>
      </c>
      <c r="BU67" s="620"/>
      <c r="CJ67" s="673" t="str">
        <f t="shared" si="66"/>
        <v>SourceCategory_</v>
      </c>
      <c r="CK67" s="673" t="b">
        <f>INDEX('C_Opis postrojenja'!$A$226:$A$332,ROWS($CI$11:CI67))="ausblenden"</f>
        <v>1</v>
      </c>
      <c r="CL67" s="673" t="str">
        <f t="shared" si="67"/>
        <v>SourceStreamName_</v>
      </c>
      <c r="CN67" s="673">
        <f t="shared" si="65"/>
        <v>3829</v>
      </c>
      <c r="CO67" s="673">
        <f t="shared" si="2"/>
        <v>3831</v>
      </c>
      <c r="CP67" s="673">
        <f t="shared" si="3"/>
        <v>3833</v>
      </c>
      <c r="CQ67" s="673">
        <f t="shared" si="4"/>
        <v>3835</v>
      </c>
      <c r="CR67" s="673">
        <f t="shared" si="5"/>
        <v>3837</v>
      </c>
      <c r="CS67" s="673">
        <f t="shared" si="6"/>
        <v>3839</v>
      </c>
      <c r="CT67" s="673">
        <f t="shared" si="7"/>
        <v>3841</v>
      </c>
      <c r="CU67" s="673">
        <f t="shared" si="8"/>
        <v>3841</v>
      </c>
      <c r="CV67" s="673">
        <f t="shared" si="9"/>
        <v>3841</v>
      </c>
      <c r="CW67" s="673">
        <f t="shared" si="10"/>
        <v>3841</v>
      </c>
      <c r="CX67" s="673">
        <f t="shared" si="11"/>
        <v>3841</v>
      </c>
      <c r="CY67" s="673">
        <f t="shared" si="12"/>
        <v>3844</v>
      </c>
      <c r="CZ67" s="673">
        <f t="shared" si="13"/>
        <v>3848</v>
      </c>
      <c r="DA67" s="673">
        <f t="shared" si="14"/>
        <v>3849</v>
      </c>
      <c r="DB67" s="673">
        <f t="shared" si="15"/>
        <v>3850</v>
      </c>
      <c r="DC67" s="673">
        <f t="shared" si="16"/>
        <v>3857</v>
      </c>
      <c r="DD67" s="673">
        <f t="shared" si="17"/>
        <v>3867</v>
      </c>
      <c r="DE67" s="673">
        <f t="shared" si="18"/>
        <v>3867</v>
      </c>
      <c r="DF67" s="673">
        <f t="shared" si="19"/>
        <v>3867</v>
      </c>
      <c r="DG67" s="673">
        <f t="shared" si="20"/>
        <v>3867</v>
      </c>
      <c r="DH67" s="673">
        <f t="shared" si="21"/>
        <v>3867</v>
      </c>
      <c r="DI67" s="673">
        <f t="shared" si="22"/>
        <v>3867</v>
      </c>
      <c r="DJ67" s="673">
        <f t="shared" si="23"/>
        <v>3867</v>
      </c>
      <c r="DK67" s="673">
        <f t="shared" si="24"/>
        <v>3858</v>
      </c>
      <c r="DL67" s="673">
        <f t="shared" si="25"/>
        <v>3868</v>
      </c>
      <c r="DM67" s="673">
        <f t="shared" si="26"/>
        <v>3868</v>
      </c>
      <c r="DN67" s="673">
        <f t="shared" si="27"/>
        <v>3868</v>
      </c>
      <c r="DO67" s="673">
        <f t="shared" si="28"/>
        <v>3868</v>
      </c>
      <c r="DP67" s="673">
        <f t="shared" si="29"/>
        <v>3868</v>
      </c>
      <c r="DQ67" s="673">
        <f t="shared" si="30"/>
        <v>3868</v>
      </c>
      <c r="DR67" s="673">
        <f t="shared" si="31"/>
        <v>3868</v>
      </c>
      <c r="DS67" s="673">
        <f t="shared" si="32"/>
        <v>3859</v>
      </c>
      <c r="DT67" s="673">
        <f t="shared" si="33"/>
        <v>3869</v>
      </c>
      <c r="DU67" s="673">
        <f t="shared" si="34"/>
        <v>3869</v>
      </c>
      <c r="DV67" s="673">
        <f t="shared" si="35"/>
        <v>3869</v>
      </c>
      <c r="DW67" s="673">
        <f t="shared" si="36"/>
        <v>3869</v>
      </c>
      <c r="DX67" s="673">
        <f t="shared" si="37"/>
        <v>3869</v>
      </c>
      <c r="DY67" s="673">
        <f t="shared" si="38"/>
        <v>3869</v>
      </c>
      <c r="DZ67" s="673">
        <f t="shared" si="39"/>
        <v>3869</v>
      </c>
      <c r="EA67" s="673">
        <f t="shared" si="40"/>
        <v>3860</v>
      </c>
      <c r="EB67" s="673">
        <f t="shared" si="41"/>
        <v>3870</v>
      </c>
      <c r="EC67" s="673">
        <f t="shared" si="42"/>
        <v>3870</v>
      </c>
      <c r="ED67" s="673">
        <f t="shared" si="43"/>
        <v>3870</v>
      </c>
      <c r="EE67" s="673">
        <f t="shared" si="44"/>
        <v>3870</v>
      </c>
      <c r="EF67" s="673">
        <f t="shared" si="45"/>
        <v>3870</v>
      </c>
      <c r="EG67" s="673">
        <f t="shared" si="46"/>
        <v>3870</v>
      </c>
      <c r="EH67" s="673">
        <f t="shared" si="47"/>
        <v>3870</v>
      </c>
      <c r="EI67" s="673">
        <f t="shared" si="48"/>
        <v>3861</v>
      </c>
      <c r="EJ67" s="673">
        <f t="shared" si="49"/>
        <v>3871</v>
      </c>
      <c r="EK67" s="673">
        <f t="shared" si="50"/>
        <v>3871</v>
      </c>
      <c r="EL67" s="673">
        <f t="shared" si="51"/>
        <v>3871</v>
      </c>
      <c r="EM67" s="673">
        <f t="shared" si="52"/>
        <v>3871</v>
      </c>
      <c r="EN67" s="673">
        <f t="shared" si="53"/>
        <v>3871</v>
      </c>
      <c r="EO67" s="673">
        <f t="shared" si="54"/>
        <v>3871</v>
      </c>
      <c r="EP67" s="673">
        <f t="shared" si="55"/>
        <v>3871</v>
      </c>
      <c r="EQ67" s="673">
        <f t="shared" si="56"/>
        <v>3862</v>
      </c>
      <c r="ER67" s="673">
        <f t="shared" si="57"/>
        <v>3872</v>
      </c>
      <c r="ES67" s="673">
        <f t="shared" si="58"/>
        <v>3872</v>
      </c>
      <c r="ET67" s="673">
        <f t="shared" si="59"/>
        <v>3872</v>
      </c>
      <c r="EU67" s="673">
        <f t="shared" si="60"/>
        <v>3872</v>
      </c>
      <c r="EV67" s="673">
        <f t="shared" si="61"/>
        <v>3872</v>
      </c>
      <c r="EW67" s="673">
        <f t="shared" si="62"/>
        <v>3872</v>
      </c>
      <c r="EX67" s="673">
        <f t="shared" si="63"/>
        <v>3872</v>
      </c>
      <c r="EY67" s="673">
        <f t="shared" si="64"/>
        <v>3878</v>
      </c>
    </row>
    <row r="68" spans="2:155" ht="12.75" customHeight="1" x14ac:dyDescent="0.2">
      <c r="B68" s="694" t="str">
        <f>IF(COUNTIF($CK$10:CK68,TRUE)&gt;0,"",INDEX('C_Opis postrojenja'!$E$226:$E$242,ROWS($A$11:A68)))</f>
        <v/>
      </c>
      <c r="C68" s="576" t="str">
        <f>IF($E68="","",INDEX('C_Opis postrojenja'!F:F,MATCH($B68,'C_Opis postrojenja'!$E:$E,0)))</f>
        <v/>
      </c>
      <c r="D68" s="576" t="str">
        <f>IF($E68="","",INDEX('C_Opis postrojenja'!I:I,MATCH($B68,'C_Opis postrojenja'!$E:$E,0)))</f>
        <v/>
      </c>
      <c r="E68" s="576" t="str">
        <f>IF($B68="","",INDEX('C_Opis postrojenja'!F:F,MATCH($CJ68,'C_Opis postrojenja'!$Q:$Q,0)))</f>
        <v/>
      </c>
      <c r="F68" s="700" t="str">
        <f>IF($E68="","",INDEX('C_Opis postrojenja'!L:L,MATCH($CJ68,'C_Opis postrojenja'!$Q:$Q,0)))</f>
        <v/>
      </c>
      <c r="G68" s="576" t="str">
        <f>IF($E68="","",INDEX('C_Opis postrojenja'!M:M,MATCH($CJ68,'C_Opis postrojenja'!$Q:$Q,0)))</f>
        <v/>
      </c>
      <c r="H68" s="576" t="str">
        <f>IF($E68="","",INDEX('C_Opis postrojenja'!N:N,MATCH($CJ68,'C_Opis postrojenja'!$Q:$Q,0)))</f>
        <v/>
      </c>
      <c r="I68" s="697" t="str">
        <f>IF($E68="","",IF(INDEX('E_Tokovi izvora'!$A:$N,CN68,I$7)="","",INDEX('E_Tokovi izvora'!$A:$N,CN68,I$7)))</f>
        <v/>
      </c>
      <c r="J68" s="697" t="str">
        <f>IF($E68="","",IF(INDEX('E_Tokovi izvora'!$A:$N,CO68,J$7)="","",INDEX('E_Tokovi izvora'!$A:$N,CO68,J$7)))</f>
        <v/>
      </c>
      <c r="K68" s="697" t="str">
        <f>IF($E68="","",IF(INDEX('E_Tokovi izvora'!$A:$N,CP68,K$7)="","",INDEX('E_Tokovi izvora'!$A:$N,CP68,K$7)))</f>
        <v/>
      </c>
      <c r="L68" s="697" t="str">
        <f>IF($E68="","",IF(INDEX('E_Tokovi izvora'!$A:$N,CQ68,L$7)="","",INDEX('E_Tokovi izvora'!$A:$N,CQ68,L$7)))</f>
        <v/>
      </c>
      <c r="M68" s="697" t="str">
        <f>IF($E68="","",IF(INDEX('E_Tokovi izvora'!$A:$N,CR68,M$7)="","",INDEX('E_Tokovi izvora'!$A:$N,CR68,M$7)))</f>
        <v/>
      </c>
      <c r="N68" s="697" t="str">
        <f>IF($E68="","",IF(INDEX('E_Tokovi izvora'!$A:$N,CS68,N$7)="","",INDEX('E_Tokovi izvora'!$A:$N,CS68,N$7)))</f>
        <v/>
      </c>
      <c r="O68" s="697" t="str">
        <f>IF($E68="","",IF(INDEX('E_Tokovi izvora'!$A:$N,CT68,O$7)="","",INDEX('E_Tokovi izvora'!$A:$N,CT68,O$7)))</f>
        <v/>
      </c>
      <c r="P68" s="697" t="str">
        <f>IF($E68="","",IF(INDEX('E_Tokovi izvora'!$A:$N,CU68,P$7)="","",INDEX('E_Tokovi izvora'!$A:$N,CU68,P$7)))</f>
        <v/>
      </c>
      <c r="Q68" s="697" t="str">
        <f>IF($E68="","",IF(INDEX('E_Tokovi izvora'!$A:$N,CV68,Q$7)="","",INDEX('E_Tokovi izvora'!$A:$N,CV68,Q$7)))</f>
        <v/>
      </c>
      <c r="R68" s="697" t="str">
        <f>IF($E68="","",IF(INDEX('E_Tokovi izvora'!$A:$N,CW68,R$7)="","",INDEX('E_Tokovi izvora'!$A:$N,CW68,R$7)))</f>
        <v/>
      </c>
      <c r="S68" s="697" t="str">
        <f>IF($E68="","",IF(INDEX('E_Tokovi izvora'!$A:$N,CX68,S$7)="","",INDEX('E_Tokovi izvora'!$A:$N,CX68,S$7)))</f>
        <v/>
      </c>
      <c r="T68" s="697" t="str">
        <f>IF($E68="","",IF(INDEX('E_Tokovi izvora'!$A:$N,CY68,T$7)="","",INDEX('E_Tokovi izvora'!$A:$N,CY68,T$7)))</f>
        <v/>
      </c>
      <c r="U68" s="697" t="str">
        <f>IF($E68="","",IF(INDEX('E_Tokovi izvora'!$A:$N,CZ68,U$7)="","",INDEX('E_Tokovi izvora'!$A:$N,CZ68,U$7)))</f>
        <v/>
      </c>
      <c r="V68" s="697" t="str">
        <f>IF($E68="","",IF(INDEX('E_Tokovi izvora'!$A:$N,DA68,V$7)="","",INDEX('E_Tokovi izvora'!$A:$N,DA68,V$7)))</f>
        <v/>
      </c>
      <c r="W68" s="698" t="str">
        <f>IF($E68="","",IF(INDEX('E_Tokovi izvora'!$A:$N,DB68,W$7)="","",INDEX('E_Tokovi izvora'!$A:$N,DB68,W$7)))</f>
        <v/>
      </c>
      <c r="X68" s="697" t="str">
        <f>IF($E68="","",IF(INDEX('E_Tokovi izvora'!$A:$N,DC68,X$7)="","",INDEX('E_Tokovi izvora'!$A:$N,DC68,X$7)))</f>
        <v/>
      </c>
      <c r="Y68" s="697" t="str">
        <f>IF($E68="","",IF(INDEX('E_Tokovi izvora'!$A:$N,DD68,Y$7)="","",INDEX('E_Tokovi izvora'!$A:$N,DD68,Y$7)))</f>
        <v/>
      </c>
      <c r="Z68" s="697" t="str">
        <f>IF($E68="","",IF(INDEX('E_Tokovi izvora'!$A:$N,DE68,Z$7)="","",INDEX('E_Tokovi izvora'!$A:$N,DE68,Z$7)))</f>
        <v/>
      </c>
      <c r="AA68" s="697" t="str">
        <f>IF($E68="","",IF(INDEX('E_Tokovi izvora'!$A:$N,DF68,AA$7)="","",INDEX('E_Tokovi izvora'!$A:$N,DF68,AA$7)))</f>
        <v/>
      </c>
      <c r="AB68" s="697" t="str">
        <f>IF($E68="","",IF(INDEX('E_Tokovi izvora'!$A:$N,DG68,AB$7)="","",INDEX('E_Tokovi izvora'!$A:$N,DG68,AB$7)))</f>
        <v/>
      </c>
      <c r="AC68" s="697" t="str">
        <f>IF($E68="","",IF(INDEX('E_Tokovi izvora'!$A:$N,DH68,AC$7)="","",INDEX('E_Tokovi izvora'!$A:$N,DH68,AC$7)))</f>
        <v/>
      </c>
      <c r="AD68" s="697" t="str">
        <f>IF($E68="","",IF(INDEX('E_Tokovi izvora'!$A:$N,DI68,AD$7)="","",INDEX('E_Tokovi izvora'!$A:$N,DI68,AD$7)))</f>
        <v/>
      </c>
      <c r="AE68" s="697" t="str">
        <f>IF($E68="","",IF(INDEX('E_Tokovi izvora'!$A:$N,DJ68,AE$7)="","",INDEX('E_Tokovi izvora'!$A:$N,DJ68,AE$7)))</f>
        <v/>
      </c>
      <c r="AF68" s="697" t="str">
        <f>IF($E68="","",IF(INDEX('E_Tokovi izvora'!$A:$N,DK68,AF$7)="","",INDEX('E_Tokovi izvora'!$A:$N,DK68,AF$7)))</f>
        <v/>
      </c>
      <c r="AG68" s="697" t="str">
        <f>IF($E68="","",IF(INDEX('E_Tokovi izvora'!$A:$N,DL68,AG$7)="","",INDEX('E_Tokovi izvora'!$A:$N,DL68,AG$7)))</f>
        <v/>
      </c>
      <c r="AH68" s="697" t="str">
        <f>IF($E68="","",IF(INDEX('E_Tokovi izvora'!$A:$N,DM68,AH$7)="","",INDEX('E_Tokovi izvora'!$A:$N,DM68,AH$7)))</f>
        <v/>
      </c>
      <c r="AI68" s="697" t="str">
        <f>IF($E68="","",IF(INDEX('E_Tokovi izvora'!$A:$N,DN68,AI$7)="","",INDEX('E_Tokovi izvora'!$A:$N,DN68,AI$7)))</f>
        <v/>
      </c>
      <c r="AJ68" s="697" t="str">
        <f>IF($E68="","",IF(INDEX('E_Tokovi izvora'!$A:$N,DO68,AJ$7)="","",INDEX('E_Tokovi izvora'!$A:$N,DO68,AJ$7)))</f>
        <v/>
      </c>
      <c r="AK68" s="697" t="str">
        <f>IF($E68="","",IF(INDEX('E_Tokovi izvora'!$A:$N,DP68,AK$7)="","",INDEX('E_Tokovi izvora'!$A:$N,DP68,AK$7)))</f>
        <v/>
      </c>
      <c r="AL68" s="697" t="str">
        <f>IF($E68="","",IF(INDEX('E_Tokovi izvora'!$A:$N,DQ68,AL$7)="","",INDEX('E_Tokovi izvora'!$A:$N,DQ68,AL$7)))</f>
        <v/>
      </c>
      <c r="AM68" s="697" t="str">
        <f>IF($E68="","",IF(INDEX('E_Tokovi izvora'!$A:$N,DR68,AM$7)="","",INDEX('E_Tokovi izvora'!$A:$N,DR68,AM$7)))</f>
        <v/>
      </c>
      <c r="AN68" s="697" t="str">
        <f>IF($E68="","",IF(INDEX('E_Tokovi izvora'!$A:$N,DS68,AN$7)="","",INDEX('E_Tokovi izvora'!$A:$N,DS68,AN$7)))</f>
        <v/>
      </c>
      <c r="AO68" s="697" t="str">
        <f>IF($E68="","",IF(INDEX('E_Tokovi izvora'!$A:$N,DT68,AO$7)="","",INDEX('E_Tokovi izvora'!$A:$N,DT68,AO$7)))</f>
        <v/>
      </c>
      <c r="AP68" s="697" t="str">
        <f>IF($E68="","",IF(INDEX('E_Tokovi izvora'!$A:$N,DU68,AP$7)="","",INDEX('E_Tokovi izvora'!$A:$N,DU68,AP$7)))</f>
        <v/>
      </c>
      <c r="AQ68" s="697" t="str">
        <f>IF($E68="","",IF(INDEX('E_Tokovi izvora'!$A:$N,DV68,AQ$7)="","",INDEX('E_Tokovi izvora'!$A:$N,DV68,AQ$7)))</f>
        <v/>
      </c>
      <c r="AR68" s="697" t="str">
        <f>IF($E68="","",IF(INDEX('E_Tokovi izvora'!$A:$N,DW68,AR$7)="","",INDEX('E_Tokovi izvora'!$A:$N,DW68,AR$7)))</f>
        <v/>
      </c>
      <c r="AS68" s="697" t="str">
        <f>IF($E68="","",IF(INDEX('E_Tokovi izvora'!$A:$N,DX68,AS$7)="","",INDEX('E_Tokovi izvora'!$A:$N,DX68,AS$7)))</f>
        <v/>
      </c>
      <c r="AT68" s="697" t="str">
        <f>IF($E68="","",IF(INDEX('E_Tokovi izvora'!$A:$N,DY68,AT$7)="","",INDEX('E_Tokovi izvora'!$A:$N,DY68,AT$7)))</f>
        <v/>
      </c>
      <c r="AU68" s="697" t="str">
        <f>IF($E68="","",IF(INDEX('E_Tokovi izvora'!$A:$N,DZ68,AU$7)="","",INDEX('E_Tokovi izvora'!$A:$N,DZ68,AU$7)))</f>
        <v/>
      </c>
      <c r="AV68" s="697" t="str">
        <f>IF($E68="","",IF(INDEX('E_Tokovi izvora'!$A:$N,EA68,AV$7)="","",INDEX('E_Tokovi izvora'!$A:$N,EA68,AV$7)))</f>
        <v/>
      </c>
      <c r="AW68" s="697" t="str">
        <f>IF($E68="","",IF(INDEX('E_Tokovi izvora'!$A:$N,EB68,AW$7)="","",INDEX('E_Tokovi izvora'!$A:$N,EB68,AW$7)))</f>
        <v/>
      </c>
      <c r="AX68" s="697" t="str">
        <f>IF($E68="","",IF(INDEX('E_Tokovi izvora'!$A:$N,EC68,AX$7)="","",INDEX('E_Tokovi izvora'!$A:$N,EC68,AX$7)))</f>
        <v/>
      </c>
      <c r="AY68" s="697" t="str">
        <f>IF($E68="","",IF(INDEX('E_Tokovi izvora'!$A:$N,ED68,AY$7)="","",INDEX('E_Tokovi izvora'!$A:$N,ED68,AY$7)))</f>
        <v/>
      </c>
      <c r="AZ68" s="697" t="str">
        <f>IF($E68="","",IF(INDEX('E_Tokovi izvora'!$A:$N,EE68,AZ$7)="","",INDEX('E_Tokovi izvora'!$A:$N,EE68,AZ$7)))</f>
        <v/>
      </c>
      <c r="BA68" s="697" t="str">
        <f>IF($E68="","",IF(INDEX('E_Tokovi izvora'!$A:$N,EF68,BA$7)="","",INDEX('E_Tokovi izvora'!$A:$N,EF68,BA$7)))</f>
        <v/>
      </c>
      <c r="BB68" s="697" t="str">
        <f>IF($E68="","",IF(INDEX('E_Tokovi izvora'!$A:$N,EG68,BB$7)="","",INDEX('E_Tokovi izvora'!$A:$N,EG68,BB$7)))</f>
        <v/>
      </c>
      <c r="BC68" s="697" t="str">
        <f>IF($E68="","",IF(INDEX('E_Tokovi izvora'!$A:$N,EH68,BC$7)="","",INDEX('E_Tokovi izvora'!$A:$N,EH68,BC$7)))</f>
        <v/>
      </c>
      <c r="BD68" s="697" t="str">
        <f>IF($E68="","",IF(INDEX('E_Tokovi izvora'!$A:$N,EI68,BD$7)="","",INDEX('E_Tokovi izvora'!$A:$N,EI68,BD$7)))</f>
        <v/>
      </c>
      <c r="BE68" s="697" t="str">
        <f>IF($E68="","",IF(INDEX('E_Tokovi izvora'!$A:$N,EJ68,BE$7)="","",INDEX('E_Tokovi izvora'!$A:$N,EJ68,BE$7)))</f>
        <v/>
      </c>
      <c r="BF68" s="697" t="str">
        <f>IF($E68="","",IF(INDEX('E_Tokovi izvora'!$A:$N,EK68,BF$7)="","",INDEX('E_Tokovi izvora'!$A:$N,EK68,BF$7)))</f>
        <v/>
      </c>
      <c r="BG68" s="697" t="str">
        <f>IF($E68="","",IF(INDEX('E_Tokovi izvora'!$A:$N,EL68,BG$7)="","",INDEX('E_Tokovi izvora'!$A:$N,EL68,BG$7)))</f>
        <v/>
      </c>
      <c r="BH68" s="697" t="str">
        <f>IF($E68="","",IF(INDEX('E_Tokovi izvora'!$A:$N,EM68,BH$7)="","",INDEX('E_Tokovi izvora'!$A:$N,EM68,BH$7)))</f>
        <v/>
      </c>
      <c r="BI68" s="697" t="str">
        <f>IF($E68="","",IF(INDEX('E_Tokovi izvora'!$A:$N,EN68,BI$7)="","",INDEX('E_Tokovi izvora'!$A:$N,EN68,BI$7)))</f>
        <v/>
      </c>
      <c r="BJ68" s="697" t="str">
        <f>IF($E68="","",IF(INDEX('E_Tokovi izvora'!$A:$N,EO68,BJ$7)="","",INDEX('E_Tokovi izvora'!$A:$N,EO68,BJ$7)))</f>
        <v/>
      </c>
      <c r="BK68" s="697" t="str">
        <f>IF($E68="","",IF(INDEX('E_Tokovi izvora'!$A:$N,EP68,BK$7)="","",INDEX('E_Tokovi izvora'!$A:$N,EP68,BK$7)))</f>
        <v/>
      </c>
      <c r="BL68" s="697" t="str">
        <f>IF($E68="","",IF(INDEX('E_Tokovi izvora'!$A:$N,EQ68,BL$7)="","",INDEX('E_Tokovi izvora'!$A:$N,EQ68,BL$7)))</f>
        <v/>
      </c>
      <c r="BM68" s="697" t="str">
        <f>IF($E68="","",IF(INDEX('E_Tokovi izvora'!$A:$N,ER68,BM$7)="","",INDEX('E_Tokovi izvora'!$A:$N,ER68,BM$7)))</f>
        <v/>
      </c>
      <c r="BN68" s="697" t="str">
        <f>IF($E68="","",IF(INDEX('E_Tokovi izvora'!$A:$N,ES68,BN$7)="","",INDEX('E_Tokovi izvora'!$A:$N,ES68,BN$7)))</f>
        <v/>
      </c>
      <c r="BO68" s="697" t="str">
        <f>IF($E68="","",IF(INDEX('E_Tokovi izvora'!$A:$N,ET68,BO$7)="","",INDEX('E_Tokovi izvora'!$A:$N,ET68,BO$7)))</f>
        <v/>
      </c>
      <c r="BP68" s="697" t="str">
        <f>IF($E68="","",IF(INDEX('E_Tokovi izvora'!$A:$N,EU68,BP$7)="","",INDEX('E_Tokovi izvora'!$A:$N,EU68,BP$7)))</f>
        <v/>
      </c>
      <c r="BQ68" s="697" t="str">
        <f>IF($E68="","",IF(INDEX('E_Tokovi izvora'!$A:$N,EV68,BQ$7)="","",INDEX('E_Tokovi izvora'!$A:$N,EV68,BQ$7)))</f>
        <v/>
      </c>
      <c r="BR68" s="697" t="str">
        <f>IF($E68="","",IF(INDEX('E_Tokovi izvora'!$A:$N,EW68,BR$7)="","",INDEX('E_Tokovi izvora'!$A:$N,EW68,BR$7)))</f>
        <v/>
      </c>
      <c r="BS68" s="697" t="str">
        <f>IF($E68="","",IF(INDEX('E_Tokovi izvora'!$A:$N,EX68,BS$7)="","",INDEX('E_Tokovi izvora'!$A:$N,EX68,BS$7)))</f>
        <v/>
      </c>
      <c r="BT68" s="697" t="str">
        <f>IF($E68="","",IF(INDEX('E_Tokovi izvora'!$A:$N,EY68,BT$7)="","",INDEX('E_Tokovi izvora'!$A:$N,EY68,BT$7)))</f>
        <v/>
      </c>
      <c r="BU68" s="620"/>
      <c r="CJ68" s="673" t="str">
        <f t="shared" si="66"/>
        <v>SourceCategory_</v>
      </c>
      <c r="CK68" s="673" t="b">
        <f>INDEX('C_Opis postrojenja'!$A$226:$A$332,ROWS($CI$11:CI68))="ausblenden"</f>
        <v>1</v>
      </c>
      <c r="CL68" s="673" t="str">
        <f t="shared" si="67"/>
        <v>SourceStreamName_</v>
      </c>
      <c r="CN68" s="673">
        <f t="shared" si="65"/>
        <v>3895</v>
      </c>
      <c r="CO68" s="673">
        <f t="shared" si="2"/>
        <v>3897</v>
      </c>
      <c r="CP68" s="673">
        <f t="shared" si="3"/>
        <v>3899</v>
      </c>
      <c r="CQ68" s="673">
        <f t="shared" si="4"/>
        <v>3901</v>
      </c>
      <c r="CR68" s="673">
        <f t="shared" si="5"/>
        <v>3903</v>
      </c>
      <c r="CS68" s="673">
        <f t="shared" si="6"/>
        <v>3905</v>
      </c>
      <c r="CT68" s="673">
        <f t="shared" si="7"/>
        <v>3907</v>
      </c>
      <c r="CU68" s="673">
        <f t="shared" si="8"/>
        <v>3907</v>
      </c>
      <c r="CV68" s="673">
        <f t="shared" si="9"/>
        <v>3907</v>
      </c>
      <c r="CW68" s="673">
        <f t="shared" si="10"/>
        <v>3907</v>
      </c>
      <c r="CX68" s="673">
        <f t="shared" si="11"/>
        <v>3907</v>
      </c>
      <c r="CY68" s="673">
        <f t="shared" si="12"/>
        <v>3910</v>
      </c>
      <c r="CZ68" s="673">
        <f t="shared" si="13"/>
        <v>3914</v>
      </c>
      <c r="DA68" s="673">
        <f t="shared" si="14"/>
        <v>3915</v>
      </c>
      <c r="DB68" s="673">
        <f t="shared" si="15"/>
        <v>3916</v>
      </c>
      <c r="DC68" s="673">
        <f t="shared" si="16"/>
        <v>3923</v>
      </c>
      <c r="DD68" s="673">
        <f t="shared" si="17"/>
        <v>3933</v>
      </c>
      <c r="DE68" s="673">
        <f t="shared" si="18"/>
        <v>3933</v>
      </c>
      <c r="DF68" s="673">
        <f t="shared" si="19"/>
        <v>3933</v>
      </c>
      <c r="DG68" s="673">
        <f t="shared" si="20"/>
        <v>3933</v>
      </c>
      <c r="DH68" s="673">
        <f t="shared" si="21"/>
        <v>3933</v>
      </c>
      <c r="DI68" s="673">
        <f t="shared" si="22"/>
        <v>3933</v>
      </c>
      <c r="DJ68" s="673">
        <f t="shared" si="23"/>
        <v>3933</v>
      </c>
      <c r="DK68" s="673">
        <f t="shared" si="24"/>
        <v>3924</v>
      </c>
      <c r="DL68" s="673">
        <f t="shared" si="25"/>
        <v>3934</v>
      </c>
      <c r="DM68" s="673">
        <f t="shared" si="26"/>
        <v>3934</v>
      </c>
      <c r="DN68" s="673">
        <f t="shared" si="27"/>
        <v>3934</v>
      </c>
      <c r="DO68" s="673">
        <f t="shared" si="28"/>
        <v>3934</v>
      </c>
      <c r="DP68" s="673">
        <f t="shared" si="29"/>
        <v>3934</v>
      </c>
      <c r="DQ68" s="673">
        <f t="shared" si="30"/>
        <v>3934</v>
      </c>
      <c r="DR68" s="673">
        <f t="shared" si="31"/>
        <v>3934</v>
      </c>
      <c r="DS68" s="673">
        <f t="shared" si="32"/>
        <v>3925</v>
      </c>
      <c r="DT68" s="673">
        <f t="shared" si="33"/>
        <v>3935</v>
      </c>
      <c r="DU68" s="673">
        <f t="shared" si="34"/>
        <v>3935</v>
      </c>
      <c r="DV68" s="673">
        <f t="shared" si="35"/>
        <v>3935</v>
      </c>
      <c r="DW68" s="673">
        <f t="shared" si="36"/>
        <v>3935</v>
      </c>
      <c r="DX68" s="673">
        <f t="shared" si="37"/>
        <v>3935</v>
      </c>
      <c r="DY68" s="673">
        <f t="shared" si="38"/>
        <v>3935</v>
      </c>
      <c r="DZ68" s="673">
        <f t="shared" si="39"/>
        <v>3935</v>
      </c>
      <c r="EA68" s="673">
        <f t="shared" si="40"/>
        <v>3926</v>
      </c>
      <c r="EB68" s="673">
        <f t="shared" si="41"/>
        <v>3936</v>
      </c>
      <c r="EC68" s="673">
        <f t="shared" si="42"/>
        <v>3936</v>
      </c>
      <c r="ED68" s="673">
        <f t="shared" si="43"/>
        <v>3936</v>
      </c>
      <c r="EE68" s="673">
        <f t="shared" si="44"/>
        <v>3936</v>
      </c>
      <c r="EF68" s="673">
        <f t="shared" si="45"/>
        <v>3936</v>
      </c>
      <c r="EG68" s="673">
        <f t="shared" si="46"/>
        <v>3936</v>
      </c>
      <c r="EH68" s="673">
        <f t="shared" si="47"/>
        <v>3936</v>
      </c>
      <c r="EI68" s="673">
        <f t="shared" si="48"/>
        <v>3927</v>
      </c>
      <c r="EJ68" s="673">
        <f t="shared" si="49"/>
        <v>3937</v>
      </c>
      <c r="EK68" s="673">
        <f t="shared" si="50"/>
        <v>3937</v>
      </c>
      <c r="EL68" s="673">
        <f t="shared" si="51"/>
        <v>3937</v>
      </c>
      <c r="EM68" s="673">
        <f t="shared" si="52"/>
        <v>3937</v>
      </c>
      <c r="EN68" s="673">
        <f t="shared" si="53"/>
        <v>3937</v>
      </c>
      <c r="EO68" s="673">
        <f t="shared" si="54"/>
        <v>3937</v>
      </c>
      <c r="EP68" s="673">
        <f t="shared" si="55"/>
        <v>3937</v>
      </c>
      <c r="EQ68" s="673">
        <f t="shared" si="56"/>
        <v>3928</v>
      </c>
      <c r="ER68" s="673">
        <f t="shared" si="57"/>
        <v>3938</v>
      </c>
      <c r="ES68" s="673">
        <f t="shared" si="58"/>
        <v>3938</v>
      </c>
      <c r="ET68" s="673">
        <f t="shared" si="59"/>
        <v>3938</v>
      </c>
      <c r="EU68" s="673">
        <f t="shared" si="60"/>
        <v>3938</v>
      </c>
      <c r="EV68" s="673">
        <f t="shared" si="61"/>
        <v>3938</v>
      </c>
      <c r="EW68" s="673">
        <f t="shared" si="62"/>
        <v>3938</v>
      </c>
      <c r="EX68" s="673">
        <f t="shared" si="63"/>
        <v>3938</v>
      </c>
      <c r="EY68" s="673">
        <f t="shared" si="64"/>
        <v>3944</v>
      </c>
    </row>
    <row r="69" spans="2:155" ht="12.75" customHeight="1" x14ac:dyDescent="0.2">
      <c r="B69" s="694" t="str">
        <f>IF(COUNTIF($CK$10:CK69,TRUE)&gt;0,"",INDEX('C_Opis postrojenja'!$E$226:$E$242,ROWS($A$11:A69)))</f>
        <v/>
      </c>
      <c r="C69" s="576" t="str">
        <f>IF($E69="","",INDEX('C_Opis postrojenja'!F:F,MATCH($B69,'C_Opis postrojenja'!$E:$E,0)))</f>
        <v/>
      </c>
      <c r="D69" s="576" t="str">
        <f>IF($E69="","",INDEX('C_Opis postrojenja'!I:I,MATCH($B69,'C_Opis postrojenja'!$E:$E,0)))</f>
        <v/>
      </c>
      <c r="E69" s="576" t="str">
        <f>IF($B69="","",INDEX('C_Opis postrojenja'!F:F,MATCH($CJ69,'C_Opis postrojenja'!$Q:$Q,0)))</f>
        <v/>
      </c>
      <c r="F69" s="700" t="str">
        <f>IF($E69="","",INDEX('C_Opis postrojenja'!L:L,MATCH($CJ69,'C_Opis postrojenja'!$Q:$Q,0)))</f>
        <v/>
      </c>
      <c r="G69" s="576" t="str">
        <f>IF($E69="","",INDEX('C_Opis postrojenja'!M:M,MATCH($CJ69,'C_Opis postrojenja'!$Q:$Q,0)))</f>
        <v/>
      </c>
      <c r="H69" s="576" t="str">
        <f>IF($E69="","",INDEX('C_Opis postrojenja'!N:N,MATCH($CJ69,'C_Opis postrojenja'!$Q:$Q,0)))</f>
        <v/>
      </c>
      <c r="I69" s="697" t="str">
        <f>IF($E69="","",IF(INDEX('E_Tokovi izvora'!$A:$N,CN69,I$7)="","",INDEX('E_Tokovi izvora'!$A:$N,CN69,I$7)))</f>
        <v/>
      </c>
      <c r="J69" s="697" t="str">
        <f>IF($E69="","",IF(INDEX('E_Tokovi izvora'!$A:$N,CO69,J$7)="","",INDEX('E_Tokovi izvora'!$A:$N,CO69,J$7)))</f>
        <v/>
      </c>
      <c r="K69" s="697" t="str">
        <f>IF($E69="","",IF(INDEX('E_Tokovi izvora'!$A:$N,CP69,K$7)="","",INDEX('E_Tokovi izvora'!$A:$N,CP69,K$7)))</f>
        <v/>
      </c>
      <c r="L69" s="697" t="str">
        <f>IF($E69="","",IF(INDEX('E_Tokovi izvora'!$A:$N,CQ69,L$7)="","",INDEX('E_Tokovi izvora'!$A:$N,CQ69,L$7)))</f>
        <v/>
      </c>
      <c r="M69" s="697" t="str">
        <f>IF($E69="","",IF(INDEX('E_Tokovi izvora'!$A:$N,CR69,M$7)="","",INDEX('E_Tokovi izvora'!$A:$N,CR69,M$7)))</f>
        <v/>
      </c>
      <c r="N69" s="697" t="str">
        <f>IF($E69="","",IF(INDEX('E_Tokovi izvora'!$A:$N,CS69,N$7)="","",INDEX('E_Tokovi izvora'!$A:$N,CS69,N$7)))</f>
        <v/>
      </c>
      <c r="O69" s="697" t="str">
        <f>IF($E69="","",IF(INDEX('E_Tokovi izvora'!$A:$N,CT69,O$7)="","",INDEX('E_Tokovi izvora'!$A:$N,CT69,O$7)))</f>
        <v/>
      </c>
      <c r="P69" s="697" t="str">
        <f>IF($E69="","",IF(INDEX('E_Tokovi izvora'!$A:$N,CU69,P$7)="","",INDEX('E_Tokovi izvora'!$A:$N,CU69,P$7)))</f>
        <v/>
      </c>
      <c r="Q69" s="697" t="str">
        <f>IF($E69="","",IF(INDEX('E_Tokovi izvora'!$A:$N,CV69,Q$7)="","",INDEX('E_Tokovi izvora'!$A:$N,CV69,Q$7)))</f>
        <v/>
      </c>
      <c r="R69" s="697" t="str">
        <f>IF($E69="","",IF(INDEX('E_Tokovi izvora'!$A:$N,CW69,R$7)="","",INDEX('E_Tokovi izvora'!$A:$N,CW69,R$7)))</f>
        <v/>
      </c>
      <c r="S69" s="697" t="str">
        <f>IF($E69="","",IF(INDEX('E_Tokovi izvora'!$A:$N,CX69,S$7)="","",INDEX('E_Tokovi izvora'!$A:$N,CX69,S$7)))</f>
        <v/>
      </c>
      <c r="T69" s="697" t="str">
        <f>IF($E69="","",IF(INDEX('E_Tokovi izvora'!$A:$N,CY69,T$7)="","",INDEX('E_Tokovi izvora'!$A:$N,CY69,T$7)))</f>
        <v/>
      </c>
      <c r="U69" s="697" t="str">
        <f>IF($E69="","",IF(INDEX('E_Tokovi izvora'!$A:$N,CZ69,U$7)="","",INDEX('E_Tokovi izvora'!$A:$N,CZ69,U$7)))</f>
        <v/>
      </c>
      <c r="V69" s="697" t="str">
        <f>IF($E69="","",IF(INDEX('E_Tokovi izvora'!$A:$N,DA69,V$7)="","",INDEX('E_Tokovi izvora'!$A:$N,DA69,V$7)))</f>
        <v/>
      </c>
      <c r="W69" s="698" t="str">
        <f>IF($E69="","",IF(INDEX('E_Tokovi izvora'!$A:$N,DB69,W$7)="","",INDEX('E_Tokovi izvora'!$A:$N,DB69,W$7)))</f>
        <v/>
      </c>
      <c r="X69" s="697" t="str">
        <f>IF($E69="","",IF(INDEX('E_Tokovi izvora'!$A:$N,DC69,X$7)="","",INDEX('E_Tokovi izvora'!$A:$N,DC69,X$7)))</f>
        <v/>
      </c>
      <c r="Y69" s="697" t="str">
        <f>IF($E69="","",IF(INDEX('E_Tokovi izvora'!$A:$N,DD69,Y$7)="","",INDEX('E_Tokovi izvora'!$A:$N,DD69,Y$7)))</f>
        <v/>
      </c>
      <c r="Z69" s="697" t="str">
        <f>IF($E69="","",IF(INDEX('E_Tokovi izvora'!$A:$N,DE69,Z$7)="","",INDEX('E_Tokovi izvora'!$A:$N,DE69,Z$7)))</f>
        <v/>
      </c>
      <c r="AA69" s="697" t="str">
        <f>IF($E69="","",IF(INDEX('E_Tokovi izvora'!$A:$N,DF69,AA$7)="","",INDEX('E_Tokovi izvora'!$A:$N,DF69,AA$7)))</f>
        <v/>
      </c>
      <c r="AB69" s="697" t="str">
        <f>IF($E69="","",IF(INDEX('E_Tokovi izvora'!$A:$N,DG69,AB$7)="","",INDEX('E_Tokovi izvora'!$A:$N,DG69,AB$7)))</f>
        <v/>
      </c>
      <c r="AC69" s="697" t="str">
        <f>IF($E69="","",IF(INDEX('E_Tokovi izvora'!$A:$N,DH69,AC$7)="","",INDEX('E_Tokovi izvora'!$A:$N,DH69,AC$7)))</f>
        <v/>
      </c>
      <c r="AD69" s="697" t="str">
        <f>IF($E69="","",IF(INDEX('E_Tokovi izvora'!$A:$N,DI69,AD$7)="","",INDEX('E_Tokovi izvora'!$A:$N,DI69,AD$7)))</f>
        <v/>
      </c>
      <c r="AE69" s="697" t="str">
        <f>IF($E69="","",IF(INDEX('E_Tokovi izvora'!$A:$N,DJ69,AE$7)="","",INDEX('E_Tokovi izvora'!$A:$N,DJ69,AE$7)))</f>
        <v/>
      </c>
      <c r="AF69" s="697" t="str">
        <f>IF($E69="","",IF(INDEX('E_Tokovi izvora'!$A:$N,DK69,AF$7)="","",INDEX('E_Tokovi izvora'!$A:$N,DK69,AF$7)))</f>
        <v/>
      </c>
      <c r="AG69" s="697" t="str">
        <f>IF($E69="","",IF(INDEX('E_Tokovi izvora'!$A:$N,DL69,AG$7)="","",INDEX('E_Tokovi izvora'!$A:$N,DL69,AG$7)))</f>
        <v/>
      </c>
      <c r="AH69" s="697" t="str">
        <f>IF($E69="","",IF(INDEX('E_Tokovi izvora'!$A:$N,DM69,AH$7)="","",INDEX('E_Tokovi izvora'!$A:$N,DM69,AH$7)))</f>
        <v/>
      </c>
      <c r="AI69" s="697" t="str">
        <f>IF($E69="","",IF(INDEX('E_Tokovi izvora'!$A:$N,DN69,AI$7)="","",INDEX('E_Tokovi izvora'!$A:$N,DN69,AI$7)))</f>
        <v/>
      </c>
      <c r="AJ69" s="697" t="str">
        <f>IF($E69="","",IF(INDEX('E_Tokovi izvora'!$A:$N,DO69,AJ$7)="","",INDEX('E_Tokovi izvora'!$A:$N,DO69,AJ$7)))</f>
        <v/>
      </c>
      <c r="AK69" s="697" t="str">
        <f>IF($E69="","",IF(INDEX('E_Tokovi izvora'!$A:$N,DP69,AK$7)="","",INDEX('E_Tokovi izvora'!$A:$N,DP69,AK$7)))</f>
        <v/>
      </c>
      <c r="AL69" s="697" t="str">
        <f>IF($E69="","",IF(INDEX('E_Tokovi izvora'!$A:$N,DQ69,AL$7)="","",INDEX('E_Tokovi izvora'!$A:$N,DQ69,AL$7)))</f>
        <v/>
      </c>
      <c r="AM69" s="697" t="str">
        <f>IF($E69="","",IF(INDEX('E_Tokovi izvora'!$A:$N,DR69,AM$7)="","",INDEX('E_Tokovi izvora'!$A:$N,DR69,AM$7)))</f>
        <v/>
      </c>
      <c r="AN69" s="697" t="str">
        <f>IF($E69="","",IF(INDEX('E_Tokovi izvora'!$A:$N,DS69,AN$7)="","",INDEX('E_Tokovi izvora'!$A:$N,DS69,AN$7)))</f>
        <v/>
      </c>
      <c r="AO69" s="697" t="str">
        <f>IF($E69="","",IF(INDEX('E_Tokovi izvora'!$A:$N,DT69,AO$7)="","",INDEX('E_Tokovi izvora'!$A:$N,DT69,AO$7)))</f>
        <v/>
      </c>
      <c r="AP69" s="697" t="str">
        <f>IF($E69="","",IF(INDEX('E_Tokovi izvora'!$A:$N,DU69,AP$7)="","",INDEX('E_Tokovi izvora'!$A:$N,DU69,AP$7)))</f>
        <v/>
      </c>
      <c r="AQ69" s="697" t="str">
        <f>IF($E69="","",IF(INDEX('E_Tokovi izvora'!$A:$N,DV69,AQ$7)="","",INDEX('E_Tokovi izvora'!$A:$N,DV69,AQ$7)))</f>
        <v/>
      </c>
      <c r="AR69" s="697" t="str">
        <f>IF($E69="","",IF(INDEX('E_Tokovi izvora'!$A:$N,DW69,AR$7)="","",INDEX('E_Tokovi izvora'!$A:$N,DW69,AR$7)))</f>
        <v/>
      </c>
      <c r="AS69" s="697" t="str">
        <f>IF($E69="","",IF(INDEX('E_Tokovi izvora'!$A:$N,DX69,AS$7)="","",INDEX('E_Tokovi izvora'!$A:$N,DX69,AS$7)))</f>
        <v/>
      </c>
      <c r="AT69" s="697" t="str">
        <f>IF($E69="","",IF(INDEX('E_Tokovi izvora'!$A:$N,DY69,AT$7)="","",INDEX('E_Tokovi izvora'!$A:$N,DY69,AT$7)))</f>
        <v/>
      </c>
      <c r="AU69" s="697" t="str">
        <f>IF($E69="","",IF(INDEX('E_Tokovi izvora'!$A:$N,DZ69,AU$7)="","",INDEX('E_Tokovi izvora'!$A:$N,DZ69,AU$7)))</f>
        <v/>
      </c>
      <c r="AV69" s="697" t="str">
        <f>IF($E69="","",IF(INDEX('E_Tokovi izvora'!$A:$N,EA69,AV$7)="","",INDEX('E_Tokovi izvora'!$A:$N,EA69,AV$7)))</f>
        <v/>
      </c>
      <c r="AW69" s="697" t="str">
        <f>IF($E69="","",IF(INDEX('E_Tokovi izvora'!$A:$N,EB69,AW$7)="","",INDEX('E_Tokovi izvora'!$A:$N,EB69,AW$7)))</f>
        <v/>
      </c>
      <c r="AX69" s="697" t="str">
        <f>IF($E69="","",IF(INDEX('E_Tokovi izvora'!$A:$N,EC69,AX$7)="","",INDEX('E_Tokovi izvora'!$A:$N,EC69,AX$7)))</f>
        <v/>
      </c>
      <c r="AY69" s="697" t="str">
        <f>IF($E69="","",IF(INDEX('E_Tokovi izvora'!$A:$N,ED69,AY$7)="","",INDEX('E_Tokovi izvora'!$A:$N,ED69,AY$7)))</f>
        <v/>
      </c>
      <c r="AZ69" s="697" t="str">
        <f>IF($E69="","",IF(INDEX('E_Tokovi izvora'!$A:$N,EE69,AZ$7)="","",INDEX('E_Tokovi izvora'!$A:$N,EE69,AZ$7)))</f>
        <v/>
      </c>
      <c r="BA69" s="697" t="str">
        <f>IF($E69="","",IF(INDEX('E_Tokovi izvora'!$A:$N,EF69,BA$7)="","",INDEX('E_Tokovi izvora'!$A:$N,EF69,BA$7)))</f>
        <v/>
      </c>
      <c r="BB69" s="697" t="str">
        <f>IF($E69="","",IF(INDEX('E_Tokovi izvora'!$A:$N,EG69,BB$7)="","",INDEX('E_Tokovi izvora'!$A:$N,EG69,BB$7)))</f>
        <v/>
      </c>
      <c r="BC69" s="697" t="str">
        <f>IF($E69="","",IF(INDEX('E_Tokovi izvora'!$A:$N,EH69,BC$7)="","",INDEX('E_Tokovi izvora'!$A:$N,EH69,BC$7)))</f>
        <v/>
      </c>
      <c r="BD69" s="697" t="str">
        <f>IF($E69="","",IF(INDEX('E_Tokovi izvora'!$A:$N,EI69,BD$7)="","",INDEX('E_Tokovi izvora'!$A:$N,EI69,BD$7)))</f>
        <v/>
      </c>
      <c r="BE69" s="697" t="str">
        <f>IF($E69="","",IF(INDEX('E_Tokovi izvora'!$A:$N,EJ69,BE$7)="","",INDEX('E_Tokovi izvora'!$A:$N,EJ69,BE$7)))</f>
        <v/>
      </c>
      <c r="BF69" s="697" t="str">
        <f>IF($E69="","",IF(INDEX('E_Tokovi izvora'!$A:$N,EK69,BF$7)="","",INDEX('E_Tokovi izvora'!$A:$N,EK69,BF$7)))</f>
        <v/>
      </c>
      <c r="BG69" s="697" t="str">
        <f>IF($E69="","",IF(INDEX('E_Tokovi izvora'!$A:$N,EL69,BG$7)="","",INDEX('E_Tokovi izvora'!$A:$N,EL69,BG$7)))</f>
        <v/>
      </c>
      <c r="BH69" s="697" t="str">
        <f>IF($E69="","",IF(INDEX('E_Tokovi izvora'!$A:$N,EM69,BH$7)="","",INDEX('E_Tokovi izvora'!$A:$N,EM69,BH$7)))</f>
        <v/>
      </c>
      <c r="BI69" s="697" t="str">
        <f>IF($E69="","",IF(INDEX('E_Tokovi izvora'!$A:$N,EN69,BI$7)="","",INDEX('E_Tokovi izvora'!$A:$N,EN69,BI$7)))</f>
        <v/>
      </c>
      <c r="BJ69" s="697" t="str">
        <f>IF($E69="","",IF(INDEX('E_Tokovi izvora'!$A:$N,EO69,BJ$7)="","",INDEX('E_Tokovi izvora'!$A:$N,EO69,BJ$7)))</f>
        <v/>
      </c>
      <c r="BK69" s="697" t="str">
        <f>IF($E69="","",IF(INDEX('E_Tokovi izvora'!$A:$N,EP69,BK$7)="","",INDEX('E_Tokovi izvora'!$A:$N,EP69,BK$7)))</f>
        <v/>
      </c>
      <c r="BL69" s="697" t="str">
        <f>IF($E69="","",IF(INDEX('E_Tokovi izvora'!$A:$N,EQ69,BL$7)="","",INDEX('E_Tokovi izvora'!$A:$N,EQ69,BL$7)))</f>
        <v/>
      </c>
      <c r="BM69" s="697" t="str">
        <f>IF($E69="","",IF(INDEX('E_Tokovi izvora'!$A:$N,ER69,BM$7)="","",INDEX('E_Tokovi izvora'!$A:$N,ER69,BM$7)))</f>
        <v/>
      </c>
      <c r="BN69" s="697" t="str">
        <f>IF($E69="","",IF(INDEX('E_Tokovi izvora'!$A:$N,ES69,BN$7)="","",INDEX('E_Tokovi izvora'!$A:$N,ES69,BN$7)))</f>
        <v/>
      </c>
      <c r="BO69" s="697" t="str">
        <f>IF($E69="","",IF(INDEX('E_Tokovi izvora'!$A:$N,ET69,BO$7)="","",INDEX('E_Tokovi izvora'!$A:$N,ET69,BO$7)))</f>
        <v/>
      </c>
      <c r="BP69" s="697" t="str">
        <f>IF($E69="","",IF(INDEX('E_Tokovi izvora'!$A:$N,EU69,BP$7)="","",INDEX('E_Tokovi izvora'!$A:$N,EU69,BP$7)))</f>
        <v/>
      </c>
      <c r="BQ69" s="697" t="str">
        <f>IF($E69="","",IF(INDEX('E_Tokovi izvora'!$A:$N,EV69,BQ$7)="","",INDEX('E_Tokovi izvora'!$A:$N,EV69,BQ$7)))</f>
        <v/>
      </c>
      <c r="BR69" s="697" t="str">
        <f>IF($E69="","",IF(INDEX('E_Tokovi izvora'!$A:$N,EW69,BR$7)="","",INDEX('E_Tokovi izvora'!$A:$N,EW69,BR$7)))</f>
        <v/>
      </c>
      <c r="BS69" s="697" t="str">
        <f>IF($E69="","",IF(INDEX('E_Tokovi izvora'!$A:$N,EX69,BS$7)="","",INDEX('E_Tokovi izvora'!$A:$N,EX69,BS$7)))</f>
        <v/>
      </c>
      <c r="BT69" s="697" t="str">
        <f>IF($E69="","",IF(INDEX('E_Tokovi izvora'!$A:$N,EY69,BT$7)="","",INDEX('E_Tokovi izvora'!$A:$N,EY69,BT$7)))</f>
        <v/>
      </c>
      <c r="BU69" s="620"/>
      <c r="CJ69" s="673" t="str">
        <f t="shared" si="66"/>
        <v>SourceCategory_</v>
      </c>
      <c r="CK69" s="673" t="b">
        <f>INDEX('C_Opis postrojenja'!$A$226:$A$332,ROWS($CI$11:CI69))="ausblenden"</f>
        <v>1</v>
      </c>
      <c r="CL69" s="673" t="str">
        <f t="shared" si="67"/>
        <v>SourceStreamName_</v>
      </c>
      <c r="CN69" s="673">
        <f t="shared" si="65"/>
        <v>3961</v>
      </c>
      <c r="CO69" s="673">
        <f t="shared" si="2"/>
        <v>3963</v>
      </c>
      <c r="CP69" s="673">
        <f t="shared" si="3"/>
        <v>3965</v>
      </c>
      <c r="CQ69" s="673">
        <f t="shared" si="4"/>
        <v>3967</v>
      </c>
      <c r="CR69" s="673">
        <f t="shared" si="5"/>
        <v>3969</v>
      </c>
      <c r="CS69" s="673">
        <f t="shared" si="6"/>
        <v>3971</v>
      </c>
      <c r="CT69" s="673">
        <f t="shared" si="7"/>
        <v>3973</v>
      </c>
      <c r="CU69" s="673">
        <f t="shared" si="8"/>
        <v>3973</v>
      </c>
      <c r="CV69" s="673">
        <f t="shared" si="9"/>
        <v>3973</v>
      </c>
      <c r="CW69" s="673">
        <f t="shared" si="10"/>
        <v>3973</v>
      </c>
      <c r="CX69" s="673">
        <f t="shared" si="11"/>
        <v>3973</v>
      </c>
      <c r="CY69" s="673">
        <f t="shared" si="12"/>
        <v>3976</v>
      </c>
      <c r="CZ69" s="673">
        <f t="shared" si="13"/>
        <v>3980</v>
      </c>
      <c r="DA69" s="673">
        <f t="shared" si="14"/>
        <v>3981</v>
      </c>
      <c r="DB69" s="673">
        <f t="shared" si="15"/>
        <v>3982</v>
      </c>
      <c r="DC69" s="673">
        <f t="shared" si="16"/>
        <v>3989</v>
      </c>
      <c r="DD69" s="673">
        <f t="shared" si="17"/>
        <v>3999</v>
      </c>
      <c r="DE69" s="673">
        <f t="shared" si="18"/>
        <v>3999</v>
      </c>
      <c r="DF69" s="673">
        <f t="shared" si="19"/>
        <v>3999</v>
      </c>
      <c r="DG69" s="673">
        <f t="shared" si="20"/>
        <v>3999</v>
      </c>
      <c r="DH69" s="673">
        <f t="shared" si="21"/>
        <v>3999</v>
      </c>
      <c r="DI69" s="673">
        <f t="shared" si="22"/>
        <v>3999</v>
      </c>
      <c r="DJ69" s="673">
        <f t="shared" si="23"/>
        <v>3999</v>
      </c>
      <c r="DK69" s="673">
        <f t="shared" si="24"/>
        <v>3990</v>
      </c>
      <c r="DL69" s="673">
        <f t="shared" si="25"/>
        <v>4000</v>
      </c>
      <c r="DM69" s="673">
        <f t="shared" si="26"/>
        <v>4000</v>
      </c>
      <c r="DN69" s="673">
        <f t="shared" si="27"/>
        <v>4000</v>
      </c>
      <c r="DO69" s="673">
        <f t="shared" si="28"/>
        <v>4000</v>
      </c>
      <c r="DP69" s="673">
        <f t="shared" si="29"/>
        <v>4000</v>
      </c>
      <c r="DQ69" s="673">
        <f t="shared" si="30"/>
        <v>4000</v>
      </c>
      <c r="DR69" s="673">
        <f t="shared" si="31"/>
        <v>4000</v>
      </c>
      <c r="DS69" s="673">
        <f t="shared" si="32"/>
        <v>3991</v>
      </c>
      <c r="DT69" s="673">
        <f t="shared" si="33"/>
        <v>4001</v>
      </c>
      <c r="DU69" s="673">
        <f t="shared" si="34"/>
        <v>4001</v>
      </c>
      <c r="DV69" s="673">
        <f t="shared" si="35"/>
        <v>4001</v>
      </c>
      <c r="DW69" s="673">
        <f t="shared" si="36"/>
        <v>4001</v>
      </c>
      <c r="DX69" s="673">
        <f t="shared" si="37"/>
        <v>4001</v>
      </c>
      <c r="DY69" s="673">
        <f t="shared" si="38"/>
        <v>4001</v>
      </c>
      <c r="DZ69" s="673">
        <f t="shared" si="39"/>
        <v>4001</v>
      </c>
      <c r="EA69" s="673">
        <f t="shared" si="40"/>
        <v>3992</v>
      </c>
      <c r="EB69" s="673">
        <f t="shared" si="41"/>
        <v>4002</v>
      </c>
      <c r="EC69" s="673">
        <f t="shared" si="42"/>
        <v>4002</v>
      </c>
      <c r="ED69" s="673">
        <f t="shared" si="43"/>
        <v>4002</v>
      </c>
      <c r="EE69" s="673">
        <f t="shared" si="44"/>
        <v>4002</v>
      </c>
      <c r="EF69" s="673">
        <f t="shared" si="45"/>
        <v>4002</v>
      </c>
      <c r="EG69" s="673">
        <f t="shared" si="46"/>
        <v>4002</v>
      </c>
      <c r="EH69" s="673">
        <f t="shared" si="47"/>
        <v>4002</v>
      </c>
      <c r="EI69" s="673">
        <f t="shared" si="48"/>
        <v>3993</v>
      </c>
      <c r="EJ69" s="673">
        <f t="shared" si="49"/>
        <v>4003</v>
      </c>
      <c r="EK69" s="673">
        <f t="shared" si="50"/>
        <v>4003</v>
      </c>
      <c r="EL69" s="673">
        <f t="shared" si="51"/>
        <v>4003</v>
      </c>
      <c r="EM69" s="673">
        <f t="shared" si="52"/>
        <v>4003</v>
      </c>
      <c r="EN69" s="673">
        <f t="shared" si="53"/>
        <v>4003</v>
      </c>
      <c r="EO69" s="673">
        <f t="shared" si="54"/>
        <v>4003</v>
      </c>
      <c r="EP69" s="673">
        <f t="shared" si="55"/>
        <v>4003</v>
      </c>
      <c r="EQ69" s="673">
        <f t="shared" si="56"/>
        <v>3994</v>
      </c>
      <c r="ER69" s="673">
        <f t="shared" si="57"/>
        <v>4004</v>
      </c>
      <c r="ES69" s="673">
        <f t="shared" si="58"/>
        <v>4004</v>
      </c>
      <c r="ET69" s="673">
        <f t="shared" si="59"/>
        <v>4004</v>
      </c>
      <c r="EU69" s="673">
        <f t="shared" si="60"/>
        <v>4004</v>
      </c>
      <c r="EV69" s="673">
        <f t="shared" si="61"/>
        <v>4004</v>
      </c>
      <c r="EW69" s="673">
        <f t="shared" si="62"/>
        <v>4004</v>
      </c>
      <c r="EX69" s="673">
        <f t="shared" si="63"/>
        <v>4004</v>
      </c>
      <c r="EY69" s="673">
        <f t="shared" si="64"/>
        <v>4010</v>
      </c>
    </row>
    <row r="70" spans="2:155" ht="12.75" customHeight="1" x14ac:dyDescent="0.2">
      <c r="B70" s="694" t="str">
        <f>IF(COUNTIF($CK$10:CK70,TRUE)&gt;0,"",INDEX('C_Opis postrojenja'!$E$226:$E$242,ROWS($A$11:A70)))</f>
        <v/>
      </c>
      <c r="C70" s="576" t="str">
        <f>IF($E70="","",INDEX('C_Opis postrojenja'!F:F,MATCH($B70,'C_Opis postrojenja'!$E:$E,0)))</f>
        <v/>
      </c>
      <c r="D70" s="576" t="str">
        <f>IF($E70="","",INDEX('C_Opis postrojenja'!I:I,MATCH($B70,'C_Opis postrojenja'!$E:$E,0)))</f>
        <v/>
      </c>
      <c r="E70" s="576" t="str">
        <f>IF($B70="","",INDEX('C_Opis postrojenja'!F:F,MATCH($CJ70,'C_Opis postrojenja'!$Q:$Q,0)))</f>
        <v/>
      </c>
      <c r="F70" s="700" t="str">
        <f>IF($E70="","",INDEX('C_Opis postrojenja'!L:L,MATCH($CJ70,'C_Opis postrojenja'!$Q:$Q,0)))</f>
        <v/>
      </c>
      <c r="G70" s="576" t="str">
        <f>IF($E70="","",INDEX('C_Opis postrojenja'!M:M,MATCH($CJ70,'C_Opis postrojenja'!$Q:$Q,0)))</f>
        <v/>
      </c>
      <c r="H70" s="576" t="str">
        <f>IF($E70="","",INDEX('C_Opis postrojenja'!N:N,MATCH($CJ70,'C_Opis postrojenja'!$Q:$Q,0)))</f>
        <v/>
      </c>
      <c r="I70" s="697" t="str">
        <f>IF($E70="","",IF(INDEX('E_Tokovi izvora'!$A:$N,CN70,I$7)="","",INDEX('E_Tokovi izvora'!$A:$N,CN70,I$7)))</f>
        <v/>
      </c>
      <c r="J70" s="697" t="str">
        <f>IF($E70="","",IF(INDEX('E_Tokovi izvora'!$A:$N,CO70,J$7)="","",INDEX('E_Tokovi izvora'!$A:$N,CO70,J$7)))</f>
        <v/>
      </c>
      <c r="K70" s="697" t="str">
        <f>IF($E70="","",IF(INDEX('E_Tokovi izvora'!$A:$N,CP70,K$7)="","",INDEX('E_Tokovi izvora'!$A:$N,CP70,K$7)))</f>
        <v/>
      </c>
      <c r="L70" s="697" t="str">
        <f>IF($E70="","",IF(INDEX('E_Tokovi izvora'!$A:$N,CQ70,L$7)="","",INDEX('E_Tokovi izvora'!$A:$N,CQ70,L$7)))</f>
        <v/>
      </c>
      <c r="M70" s="697" t="str">
        <f>IF($E70="","",IF(INDEX('E_Tokovi izvora'!$A:$N,CR70,M$7)="","",INDEX('E_Tokovi izvora'!$A:$N,CR70,M$7)))</f>
        <v/>
      </c>
      <c r="N70" s="697" t="str">
        <f>IF($E70="","",IF(INDEX('E_Tokovi izvora'!$A:$N,CS70,N$7)="","",INDEX('E_Tokovi izvora'!$A:$N,CS70,N$7)))</f>
        <v/>
      </c>
      <c r="O70" s="697" t="str">
        <f>IF($E70="","",IF(INDEX('E_Tokovi izvora'!$A:$N,CT70,O$7)="","",INDEX('E_Tokovi izvora'!$A:$N,CT70,O$7)))</f>
        <v/>
      </c>
      <c r="P70" s="697" t="str">
        <f>IF($E70="","",IF(INDEX('E_Tokovi izvora'!$A:$N,CU70,P$7)="","",INDEX('E_Tokovi izvora'!$A:$N,CU70,P$7)))</f>
        <v/>
      </c>
      <c r="Q70" s="697" t="str">
        <f>IF($E70="","",IF(INDEX('E_Tokovi izvora'!$A:$N,CV70,Q$7)="","",INDEX('E_Tokovi izvora'!$A:$N,CV70,Q$7)))</f>
        <v/>
      </c>
      <c r="R70" s="697" t="str">
        <f>IF($E70="","",IF(INDEX('E_Tokovi izvora'!$A:$N,CW70,R$7)="","",INDEX('E_Tokovi izvora'!$A:$N,CW70,R$7)))</f>
        <v/>
      </c>
      <c r="S70" s="697" t="str">
        <f>IF($E70="","",IF(INDEX('E_Tokovi izvora'!$A:$N,CX70,S$7)="","",INDEX('E_Tokovi izvora'!$A:$N,CX70,S$7)))</f>
        <v/>
      </c>
      <c r="T70" s="697" t="str">
        <f>IF($E70="","",IF(INDEX('E_Tokovi izvora'!$A:$N,CY70,T$7)="","",INDEX('E_Tokovi izvora'!$A:$N,CY70,T$7)))</f>
        <v/>
      </c>
      <c r="U70" s="697" t="str">
        <f>IF($E70="","",IF(INDEX('E_Tokovi izvora'!$A:$N,CZ70,U$7)="","",INDEX('E_Tokovi izvora'!$A:$N,CZ70,U$7)))</f>
        <v/>
      </c>
      <c r="V70" s="697" t="str">
        <f>IF($E70="","",IF(INDEX('E_Tokovi izvora'!$A:$N,DA70,V$7)="","",INDEX('E_Tokovi izvora'!$A:$N,DA70,V$7)))</f>
        <v/>
      </c>
      <c r="W70" s="698" t="str">
        <f>IF($E70="","",IF(INDEX('E_Tokovi izvora'!$A:$N,DB70,W$7)="","",INDEX('E_Tokovi izvora'!$A:$N,DB70,W$7)))</f>
        <v/>
      </c>
      <c r="X70" s="697" t="str">
        <f>IF($E70="","",IF(INDEX('E_Tokovi izvora'!$A:$N,DC70,X$7)="","",INDEX('E_Tokovi izvora'!$A:$N,DC70,X$7)))</f>
        <v/>
      </c>
      <c r="Y70" s="697" t="str">
        <f>IF($E70="","",IF(INDEX('E_Tokovi izvora'!$A:$N,DD70,Y$7)="","",INDEX('E_Tokovi izvora'!$A:$N,DD70,Y$7)))</f>
        <v/>
      </c>
      <c r="Z70" s="697" t="str">
        <f>IF($E70="","",IF(INDEX('E_Tokovi izvora'!$A:$N,DE70,Z$7)="","",INDEX('E_Tokovi izvora'!$A:$N,DE70,Z$7)))</f>
        <v/>
      </c>
      <c r="AA70" s="697" t="str">
        <f>IF($E70="","",IF(INDEX('E_Tokovi izvora'!$A:$N,DF70,AA$7)="","",INDEX('E_Tokovi izvora'!$A:$N,DF70,AA$7)))</f>
        <v/>
      </c>
      <c r="AB70" s="697" t="str">
        <f>IF($E70="","",IF(INDEX('E_Tokovi izvora'!$A:$N,DG70,AB$7)="","",INDEX('E_Tokovi izvora'!$A:$N,DG70,AB$7)))</f>
        <v/>
      </c>
      <c r="AC70" s="697" t="str">
        <f>IF($E70="","",IF(INDEX('E_Tokovi izvora'!$A:$N,DH70,AC$7)="","",INDEX('E_Tokovi izvora'!$A:$N,DH70,AC$7)))</f>
        <v/>
      </c>
      <c r="AD70" s="697" t="str">
        <f>IF($E70="","",IF(INDEX('E_Tokovi izvora'!$A:$N,DI70,AD$7)="","",INDEX('E_Tokovi izvora'!$A:$N,DI70,AD$7)))</f>
        <v/>
      </c>
      <c r="AE70" s="697" t="str">
        <f>IF($E70="","",IF(INDEX('E_Tokovi izvora'!$A:$N,DJ70,AE$7)="","",INDEX('E_Tokovi izvora'!$A:$N,DJ70,AE$7)))</f>
        <v/>
      </c>
      <c r="AF70" s="697" t="str">
        <f>IF($E70="","",IF(INDEX('E_Tokovi izvora'!$A:$N,DK70,AF$7)="","",INDEX('E_Tokovi izvora'!$A:$N,DK70,AF$7)))</f>
        <v/>
      </c>
      <c r="AG70" s="697" t="str">
        <f>IF($E70="","",IF(INDEX('E_Tokovi izvora'!$A:$N,DL70,AG$7)="","",INDEX('E_Tokovi izvora'!$A:$N,DL70,AG$7)))</f>
        <v/>
      </c>
      <c r="AH70" s="697" t="str">
        <f>IF($E70="","",IF(INDEX('E_Tokovi izvora'!$A:$N,DM70,AH$7)="","",INDEX('E_Tokovi izvora'!$A:$N,DM70,AH$7)))</f>
        <v/>
      </c>
      <c r="AI70" s="697" t="str">
        <f>IF($E70="","",IF(INDEX('E_Tokovi izvora'!$A:$N,DN70,AI$7)="","",INDEX('E_Tokovi izvora'!$A:$N,DN70,AI$7)))</f>
        <v/>
      </c>
      <c r="AJ70" s="697" t="str">
        <f>IF($E70="","",IF(INDEX('E_Tokovi izvora'!$A:$N,DO70,AJ$7)="","",INDEX('E_Tokovi izvora'!$A:$N,DO70,AJ$7)))</f>
        <v/>
      </c>
      <c r="AK70" s="697" t="str">
        <f>IF($E70="","",IF(INDEX('E_Tokovi izvora'!$A:$N,DP70,AK$7)="","",INDEX('E_Tokovi izvora'!$A:$N,DP70,AK$7)))</f>
        <v/>
      </c>
      <c r="AL70" s="697" t="str">
        <f>IF($E70="","",IF(INDEX('E_Tokovi izvora'!$A:$N,DQ70,AL$7)="","",INDEX('E_Tokovi izvora'!$A:$N,DQ70,AL$7)))</f>
        <v/>
      </c>
      <c r="AM70" s="697" t="str">
        <f>IF($E70="","",IF(INDEX('E_Tokovi izvora'!$A:$N,DR70,AM$7)="","",INDEX('E_Tokovi izvora'!$A:$N,DR70,AM$7)))</f>
        <v/>
      </c>
      <c r="AN70" s="697" t="str">
        <f>IF($E70="","",IF(INDEX('E_Tokovi izvora'!$A:$N,DS70,AN$7)="","",INDEX('E_Tokovi izvora'!$A:$N,DS70,AN$7)))</f>
        <v/>
      </c>
      <c r="AO70" s="697" t="str">
        <f>IF($E70="","",IF(INDEX('E_Tokovi izvora'!$A:$N,DT70,AO$7)="","",INDEX('E_Tokovi izvora'!$A:$N,DT70,AO$7)))</f>
        <v/>
      </c>
      <c r="AP70" s="697" t="str">
        <f>IF($E70="","",IF(INDEX('E_Tokovi izvora'!$A:$N,DU70,AP$7)="","",INDEX('E_Tokovi izvora'!$A:$N,DU70,AP$7)))</f>
        <v/>
      </c>
      <c r="AQ70" s="697" t="str">
        <f>IF($E70="","",IF(INDEX('E_Tokovi izvora'!$A:$N,DV70,AQ$7)="","",INDEX('E_Tokovi izvora'!$A:$N,DV70,AQ$7)))</f>
        <v/>
      </c>
      <c r="AR70" s="697" t="str">
        <f>IF($E70="","",IF(INDEX('E_Tokovi izvora'!$A:$N,DW70,AR$7)="","",INDEX('E_Tokovi izvora'!$A:$N,DW70,AR$7)))</f>
        <v/>
      </c>
      <c r="AS70" s="697" t="str">
        <f>IF($E70="","",IF(INDEX('E_Tokovi izvora'!$A:$N,DX70,AS$7)="","",INDEX('E_Tokovi izvora'!$A:$N,DX70,AS$7)))</f>
        <v/>
      </c>
      <c r="AT70" s="697" t="str">
        <f>IF($E70="","",IF(INDEX('E_Tokovi izvora'!$A:$N,DY70,AT$7)="","",INDEX('E_Tokovi izvora'!$A:$N,DY70,AT$7)))</f>
        <v/>
      </c>
      <c r="AU70" s="697" t="str">
        <f>IF($E70="","",IF(INDEX('E_Tokovi izvora'!$A:$N,DZ70,AU$7)="","",INDEX('E_Tokovi izvora'!$A:$N,DZ70,AU$7)))</f>
        <v/>
      </c>
      <c r="AV70" s="697" t="str">
        <f>IF($E70="","",IF(INDEX('E_Tokovi izvora'!$A:$N,EA70,AV$7)="","",INDEX('E_Tokovi izvora'!$A:$N,EA70,AV$7)))</f>
        <v/>
      </c>
      <c r="AW70" s="697" t="str">
        <f>IF($E70="","",IF(INDEX('E_Tokovi izvora'!$A:$N,EB70,AW$7)="","",INDEX('E_Tokovi izvora'!$A:$N,EB70,AW$7)))</f>
        <v/>
      </c>
      <c r="AX70" s="697" t="str">
        <f>IF($E70="","",IF(INDEX('E_Tokovi izvora'!$A:$N,EC70,AX$7)="","",INDEX('E_Tokovi izvora'!$A:$N,EC70,AX$7)))</f>
        <v/>
      </c>
      <c r="AY70" s="697" t="str">
        <f>IF($E70="","",IF(INDEX('E_Tokovi izvora'!$A:$N,ED70,AY$7)="","",INDEX('E_Tokovi izvora'!$A:$N,ED70,AY$7)))</f>
        <v/>
      </c>
      <c r="AZ70" s="697" t="str">
        <f>IF($E70="","",IF(INDEX('E_Tokovi izvora'!$A:$N,EE70,AZ$7)="","",INDEX('E_Tokovi izvora'!$A:$N,EE70,AZ$7)))</f>
        <v/>
      </c>
      <c r="BA70" s="697" t="str">
        <f>IF($E70="","",IF(INDEX('E_Tokovi izvora'!$A:$N,EF70,BA$7)="","",INDEX('E_Tokovi izvora'!$A:$N,EF70,BA$7)))</f>
        <v/>
      </c>
      <c r="BB70" s="697" t="str">
        <f>IF($E70="","",IF(INDEX('E_Tokovi izvora'!$A:$N,EG70,BB$7)="","",INDEX('E_Tokovi izvora'!$A:$N,EG70,BB$7)))</f>
        <v/>
      </c>
      <c r="BC70" s="697" t="str">
        <f>IF($E70="","",IF(INDEX('E_Tokovi izvora'!$A:$N,EH70,BC$7)="","",INDEX('E_Tokovi izvora'!$A:$N,EH70,BC$7)))</f>
        <v/>
      </c>
      <c r="BD70" s="697" t="str">
        <f>IF($E70="","",IF(INDEX('E_Tokovi izvora'!$A:$N,EI70,BD$7)="","",INDEX('E_Tokovi izvora'!$A:$N,EI70,BD$7)))</f>
        <v/>
      </c>
      <c r="BE70" s="697" t="str">
        <f>IF($E70="","",IF(INDEX('E_Tokovi izvora'!$A:$N,EJ70,BE$7)="","",INDEX('E_Tokovi izvora'!$A:$N,EJ70,BE$7)))</f>
        <v/>
      </c>
      <c r="BF70" s="697" t="str">
        <f>IF($E70="","",IF(INDEX('E_Tokovi izvora'!$A:$N,EK70,BF$7)="","",INDEX('E_Tokovi izvora'!$A:$N,EK70,BF$7)))</f>
        <v/>
      </c>
      <c r="BG70" s="697" t="str">
        <f>IF($E70="","",IF(INDEX('E_Tokovi izvora'!$A:$N,EL70,BG$7)="","",INDEX('E_Tokovi izvora'!$A:$N,EL70,BG$7)))</f>
        <v/>
      </c>
      <c r="BH70" s="697" t="str">
        <f>IF($E70="","",IF(INDEX('E_Tokovi izvora'!$A:$N,EM70,BH$7)="","",INDEX('E_Tokovi izvora'!$A:$N,EM70,BH$7)))</f>
        <v/>
      </c>
      <c r="BI70" s="697" t="str">
        <f>IF($E70="","",IF(INDEX('E_Tokovi izvora'!$A:$N,EN70,BI$7)="","",INDEX('E_Tokovi izvora'!$A:$N,EN70,BI$7)))</f>
        <v/>
      </c>
      <c r="BJ70" s="697" t="str">
        <f>IF($E70="","",IF(INDEX('E_Tokovi izvora'!$A:$N,EO70,BJ$7)="","",INDEX('E_Tokovi izvora'!$A:$N,EO70,BJ$7)))</f>
        <v/>
      </c>
      <c r="BK70" s="697" t="str">
        <f>IF($E70="","",IF(INDEX('E_Tokovi izvora'!$A:$N,EP70,BK$7)="","",INDEX('E_Tokovi izvora'!$A:$N,EP70,BK$7)))</f>
        <v/>
      </c>
      <c r="BL70" s="697" t="str">
        <f>IF($E70="","",IF(INDEX('E_Tokovi izvora'!$A:$N,EQ70,BL$7)="","",INDEX('E_Tokovi izvora'!$A:$N,EQ70,BL$7)))</f>
        <v/>
      </c>
      <c r="BM70" s="697" t="str">
        <f>IF($E70="","",IF(INDEX('E_Tokovi izvora'!$A:$N,ER70,BM$7)="","",INDEX('E_Tokovi izvora'!$A:$N,ER70,BM$7)))</f>
        <v/>
      </c>
      <c r="BN70" s="697" t="str">
        <f>IF($E70="","",IF(INDEX('E_Tokovi izvora'!$A:$N,ES70,BN$7)="","",INDEX('E_Tokovi izvora'!$A:$N,ES70,BN$7)))</f>
        <v/>
      </c>
      <c r="BO70" s="697" t="str">
        <f>IF($E70="","",IF(INDEX('E_Tokovi izvora'!$A:$N,ET70,BO$7)="","",INDEX('E_Tokovi izvora'!$A:$N,ET70,BO$7)))</f>
        <v/>
      </c>
      <c r="BP70" s="697" t="str">
        <f>IF($E70="","",IF(INDEX('E_Tokovi izvora'!$A:$N,EU70,BP$7)="","",INDEX('E_Tokovi izvora'!$A:$N,EU70,BP$7)))</f>
        <v/>
      </c>
      <c r="BQ70" s="697" t="str">
        <f>IF($E70="","",IF(INDEX('E_Tokovi izvora'!$A:$N,EV70,BQ$7)="","",INDEX('E_Tokovi izvora'!$A:$N,EV70,BQ$7)))</f>
        <v/>
      </c>
      <c r="BR70" s="697" t="str">
        <f>IF($E70="","",IF(INDEX('E_Tokovi izvora'!$A:$N,EW70,BR$7)="","",INDEX('E_Tokovi izvora'!$A:$N,EW70,BR$7)))</f>
        <v/>
      </c>
      <c r="BS70" s="697" t="str">
        <f>IF($E70="","",IF(INDEX('E_Tokovi izvora'!$A:$N,EX70,BS$7)="","",INDEX('E_Tokovi izvora'!$A:$N,EX70,BS$7)))</f>
        <v/>
      </c>
      <c r="BT70" s="697" t="str">
        <f>IF($E70="","",IF(INDEX('E_Tokovi izvora'!$A:$N,EY70,BT$7)="","",INDEX('E_Tokovi izvora'!$A:$N,EY70,BT$7)))</f>
        <v/>
      </c>
      <c r="BU70" s="620"/>
      <c r="CJ70" s="673" t="str">
        <f t="shared" si="66"/>
        <v>SourceCategory_</v>
      </c>
      <c r="CK70" s="673" t="b">
        <f>INDEX('C_Opis postrojenja'!$A$226:$A$332,ROWS($CI$11:CI70))="ausblenden"</f>
        <v>1</v>
      </c>
      <c r="CL70" s="673" t="str">
        <f t="shared" si="67"/>
        <v>SourceStreamName_</v>
      </c>
      <c r="CN70" s="673">
        <f t="shared" si="65"/>
        <v>4027</v>
      </c>
      <c r="CO70" s="673">
        <f t="shared" si="2"/>
        <v>4029</v>
      </c>
      <c r="CP70" s="673">
        <f t="shared" si="3"/>
        <v>4031</v>
      </c>
      <c r="CQ70" s="673">
        <f t="shared" si="4"/>
        <v>4033</v>
      </c>
      <c r="CR70" s="673">
        <f t="shared" si="5"/>
        <v>4035</v>
      </c>
      <c r="CS70" s="673">
        <f t="shared" si="6"/>
        <v>4037</v>
      </c>
      <c r="CT70" s="673">
        <f t="shared" si="7"/>
        <v>4039</v>
      </c>
      <c r="CU70" s="673">
        <f t="shared" si="8"/>
        <v>4039</v>
      </c>
      <c r="CV70" s="673">
        <f t="shared" si="9"/>
        <v>4039</v>
      </c>
      <c r="CW70" s="673">
        <f t="shared" si="10"/>
        <v>4039</v>
      </c>
      <c r="CX70" s="673">
        <f t="shared" si="11"/>
        <v>4039</v>
      </c>
      <c r="CY70" s="673">
        <f t="shared" si="12"/>
        <v>4042</v>
      </c>
      <c r="CZ70" s="673">
        <f t="shared" si="13"/>
        <v>4046</v>
      </c>
      <c r="DA70" s="673">
        <f t="shared" si="14"/>
        <v>4047</v>
      </c>
      <c r="DB70" s="673">
        <f t="shared" si="15"/>
        <v>4048</v>
      </c>
      <c r="DC70" s="673">
        <f t="shared" si="16"/>
        <v>4055</v>
      </c>
      <c r="DD70" s="673">
        <f t="shared" si="17"/>
        <v>4065</v>
      </c>
      <c r="DE70" s="673">
        <f t="shared" si="18"/>
        <v>4065</v>
      </c>
      <c r="DF70" s="673">
        <f t="shared" si="19"/>
        <v>4065</v>
      </c>
      <c r="DG70" s="673">
        <f t="shared" si="20"/>
        <v>4065</v>
      </c>
      <c r="DH70" s="673">
        <f t="shared" si="21"/>
        <v>4065</v>
      </c>
      <c r="DI70" s="673">
        <f t="shared" si="22"/>
        <v>4065</v>
      </c>
      <c r="DJ70" s="673">
        <f t="shared" si="23"/>
        <v>4065</v>
      </c>
      <c r="DK70" s="673">
        <f t="shared" si="24"/>
        <v>4056</v>
      </c>
      <c r="DL70" s="673">
        <f t="shared" si="25"/>
        <v>4066</v>
      </c>
      <c r="DM70" s="673">
        <f t="shared" si="26"/>
        <v>4066</v>
      </c>
      <c r="DN70" s="673">
        <f t="shared" si="27"/>
        <v>4066</v>
      </c>
      <c r="DO70" s="673">
        <f t="shared" si="28"/>
        <v>4066</v>
      </c>
      <c r="DP70" s="673">
        <f t="shared" si="29"/>
        <v>4066</v>
      </c>
      <c r="DQ70" s="673">
        <f t="shared" si="30"/>
        <v>4066</v>
      </c>
      <c r="DR70" s="673">
        <f t="shared" si="31"/>
        <v>4066</v>
      </c>
      <c r="DS70" s="673">
        <f t="shared" si="32"/>
        <v>4057</v>
      </c>
      <c r="DT70" s="673">
        <f t="shared" si="33"/>
        <v>4067</v>
      </c>
      <c r="DU70" s="673">
        <f t="shared" si="34"/>
        <v>4067</v>
      </c>
      <c r="DV70" s="673">
        <f t="shared" si="35"/>
        <v>4067</v>
      </c>
      <c r="DW70" s="673">
        <f t="shared" si="36"/>
        <v>4067</v>
      </c>
      <c r="DX70" s="673">
        <f t="shared" si="37"/>
        <v>4067</v>
      </c>
      <c r="DY70" s="673">
        <f t="shared" si="38"/>
        <v>4067</v>
      </c>
      <c r="DZ70" s="673">
        <f t="shared" si="39"/>
        <v>4067</v>
      </c>
      <c r="EA70" s="673">
        <f t="shared" si="40"/>
        <v>4058</v>
      </c>
      <c r="EB70" s="673">
        <f t="shared" si="41"/>
        <v>4068</v>
      </c>
      <c r="EC70" s="673">
        <f t="shared" si="42"/>
        <v>4068</v>
      </c>
      <c r="ED70" s="673">
        <f t="shared" si="43"/>
        <v>4068</v>
      </c>
      <c r="EE70" s="673">
        <f t="shared" si="44"/>
        <v>4068</v>
      </c>
      <c r="EF70" s="673">
        <f t="shared" si="45"/>
        <v>4068</v>
      </c>
      <c r="EG70" s="673">
        <f t="shared" si="46"/>
        <v>4068</v>
      </c>
      <c r="EH70" s="673">
        <f t="shared" si="47"/>
        <v>4068</v>
      </c>
      <c r="EI70" s="673">
        <f t="shared" si="48"/>
        <v>4059</v>
      </c>
      <c r="EJ70" s="673">
        <f t="shared" si="49"/>
        <v>4069</v>
      </c>
      <c r="EK70" s="673">
        <f t="shared" si="50"/>
        <v>4069</v>
      </c>
      <c r="EL70" s="673">
        <f t="shared" si="51"/>
        <v>4069</v>
      </c>
      <c r="EM70" s="673">
        <f t="shared" si="52"/>
        <v>4069</v>
      </c>
      <c r="EN70" s="673">
        <f t="shared" si="53"/>
        <v>4069</v>
      </c>
      <c r="EO70" s="673">
        <f t="shared" si="54"/>
        <v>4069</v>
      </c>
      <c r="EP70" s="673">
        <f t="shared" si="55"/>
        <v>4069</v>
      </c>
      <c r="EQ70" s="673">
        <f t="shared" si="56"/>
        <v>4060</v>
      </c>
      <c r="ER70" s="673">
        <f t="shared" si="57"/>
        <v>4070</v>
      </c>
      <c r="ES70" s="673">
        <f t="shared" si="58"/>
        <v>4070</v>
      </c>
      <c r="ET70" s="673">
        <f t="shared" si="59"/>
        <v>4070</v>
      </c>
      <c r="EU70" s="673">
        <f t="shared" si="60"/>
        <v>4070</v>
      </c>
      <c r="EV70" s="673">
        <f t="shared" si="61"/>
        <v>4070</v>
      </c>
      <c r="EW70" s="673">
        <f t="shared" si="62"/>
        <v>4070</v>
      </c>
      <c r="EX70" s="673">
        <f t="shared" si="63"/>
        <v>4070</v>
      </c>
      <c r="EY70" s="673">
        <f t="shared" si="64"/>
        <v>4076</v>
      </c>
    </row>
    <row r="71" spans="2:155" ht="12.75" customHeight="1" x14ac:dyDescent="0.2">
      <c r="B71" s="694" t="str">
        <f>IF(COUNTIF($CK$10:CK71,TRUE)&gt;0,"",INDEX('C_Opis postrojenja'!$E$226:$E$242,ROWS($A$11:A71)))</f>
        <v/>
      </c>
      <c r="C71" s="576" t="str">
        <f>IF($E71="","",INDEX('C_Opis postrojenja'!F:F,MATCH($B71,'C_Opis postrojenja'!$E:$E,0)))</f>
        <v/>
      </c>
      <c r="D71" s="576" t="str">
        <f>IF($E71="","",INDEX('C_Opis postrojenja'!I:I,MATCH($B71,'C_Opis postrojenja'!$E:$E,0)))</f>
        <v/>
      </c>
      <c r="E71" s="576" t="str">
        <f>IF($B71="","",INDEX('C_Opis postrojenja'!F:F,MATCH($CJ71,'C_Opis postrojenja'!$Q:$Q,0)))</f>
        <v/>
      </c>
      <c r="F71" s="700" t="str">
        <f>IF($E71="","",INDEX('C_Opis postrojenja'!L:L,MATCH($CJ71,'C_Opis postrojenja'!$Q:$Q,0)))</f>
        <v/>
      </c>
      <c r="G71" s="576" t="str">
        <f>IF($E71="","",INDEX('C_Opis postrojenja'!M:M,MATCH($CJ71,'C_Opis postrojenja'!$Q:$Q,0)))</f>
        <v/>
      </c>
      <c r="H71" s="576" t="str">
        <f>IF($E71="","",INDEX('C_Opis postrojenja'!N:N,MATCH($CJ71,'C_Opis postrojenja'!$Q:$Q,0)))</f>
        <v/>
      </c>
      <c r="I71" s="697" t="str">
        <f>IF($E71="","",IF(INDEX('E_Tokovi izvora'!$A:$N,CN71,I$7)="","",INDEX('E_Tokovi izvora'!$A:$N,CN71,I$7)))</f>
        <v/>
      </c>
      <c r="J71" s="697" t="str">
        <f>IF($E71="","",IF(INDEX('E_Tokovi izvora'!$A:$N,CO71,J$7)="","",INDEX('E_Tokovi izvora'!$A:$N,CO71,J$7)))</f>
        <v/>
      </c>
      <c r="K71" s="697" t="str">
        <f>IF($E71="","",IF(INDEX('E_Tokovi izvora'!$A:$N,CP71,K$7)="","",INDEX('E_Tokovi izvora'!$A:$N,CP71,K$7)))</f>
        <v/>
      </c>
      <c r="L71" s="697" t="str">
        <f>IF($E71="","",IF(INDEX('E_Tokovi izvora'!$A:$N,CQ71,L$7)="","",INDEX('E_Tokovi izvora'!$A:$N,CQ71,L$7)))</f>
        <v/>
      </c>
      <c r="M71" s="697" t="str">
        <f>IF($E71="","",IF(INDEX('E_Tokovi izvora'!$A:$N,CR71,M$7)="","",INDEX('E_Tokovi izvora'!$A:$N,CR71,M$7)))</f>
        <v/>
      </c>
      <c r="N71" s="697" t="str">
        <f>IF($E71="","",IF(INDEX('E_Tokovi izvora'!$A:$N,CS71,N$7)="","",INDEX('E_Tokovi izvora'!$A:$N,CS71,N$7)))</f>
        <v/>
      </c>
      <c r="O71" s="697" t="str">
        <f>IF($E71="","",IF(INDEX('E_Tokovi izvora'!$A:$N,CT71,O$7)="","",INDEX('E_Tokovi izvora'!$A:$N,CT71,O$7)))</f>
        <v/>
      </c>
      <c r="P71" s="697" t="str">
        <f>IF($E71="","",IF(INDEX('E_Tokovi izvora'!$A:$N,CU71,P$7)="","",INDEX('E_Tokovi izvora'!$A:$N,CU71,P$7)))</f>
        <v/>
      </c>
      <c r="Q71" s="697" t="str">
        <f>IF($E71="","",IF(INDEX('E_Tokovi izvora'!$A:$N,CV71,Q$7)="","",INDEX('E_Tokovi izvora'!$A:$N,CV71,Q$7)))</f>
        <v/>
      </c>
      <c r="R71" s="697" t="str">
        <f>IF($E71="","",IF(INDEX('E_Tokovi izvora'!$A:$N,CW71,R$7)="","",INDEX('E_Tokovi izvora'!$A:$N,CW71,R$7)))</f>
        <v/>
      </c>
      <c r="S71" s="697" t="str">
        <f>IF($E71="","",IF(INDEX('E_Tokovi izvora'!$A:$N,CX71,S$7)="","",INDEX('E_Tokovi izvora'!$A:$N,CX71,S$7)))</f>
        <v/>
      </c>
      <c r="T71" s="697" t="str">
        <f>IF($E71="","",IF(INDEX('E_Tokovi izvora'!$A:$N,CY71,T$7)="","",INDEX('E_Tokovi izvora'!$A:$N,CY71,T$7)))</f>
        <v/>
      </c>
      <c r="U71" s="697" t="str">
        <f>IF($E71="","",IF(INDEX('E_Tokovi izvora'!$A:$N,CZ71,U$7)="","",INDEX('E_Tokovi izvora'!$A:$N,CZ71,U$7)))</f>
        <v/>
      </c>
      <c r="V71" s="697" t="str">
        <f>IF($E71="","",IF(INDEX('E_Tokovi izvora'!$A:$N,DA71,V$7)="","",INDEX('E_Tokovi izvora'!$A:$N,DA71,V$7)))</f>
        <v/>
      </c>
      <c r="W71" s="698" t="str">
        <f>IF($E71="","",IF(INDEX('E_Tokovi izvora'!$A:$N,DB71,W$7)="","",INDEX('E_Tokovi izvora'!$A:$N,DB71,W$7)))</f>
        <v/>
      </c>
      <c r="X71" s="697" t="str">
        <f>IF($E71="","",IF(INDEX('E_Tokovi izvora'!$A:$N,DC71,X$7)="","",INDEX('E_Tokovi izvora'!$A:$N,DC71,X$7)))</f>
        <v/>
      </c>
      <c r="Y71" s="697" t="str">
        <f>IF($E71="","",IF(INDEX('E_Tokovi izvora'!$A:$N,DD71,Y$7)="","",INDEX('E_Tokovi izvora'!$A:$N,DD71,Y$7)))</f>
        <v/>
      </c>
      <c r="Z71" s="697" t="str">
        <f>IF($E71="","",IF(INDEX('E_Tokovi izvora'!$A:$N,DE71,Z$7)="","",INDEX('E_Tokovi izvora'!$A:$N,DE71,Z$7)))</f>
        <v/>
      </c>
      <c r="AA71" s="697" t="str">
        <f>IF($E71="","",IF(INDEX('E_Tokovi izvora'!$A:$N,DF71,AA$7)="","",INDEX('E_Tokovi izvora'!$A:$N,DF71,AA$7)))</f>
        <v/>
      </c>
      <c r="AB71" s="697" t="str">
        <f>IF($E71="","",IF(INDEX('E_Tokovi izvora'!$A:$N,DG71,AB$7)="","",INDEX('E_Tokovi izvora'!$A:$N,DG71,AB$7)))</f>
        <v/>
      </c>
      <c r="AC71" s="697" t="str">
        <f>IF($E71="","",IF(INDEX('E_Tokovi izvora'!$A:$N,DH71,AC$7)="","",INDEX('E_Tokovi izvora'!$A:$N,DH71,AC$7)))</f>
        <v/>
      </c>
      <c r="AD71" s="697" t="str">
        <f>IF($E71="","",IF(INDEX('E_Tokovi izvora'!$A:$N,DI71,AD$7)="","",INDEX('E_Tokovi izvora'!$A:$N,DI71,AD$7)))</f>
        <v/>
      </c>
      <c r="AE71" s="697" t="str">
        <f>IF($E71="","",IF(INDEX('E_Tokovi izvora'!$A:$N,DJ71,AE$7)="","",INDEX('E_Tokovi izvora'!$A:$N,DJ71,AE$7)))</f>
        <v/>
      </c>
      <c r="AF71" s="697" t="str">
        <f>IF($E71="","",IF(INDEX('E_Tokovi izvora'!$A:$N,DK71,AF$7)="","",INDEX('E_Tokovi izvora'!$A:$N,DK71,AF$7)))</f>
        <v/>
      </c>
      <c r="AG71" s="697" t="str">
        <f>IF($E71="","",IF(INDEX('E_Tokovi izvora'!$A:$N,DL71,AG$7)="","",INDEX('E_Tokovi izvora'!$A:$N,DL71,AG$7)))</f>
        <v/>
      </c>
      <c r="AH71" s="697" t="str">
        <f>IF($E71="","",IF(INDEX('E_Tokovi izvora'!$A:$N,DM71,AH$7)="","",INDEX('E_Tokovi izvora'!$A:$N,DM71,AH$7)))</f>
        <v/>
      </c>
      <c r="AI71" s="697" t="str">
        <f>IF($E71="","",IF(INDEX('E_Tokovi izvora'!$A:$N,DN71,AI$7)="","",INDEX('E_Tokovi izvora'!$A:$N,DN71,AI$7)))</f>
        <v/>
      </c>
      <c r="AJ71" s="697" t="str">
        <f>IF($E71="","",IF(INDEX('E_Tokovi izvora'!$A:$N,DO71,AJ$7)="","",INDEX('E_Tokovi izvora'!$A:$N,DO71,AJ$7)))</f>
        <v/>
      </c>
      <c r="AK71" s="697" t="str">
        <f>IF($E71="","",IF(INDEX('E_Tokovi izvora'!$A:$N,DP71,AK$7)="","",INDEX('E_Tokovi izvora'!$A:$N,DP71,AK$7)))</f>
        <v/>
      </c>
      <c r="AL71" s="697" t="str">
        <f>IF($E71="","",IF(INDEX('E_Tokovi izvora'!$A:$N,DQ71,AL$7)="","",INDEX('E_Tokovi izvora'!$A:$N,DQ71,AL$7)))</f>
        <v/>
      </c>
      <c r="AM71" s="697" t="str">
        <f>IF($E71="","",IF(INDEX('E_Tokovi izvora'!$A:$N,DR71,AM$7)="","",INDEX('E_Tokovi izvora'!$A:$N,DR71,AM$7)))</f>
        <v/>
      </c>
      <c r="AN71" s="697" t="str">
        <f>IF($E71="","",IF(INDEX('E_Tokovi izvora'!$A:$N,DS71,AN$7)="","",INDEX('E_Tokovi izvora'!$A:$N,DS71,AN$7)))</f>
        <v/>
      </c>
      <c r="AO71" s="697" t="str">
        <f>IF($E71="","",IF(INDEX('E_Tokovi izvora'!$A:$N,DT71,AO$7)="","",INDEX('E_Tokovi izvora'!$A:$N,DT71,AO$7)))</f>
        <v/>
      </c>
      <c r="AP71" s="697" t="str">
        <f>IF($E71="","",IF(INDEX('E_Tokovi izvora'!$A:$N,DU71,AP$7)="","",INDEX('E_Tokovi izvora'!$A:$N,DU71,AP$7)))</f>
        <v/>
      </c>
      <c r="AQ71" s="697" t="str">
        <f>IF($E71="","",IF(INDEX('E_Tokovi izvora'!$A:$N,DV71,AQ$7)="","",INDEX('E_Tokovi izvora'!$A:$N,DV71,AQ$7)))</f>
        <v/>
      </c>
      <c r="AR71" s="697" t="str">
        <f>IF($E71="","",IF(INDEX('E_Tokovi izvora'!$A:$N,DW71,AR$7)="","",INDEX('E_Tokovi izvora'!$A:$N,DW71,AR$7)))</f>
        <v/>
      </c>
      <c r="AS71" s="697" t="str">
        <f>IF($E71="","",IF(INDEX('E_Tokovi izvora'!$A:$N,DX71,AS$7)="","",INDEX('E_Tokovi izvora'!$A:$N,DX71,AS$7)))</f>
        <v/>
      </c>
      <c r="AT71" s="697" t="str">
        <f>IF($E71="","",IF(INDEX('E_Tokovi izvora'!$A:$N,DY71,AT$7)="","",INDEX('E_Tokovi izvora'!$A:$N,DY71,AT$7)))</f>
        <v/>
      </c>
      <c r="AU71" s="697" t="str">
        <f>IF($E71="","",IF(INDEX('E_Tokovi izvora'!$A:$N,DZ71,AU$7)="","",INDEX('E_Tokovi izvora'!$A:$N,DZ71,AU$7)))</f>
        <v/>
      </c>
      <c r="AV71" s="697" t="str">
        <f>IF($E71="","",IF(INDEX('E_Tokovi izvora'!$A:$N,EA71,AV$7)="","",INDEX('E_Tokovi izvora'!$A:$N,EA71,AV$7)))</f>
        <v/>
      </c>
      <c r="AW71" s="697" t="str">
        <f>IF($E71="","",IF(INDEX('E_Tokovi izvora'!$A:$N,EB71,AW$7)="","",INDEX('E_Tokovi izvora'!$A:$N,EB71,AW$7)))</f>
        <v/>
      </c>
      <c r="AX71" s="697" t="str">
        <f>IF($E71="","",IF(INDEX('E_Tokovi izvora'!$A:$N,EC71,AX$7)="","",INDEX('E_Tokovi izvora'!$A:$N,EC71,AX$7)))</f>
        <v/>
      </c>
      <c r="AY71" s="697" t="str">
        <f>IF($E71="","",IF(INDEX('E_Tokovi izvora'!$A:$N,ED71,AY$7)="","",INDEX('E_Tokovi izvora'!$A:$N,ED71,AY$7)))</f>
        <v/>
      </c>
      <c r="AZ71" s="697" t="str">
        <f>IF($E71="","",IF(INDEX('E_Tokovi izvora'!$A:$N,EE71,AZ$7)="","",INDEX('E_Tokovi izvora'!$A:$N,EE71,AZ$7)))</f>
        <v/>
      </c>
      <c r="BA71" s="697" t="str">
        <f>IF($E71="","",IF(INDEX('E_Tokovi izvora'!$A:$N,EF71,BA$7)="","",INDEX('E_Tokovi izvora'!$A:$N,EF71,BA$7)))</f>
        <v/>
      </c>
      <c r="BB71" s="697" t="str">
        <f>IF($E71="","",IF(INDEX('E_Tokovi izvora'!$A:$N,EG71,BB$7)="","",INDEX('E_Tokovi izvora'!$A:$N,EG71,BB$7)))</f>
        <v/>
      </c>
      <c r="BC71" s="697" t="str">
        <f>IF($E71="","",IF(INDEX('E_Tokovi izvora'!$A:$N,EH71,BC$7)="","",INDEX('E_Tokovi izvora'!$A:$N,EH71,BC$7)))</f>
        <v/>
      </c>
      <c r="BD71" s="697" t="str">
        <f>IF($E71="","",IF(INDEX('E_Tokovi izvora'!$A:$N,EI71,BD$7)="","",INDEX('E_Tokovi izvora'!$A:$N,EI71,BD$7)))</f>
        <v/>
      </c>
      <c r="BE71" s="697" t="str">
        <f>IF($E71="","",IF(INDEX('E_Tokovi izvora'!$A:$N,EJ71,BE$7)="","",INDEX('E_Tokovi izvora'!$A:$N,EJ71,BE$7)))</f>
        <v/>
      </c>
      <c r="BF71" s="697" t="str">
        <f>IF($E71="","",IF(INDEX('E_Tokovi izvora'!$A:$N,EK71,BF$7)="","",INDEX('E_Tokovi izvora'!$A:$N,EK71,BF$7)))</f>
        <v/>
      </c>
      <c r="BG71" s="697" t="str">
        <f>IF($E71="","",IF(INDEX('E_Tokovi izvora'!$A:$N,EL71,BG$7)="","",INDEX('E_Tokovi izvora'!$A:$N,EL71,BG$7)))</f>
        <v/>
      </c>
      <c r="BH71" s="697" t="str">
        <f>IF($E71="","",IF(INDEX('E_Tokovi izvora'!$A:$N,EM71,BH$7)="","",INDEX('E_Tokovi izvora'!$A:$N,EM71,BH$7)))</f>
        <v/>
      </c>
      <c r="BI71" s="697" t="str">
        <f>IF($E71="","",IF(INDEX('E_Tokovi izvora'!$A:$N,EN71,BI$7)="","",INDEX('E_Tokovi izvora'!$A:$N,EN71,BI$7)))</f>
        <v/>
      </c>
      <c r="BJ71" s="697" t="str">
        <f>IF($E71="","",IF(INDEX('E_Tokovi izvora'!$A:$N,EO71,BJ$7)="","",INDEX('E_Tokovi izvora'!$A:$N,EO71,BJ$7)))</f>
        <v/>
      </c>
      <c r="BK71" s="697" t="str">
        <f>IF($E71="","",IF(INDEX('E_Tokovi izvora'!$A:$N,EP71,BK$7)="","",INDEX('E_Tokovi izvora'!$A:$N,EP71,BK$7)))</f>
        <v/>
      </c>
      <c r="BL71" s="697" t="str">
        <f>IF($E71="","",IF(INDEX('E_Tokovi izvora'!$A:$N,EQ71,BL$7)="","",INDEX('E_Tokovi izvora'!$A:$N,EQ71,BL$7)))</f>
        <v/>
      </c>
      <c r="BM71" s="697" t="str">
        <f>IF($E71="","",IF(INDEX('E_Tokovi izvora'!$A:$N,ER71,BM$7)="","",INDEX('E_Tokovi izvora'!$A:$N,ER71,BM$7)))</f>
        <v/>
      </c>
      <c r="BN71" s="697" t="str">
        <f>IF($E71="","",IF(INDEX('E_Tokovi izvora'!$A:$N,ES71,BN$7)="","",INDEX('E_Tokovi izvora'!$A:$N,ES71,BN$7)))</f>
        <v/>
      </c>
      <c r="BO71" s="697" t="str">
        <f>IF($E71="","",IF(INDEX('E_Tokovi izvora'!$A:$N,ET71,BO$7)="","",INDEX('E_Tokovi izvora'!$A:$N,ET71,BO$7)))</f>
        <v/>
      </c>
      <c r="BP71" s="697" t="str">
        <f>IF($E71="","",IF(INDEX('E_Tokovi izvora'!$A:$N,EU71,BP$7)="","",INDEX('E_Tokovi izvora'!$A:$N,EU71,BP$7)))</f>
        <v/>
      </c>
      <c r="BQ71" s="697" t="str">
        <f>IF($E71="","",IF(INDEX('E_Tokovi izvora'!$A:$N,EV71,BQ$7)="","",INDEX('E_Tokovi izvora'!$A:$N,EV71,BQ$7)))</f>
        <v/>
      </c>
      <c r="BR71" s="697" t="str">
        <f>IF($E71="","",IF(INDEX('E_Tokovi izvora'!$A:$N,EW71,BR$7)="","",INDEX('E_Tokovi izvora'!$A:$N,EW71,BR$7)))</f>
        <v/>
      </c>
      <c r="BS71" s="697" t="str">
        <f>IF($E71="","",IF(INDEX('E_Tokovi izvora'!$A:$N,EX71,BS$7)="","",INDEX('E_Tokovi izvora'!$A:$N,EX71,BS$7)))</f>
        <v/>
      </c>
      <c r="BT71" s="697" t="str">
        <f>IF($E71="","",IF(INDEX('E_Tokovi izvora'!$A:$N,EY71,BT$7)="","",INDEX('E_Tokovi izvora'!$A:$N,EY71,BT$7)))</f>
        <v/>
      </c>
      <c r="BU71" s="620"/>
      <c r="CJ71" s="673" t="str">
        <f t="shared" si="66"/>
        <v>SourceCategory_</v>
      </c>
      <c r="CK71" s="673" t="b">
        <f>INDEX('C_Opis postrojenja'!$A$226:$A$332,ROWS($CI$11:CI71))="ausblenden"</f>
        <v>1</v>
      </c>
      <c r="CL71" s="673" t="str">
        <f t="shared" si="67"/>
        <v>SourceStreamName_</v>
      </c>
      <c r="CN71" s="673">
        <f t="shared" si="65"/>
        <v>4093</v>
      </c>
      <c r="CO71" s="673">
        <f t="shared" si="2"/>
        <v>4095</v>
      </c>
      <c r="CP71" s="673">
        <f t="shared" si="3"/>
        <v>4097</v>
      </c>
      <c r="CQ71" s="673">
        <f t="shared" si="4"/>
        <v>4099</v>
      </c>
      <c r="CR71" s="673">
        <f t="shared" si="5"/>
        <v>4101</v>
      </c>
      <c r="CS71" s="673">
        <f t="shared" si="6"/>
        <v>4103</v>
      </c>
      <c r="CT71" s="673">
        <f t="shared" si="7"/>
        <v>4105</v>
      </c>
      <c r="CU71" s="673">
        <f t="shared" si="8"/>
        <v>4105</v>
      </c>
      <c r="CV71" s="673">
        <f t="shared" si="9"/>
        <v>4105</v>
      </c>
      <c r="CW71" s="673">
        <f t="shared" si="10"/>
        <v>4105</v>
      </c>
      <c r="CX71" s="673">
        <f t="shared" si="11"/>
        <v>4105</v>
      </c>
      <c r="CY71" s="673">
        <f t="shared" si="12"/>
        <v>4108</v>
      </c>
      <c r="CZ71" s="673">
        <f t="shared" si="13"/>
        <v>4112</v>
      </c>
      <c r="DA71" s="673">
        <f t="shared" si="14"/>
        <v>4113</v>
      </c>
      <c r="DB71" s="673">
        <f t="shared" si="15"/>
        <v>4114</v>
      </c>
      <c r="DC71" s="673">
        <f t="shared" si="16"/>
        <v>4121</v>
      </c>
      <c r="DD71" s="673">
        <f t="shared" si="17"/>
        <v>4131</v>
      </c>
      <c r="DE71" s="673">
        <f t="shared" si="18"/>
        <v>4131</v>
      </c>
      <c r="DF71" s="673">
        <f t="shared" si="19"/>
        <v>4131</v>
      </c>
      <c r="DG71" s="673">
        <f t="shared" si="20"/>
        <v>4131</v>
      </c>
      <c r="DH71" s="673">
        <f t="shared" si="21"/>
        <v>4131</v>
      </c>
      <c r="DI71" s="673">
        <f t="shared" si="22"/>
        <v>4131</v>
      </c>
      <c r="DJ71" s="673">
        <f t="shared" si="23"/>
        <v>4131</v>
      </c>
      <c r="DK71" s="673">
        <f t="shared" si="24"/>
        <v>4122</v>
      </c>
      <c r="DL71" s="673">
        <f t="shared" si="25"/>
        <v>4132</v>
      </c>
      <c r="DM71" s="673">
        <f t="shared" si="26"/>
        <v>4132</v>
      </c>
      <c r="DN71" s="673">
        <f t="shared" si="27"/>
        <v>4132</v>
      </c>
      <c r="DO71" s="673">
        <f t="shared" si="28"/>
        <v>4132</v>
      </c>
      <c r="DP71" s="673">
        <f t="shared" si="29"/>
        <v>4132</v>
      </c>
      <c r="DQ71" s="673">
        <f t="shared" si="30"/>
        <v>4132</v>
      </c>
      <c r="DR71" s="673">
        <f t="shared" si="31"/>
        <v>4132</v>
      </c>
      <c r="DS71" s="673">
        <f t="shared" si="32"/>
        <v>4123</v>
      </c>
      <c r="DT71" s="673">
        <f t="shared" si="33"/>
        <v>4133</v>
      </c>
      <c r="DU71" s="673">
        <f t="shared" si="34"/>
        <v>4133</v>
      </c>
      <c r="DV71" s="673">
        <f t="shared" si="35"/>
        <v>4133</v>
      </c>
      <c r="DW71" s="673">
        <f t="shared" si="36"/>
        <v>4133</v>
      </c>
      <c r="DX71" s="673">
        <f t="shared" si="37"/>
        <v>4133</v>
      </c>
      <c r="DY71" s="673">
        <f t="shared" si="38"/>
        <v>4133</v>
      </c>
      <c r="DZ71" s="673">
        <f t="shared" si="39"/>
        <v>4133</v>
      </c>
      <c r="EA71" s="673">
        <f t="shared" si="40"/>
        <v>4124</v>
      </c>
      <c r="EB71" s="673">
        <f t="shared" si="41"/>
        <v>4134</v>
      </c>
      <c r="EC71" s="673">
        <f t="shared" si="42"/>
        <v>4134</v>
      </c>
      <c r="ED71" s="673">
        <f t="shared" si="43"/>
        <v>4134</v>
      </c>
      <c r="EE71" s="673">
        <f t="shared" si="44"/>
        <v>4134</v>
      </c>
      <c r="EF71" s="673">
        <f t="shared" si="45"/>
        <v>4134</v>
      </c>
      <c r="EG71" s="673">
        <f t="shared" si="46"/>
        <v>4134</v>
      </c>
      <c r="EH71" s="673">
        <f t="shared" si="47"/>
        <v>4134</v>
      </c>
      <c r="EI71" s="673">
        <f t="shared" si="48"/>
        <v>4125</v>
      </c>
      <c r="EJ71" s="673">
        <f t="shared" si="49"/>
        <v>4135</v>
      </c>
      <c r="EK71" s="673">
        <f t="shared" si="50"/>
        <v>4135</v>
      </c>
      <c r="EL71" s="673">
        <f t="shared" si="51"/>
        <v>4135</v>
      </c>
      <c r="EM71" s="673">
        <f t="shared" si="52"/>
        <v>4135</v>
      </c>
      <c r="EN71" s="673">
        <f t="shared" si="53"/>
        <v>4135</v>
      </c>
      <c r="EO71" s="673">
        <f t="shared" si="54"/>
        <v>4135</v>
      </c>
      <c r="EP71" s="673">
        <f t="shared" si="55"/>
        <v>4135</v>
      </c>
      <c r="EQ71" s="673">
        <f t="shared" si="56"/>
        <v>4126</v>
      </c>
      <c r="ER71" s="673">
        <f t="shared" si="57"/>
        <v>4136</v>
      </c>
      <c r="ES71" s="673">
        <f t="shared" si="58"/>
        <v>4136</v>
      </c>
      <c r="ET71" s="673">
        <f t="shared" si="59"/>
        <v>4136</v>
      </c>
      <c r="EU71" s="673">
        <f t="shared" si="60"/>
        <v>4136</v>
      </c>
      <c r="EV71" s="673">
        <f t="shared" si="61"/>
        <v>4136</v>
      </c>
      <c r="EW71" s="673">
        <f t="shared" si="62"/>
        <v>4136</v>
      </c>
      <c r="EX71" s="673">
        <f t="shared" si="63"/>
        <v>4136</v>
      </c>
      <c r="EY71" s="673">
        <f t="shared" si="64"/>
        <v>4142</v>
      </c>
    </row>
    <row r="72" spans="2:155" ht="12.75" customHeight="1" x14ac:dyDescent="0.2">
      <c r="B72" s="694" t="str">
        <f>IF(COUNTIF($CK$10:CK72,TRUE)&gt;0,"",INDEX('C_Opis postrojenja'!$E$226:$E$242,ROWS($A$11:A72)))</f>
        <v/>
      </c>
      <c r="C72" s="576" t="str">
        <f>IF($E72="","",INDEX('C_Opis postrojenja'!F:F,MATCH($B72,'C_Opis postrojenja'!$E:$E,0)))</f>
        <v/>
      </c>
      <c r="D72" s="576" t="str">
        <f>IF($E72="","",INDEX('C_Opis postrojenja'!I:I,MATCH($B72,'C_Opis postrojenja'!$E:$E,0)))</f>
        <v/>
      </c>
      <c r="E72" s="576" t="str">
        <f>IF($B72="","",INDEX('C_Opis postrojenja'!F:F,MATCH($CJ72,'C_Opis postrojenja'!$Q:$Q,0)))</f>
        <v/>
      </c>
      <c r="F72" s="700" t="str">
        <f>IF($E72="","",INDEX('C_Opis postrojenja'!L:L,MATCH($CJ72,'C_Opis postrojenja'!$Q:$Q,0)))</f>
        <v/>
      </c>
      <c r="G72" s="576" t="str">
        <f>IF($E72="","",INDEX('C_Opis postrojenja'!M:M,MATCH($CJ72,'C_Opis postrojenja'!$Q:$Q,0)))</f>
        <v/>
      </c>
      <c r="H72" s="576" t="str">
        <f>IF($E72="","",INDEX('C_Opis postrojenja'!N:N,MATCH($CJ72,'C_Opis postrojenja'!$Q:$Q,0)))</f>
        <v/>
      </c>
      <c r="I72" s="697" t="str">
        <f>IF($E72="","",IF(INDEX('E_Tokovi izvora'!$A:$N,CN72,I$7)="","",INDEX('E_Tokovi izvora'!$A:$N,CN72,I$7)))</f>
        <v/>
      </c>
      <c r="J72" s="697" t="str">
        <f>IF($E72="","",IF(INDEX('E_Tokovi izvora'!$A:$N,CO72,J$7)="","",INDEX('E_Tokovi izvora'!$A:$N,CO72,J$7)))</f>
        <v/>
      </c>
      <c r="K72" s="697" t="str">
        <f>IF($E72="","",IF(INDEX('E_Tokovi izvora'!$A:$N,CP72,K$7)="","",INDEX('E_Tokovi izvora'!$A:$N,CP72,K$7)))</f>
        <v/>
      </c>
      <c r="L72" s="697" t="str">
        <f>IF($E72="","",IF(INDEX('E_Tokovi izvora'!$A:$N,CQ72,L$7)="","",INDEX('E_Tokovi izvora'!$A:$N,CQ72,L$7)))</f>
        <v/>
      </c>
      <c r="M72" s="697" t="str">
        <f>IF($E72="","",IF(INDEX('E_Tokovi izvora'!$A:$N,CR72,M$7)="","",INDEX('E_Tokovi izvora'!$A:$N,CR72,M$7)))</f>
        <v/>
      </c>
      <c r="N72" s="697" t="str">
        <f>IF($E72="","",IF(INDEX('E_Tokovi izvora'!$A:$N,CS72,N$7)="","",INDEX('E_Tokovi izvora'!$A:$N,CS72,N$7)))</f>
        <v/>
      </c>
      <c r="O72" s="697" t="str">
        <f>IF($E72="","",IF(INDEX('E_Tokovi izvora'!$A:$N,CT72,O$7)="","",INDEX('E_Tokovi izvora'!$A:$N,CT72,O$7)))</f>
        <v/>
      </c>
      <c r="P72" s="697" t="str">
        <f>IF($E72="","",IF(INDEX('E_Tokovi izvora'!$A:$N,CU72,P$7)="","",INDEX('E_Tokovi izvora'!$A:$N,CU72,P$7)))</f>
        <v/>
      </c>
      <c r="Q72" s="697" t="str">
        <f>IF($E72="","",IF(INDEX('E_Tokovi izvora'!$A:$N,CV72,Q$7)="","",INDEX('E_Tokovi izvora'!$A:$N,CV72,Q$7)))</f>
        <v/>
      </c>
      <c r="R72" s="697" t="str">
        <f>IF($E72="","",IF(INDEX('E_Tokovi izvora'!$A:$N,CW72,R$7)="","",INDEX('E_Tokovi izvora'!$A:$N,CW72,R$7)))</f>
        <v/>
      </c>
      <c r="S72" s="697" t="str">
        <f>IF($E72="","",IF(INDEX('E_Tokovi izvora'!$A:$N,CX72,S$7)="","",INDEX('E_Tokovi izvora'!$A:$N,CX72,S$7)))</f>
        <v/>
      </c>
      <c r="T72" s="697" t="str">
        <f>IF($E72="","",IF(INDEX('E_Tokovi izvora'!$A:$N,CY72,T$7)="","",INDEX('E_Tokovi izvora'!$A:$N,CY72,T$7)))</f>
        <v/>
      </c>
      <c r="U72" s="697" t="str">
        <f>IF($E72="","",IF(INDEX('E_Tokovi izvora'!$A:$N,CZ72,U$7)="","",INDEX('E_Tokovi izvora'!$A:$N,CZ72,U$7)))</f>
        <v/>
      </c>
      <c r="V72" s="697" t="str">
        <f>IF($E72="","",IF(INDEX('E_Tokovi izvora'!$A:$N,DA72,V$7)="","",INDEX('E_Tokovi izvora'!$A:$N,DA72,V$7)))</f>
        <v/>
      </c>
      <c r="W72" s="698" t="str">
        <f>IF($E72="","",IF(INDEX('E_Tokovi izvora'!$A:$N,DB72,W$7)="","",INDEX('E_Tokovi izvora'!$A:$N,DB72,W$7)))</f>
        <v/>
      </c>
      <c r="X72" s="697" t="str">
        <f>IF($E72="","",IF(INDEX('E_Tokovi izvora'!$A:$N,DC72,X$7)="","",INDEX('E_Tokovi izvora'!$A:$N,DC72,X$7)))</f>
        <v/>
      </c>
      <c r="Y72" s="697" t="str">
        <f>IF($E72="","",IF(INDEX('E_Tokovi izvora'!$A:$N,DD72,Y$7)="","",INDEX('E_Tokovi izvora'!$A:$N,DD72,Y$7)))</f>
        <v/>
      </c>
      <c r="Z72" s="697" t="str">
        <f>IF($E72="","",IF(INDEX('E_Tokovi izvora'!$A:$N,DE72,Z$7)="","",INDEX('E_Tokovi izvora'!$A:$N,DE72,Z$7)))</f>
        <v/>
      </c>
      <c r="AA72" s="697" t="str">
        <f>IF($E72="","",IF(INDEX('E_Tokovi izvora'!$A:$N,DF72,AA$7)="","",INDEX('E_Tokovi izvora'!$A:$N,DF72,AA$7)))</f>
        <v/>
      </c>
      <c r="AB72" s="697" t="str">
        <f>IF($E72="","",IF(INDEX('E_Tokovi izvora'!$A:$N,DG72,AB$7)="","",INDEX('E_Tokovi izvora'!$A:$N,DG72,AB$7)))</f>
        <v/>
      </c>
      <c r="AC72" s="697" t="str">
        <f>IF($E72="","",IF(INDEX('E_Tokovi izvora'!$A:$N,DH72,AC$7)="","",INDEX('E_Tokovi izvora'!$A:$N,DH72,AC$7)))</f>
        <v/>
      </c>
      <c r="AD72" s="697" t="str">
        <f>IF($E72="","",IF(INDEX('E_Tokovi izvora'!$A:$N,DI72,AD$7)="","",INDEX('E_Tokovi izvora'!$A:$N,DI72,AD$7)))</f>
        <v/>
      </c>
      <c r="AE72" s="697" t="str">
        <f>IF($E72="","",IF(INDEX('E_Tokovi izvora'!$A:$N,DJ72,AE$7)="","",INDEX('E_Tokovi izvora'!$A:$N,DJ72,AE$7)))</f>
        <v/>
      </c>
      <c r="AF72" s="697" t="str">
        <f>IF($E72="","",IF(INDEX('E_Tokovi izvora'!$A:$N,DK72,AF$7)="","",INDEX('E_Tokovi izvora'!$A:$N,DK72,AF$7)))</f>
        <v/>
      </c>
      <c r="AG72" s="697" t="str">
        <f>IF($E72="","",IF(INDEX('E_Tokovi izvora'!$A:$N,DL72,AG$7)="","",INDEX('E_Tokovi izvora'!$A:$N,DL72,AG$7)))</f>
        <v/>
      </c>
      <c r="AH72" s="697" t="str">
        <f>IF($E72="","",IF(INDEX('E_Tokovi izvora'!$A:$N,DM72,AH$7)="","",INDEX('E_Tokovi izvora'!$A:$N,DM72,AH$7)))</f>
        <v/>
      </c>
      <c r="AI72" s="697" t="str">
        <f>IF($E72="","",IF(INDEX('E_Tokovi izvora'!$A:$N,DN72,AI$7)="","",INDEX('E_Tokovi izvora'!$A:$N,DN72,AI$7)))</f>
        <v/>
      </c>
      <c r="AJ72" s="697" t="str">
        <f>IF($E72="","",IF(INDEX('E_Tokovi izvora'!$A:$N,DO72,AJ$7)="","",INDEX('E_Tokovi izvora'!$A:$N,DO72,AJ$7)))</f>
        <v/>
      </c>
      <c r="AK72" s="697" t="str">
        <f>IF($E72="","",IF(INDEX('E_Tokovi izvora'!$A:$N,DP72,AK$7)="","",INDEX('E_Tokovi izvora'!$A:$N,DP72,AK$7)))</f>
        <v/>
      </c>
      <c r="AL72" s="697" t="str">
        <f>IF($E72="","",IF(INDEX('E_Tokovi izvora'!$A:$N,DQ72,AL$7)="","",INDEX('E_Tokovi izvora'!$A:$N,DQ72,AL$7)))</f>
        <v/>
      </c>
      <c r="AM72" s="697" t="str">
        <f>IF($E72="","",IF(INDEX('E_Tokovi izvora'!$A:$N,DR72,AM$7)="","",INDEX('E_Tokovi izvora'!$A:$N,DR72,AM$7)))</f>
        <v/>
      </c>
      <c r="AN72" s="697" t="str">
        <f>IF($E72="","",IF(INDEX('E_Tokovi izvora'!$A:$N,DS72,AN$7)="","",INDEX('E_Tokovi izvora'!$A:$N,DS72,AN$7)))</f>
        <v/>
      </c>
      <c r="AO72" s="697" t="str">
        <f>IF($E72="","",IF(INDEX('E_Tokovi izvora'!$A:$N,DT72,AO$7)="","",INDEX('E_Tokovi izvora'!$A:$N,DT72,AO$7)))</f>
        <v/>
      </c>
      <c r="AP72" s="697" t="str">
        <f>IF($E72="","",IF(INDEX('E_Tokovi izvora'!$A:$N,DU72,AP$7)="","",INDEX('E_Tokovi izvora'!$A:$N,DU72,AP$7)))</f>
        <v/>
      </c>
      <c r="AQ72" s="697" t="str">
        <f>IF($E72="","",IF(INDEX('E_Tokovi izvora'!$A:$N,DV72,AQ$7)="","",INDEX('E_Tokovi izvora'!$A:$N,DV72,AQ$7)))</f>
        <v/>
      </c>
      <c r="AR72" s="697" t="str">
        <f>IF($E72="","",IF(INDEX('E_Tokovi izvora'!$A:$N,DW72,AR$7)="","",INDEX('E_Tokovi izvora'!$A:$N,DW72,AR$7)))</f>
        <v/>
      </c>
      <c r="AS72" s="697" t="str">
        <f>IF($E72="","",IF(INDEX('E_Tokovi izvora'!$A:$N,DX72,AS$7)="","",INDEX('E_Tokovi izvora'!$A:$N,DX72,AS$7)))</f>
        <v/>
      </c>
      <c r="AT72" s="697" t="str">
        <f>IF($E72="","",IF(INDEX('E_Tokovi izvora'!$A:$N,DY72,AT$7)="","",INDEX('E_Tokovi izvora'!$A:$N,DY72,AT$7)))</f>
        <v/>
      </c>
      <c r="AU72" s="697" t="str">
        <f>IF($E72="","",IF(INDEX('E_Tokovi izvora'!$A:$N,DZ72,AU$7)="","",INDEX('E_Tokovi izvora'!$A:$N,DZ72,AU$7)))</f>
        <v/>
      </c>
      <c r="AV72" s="697" t="str">
        <f>IF($E72="","",IF(INDEX('E_Tokovi izvora'!$A:$N,EA72,AV$7)="","",INDEX('E_Tokovi izvora'!$A:$N,EA72,AV$7)))</f>
        <v/>
      </c>
      <c r="AW72" s="697" t="str">
        <f>IF($E72="","",IF(INDEX('E_Tokovi izvora'!$A:$N,EB72,AW$7)="","",INDEX('E_Tokovi izvora'!$A:$N,EB72,AW$7)))</f>
        <v/>
      </c>
      <c r="AX72" s="697" t="str">
        <f>IF($E72="","",IF(INDEX('E_Tokovi izvora'!$A:$N,EC72,AX$7)="","",INDEX('E_Tokovi izvora'!$A:$N,EC72,AX$7)))</f>
        <v/>
      </c>
      <c r="AY72" s="697" t="str">
        <f>IF($E72="","",IF(INDEX('E_Tokovi izvora'!$A:$N,ED72,AY$7)="","",INDEX('E_Tokovi izvora'!$A:$N,ED72,AY$7)))</f>
        <v/>
      </c>
      <c r="AZ72" s="697" t="str">
        <f>IF($E72="","",IF(INDEX('E_Tokovi izvora'!$A:$N,EE72,AZ$7)="","",INDEX('E_Tokovi izvora'!$A:$N,EE72,AZ$7)))</f>
        <v/>
      </c>
      <c r="BA72" s="697" t="str">
        <f>IF($E72="","",IF(INDEX('E_Tokovi izvora'!$A:$N,EF72,BA$7)="","",INDEX('E_Tokovi izvora'!$A:$N,EF72,BA$7)))</f>
        <v/>
      </c>
      <c r="BB72" s="697" t="str">
        <f>IF($E72="","",IF(INDEX('E_Tokovi izvora'!$A:$N,EG72,BB$7)="","",INDEX('E_Tokovi izvora'!$A:$N,EG72,BB$7)))</f>
        <v/>
      </c>
      <c r="BC72" s="697" t="str">
        <f>IF($E72="","",IF(INDEX('E_Tokovi izvora'!$A:$N,EH72,BC$7)="","",INDEX('E_Tokovi izvora'!$A:$N,EH72,BC$7)))</f>
        <v/>
      </c>
      <c r="BD72" s="697" t="str">
        <f>IF($E72="","",IF(INDEX('E_Tokovi izvora'!$A:$N,EI72,BD$7)="","",INDEX('E_Tokovi izvora'!$A:$N,EI72,BD$7)))</f>
        <v/>
      </c>
      <c r="BE72" s="697" t="str">
        <f>IF($E72="","",IF(INDEX('E_Tokovi izvora'!$A:$N,EJ72,BE$7)="","",INDEX('E_Tokovi izvora'!$A:$N,EJ72,BE$7)))</f>
        <v/>
      </c>
      <c r="BF72" s="697" t="str">
        <f>IF($E72="","",IF(INDEX('E_Tokovi izvora'!$A:$N,EK72,BF$7)="","",INDEX('E_Tokovi izvora'!$A:$N,EK72,BF$7)))</f>
        <v/>
      </c>
      <c r="BG72" s="697" t="str">
        <f>IF($E72="","",IF(INDEX('E_Tokovi izvora'!$A:$N,EL72,BG$7)="","",INDEX('E_Tokovi izvora'!$A:$N,EL72,BG$7)))</f>
        <v/>
      </c>
      <c r="BH72" s="697" t="str">
        <f>IF($E72="","",IF(INDEX('E_Tokovi izvora'!$A:$N,EM72,BH$7)="","",INDEX('E_Tokovi izvora'!$A:$N,EM72,BH$7)))</f>
        <v/>
      </c>
      <c r="BI72" s="697" t="str">
        <f>IF($E72="","",IF(INDEX('E_Tokovi izvora'!$A:$N,EN72,BI$7)="","",INDEX('E_Tokovi izvora'!$A:$N,EN72,BI$7)))</f>
        <v/>
      </c>
      <c r="BJ72" s="697" t="str">
        <f>IF($E72="","",IF(INDEX('E_Tokovi izvora'!$A:$N,EO72,BJ$7)="","",INDEX('E_Tokovi izvora'!$A:$N,EO72,BJ$7)))</f>
        <v/>
      </c>
      <c r="BK72" s="697" t="str">
        <f>IF($E72="","",IF(INDEX('E_Tokovi izvora'!$A:$N,EP72,BK$7)="","",INDEX('E_Tokovi izvora'!$A:$N,EP72,BK$7)))</f>
        <v/>
      </c>
      <c r="BL72" s="697" t="str">
        <f>IF($E72="","",IF(INDEX('E_Tokovi izvora'!$A:$N,EQ72,BL$7)="","",INDEX('E_Tokovi izvora'!$A:$N,EQ72,BL$7)))</f>
        <v/>
      </c>
      <c r="BM72" s="697" t="str">
        <f>IF($E72="","",IF(INDEX('E_Tokovi izvora'!$A:$N,ER72,BM$7)="","",INDEX('E_Tokovi izvora'!$A:$N,ER72,BM$7)))</f>
        <v/>
      </c>
      <c r="BN72" s="697" t="str">
        <f>IF($E72="","",IF(INDEX('E_Tokovi izvora'!$A:$N,ES72,BN$7)="","",INDEX('E_Tokovi izvora'!$A:$N,ES72,BN$7)))</f>
        <v/>
      </c>
      <c r="BO72" s="697" t="str">
        <f>IF($E72="","",IF(INDEX('E_Tokovi izvora'!$A:$N,ET72,BO$7)="","",INDEX('E_Tokovi izvora'!$A:$N,ET72,BO$7)))</f>
        <v/>
      </c>
      <c r="BP72" s="697" t="str">
        <f>IF($E72="","",IF(INDEX('E_Tokovi izvora'!$A:$N,EU72,BP$7)="","",INDEX('E_Tokovi izvora'!$A:$N,EU72,BP$7)))</f>
        <v/>
      </c>
      <c r="BQ72" s="697" t="str">
        <f>IF($E72="","",IF(INDEX('E_Tokovi izvora'!$A:$N,EV72,BQ$7)="","",INDEX('E_Tokovi izvora'!$A:$N,EV72,BQ$7)))</f>
        <v/>
      </c>
      <c r="BR72" s="697" t="str">
        <f>IF($E72="","",IF(INDEX('E_Tokovi izvora'!$A:$N,EW72,BR$7)="","",INDEX('E_Tokovi izvora'!$A:$N,EW72,BR$7)))</f>
        <v/>
      </c>
      <c r="BS72" s="697" t="str">
        <f>IF($E72="","",IF(INDEX('E_Tokovi izvora'!$A:$N,EX72,BS$7)="","",INDEX('E_Tokovi izvora'!$A:$N,EX72,BS$7)))</f>
        <v/>
      </c>
      <c r="BT72" s="697" t="str">
        <f>IF($E72="","",IF(INDEX('E_Tokovi izvora'!$A:$N,EY72,BT$7)="","",INDEX('E_Tokovi izvora'!$A:$N,EY72,BT$7)))</f>
        <v/>
      </c>
      <c r="BU72" s="620"/>
      <c r="CJ72" s="673" t="str">
        <f t="shared" si="66"/>
        <v>SourceCategory_</v>
      </c>
      <c r="CK72" s="673" t="b">
        <f>INDEX('C_Opis postrojenja'!$A$226:$A$332,ROWS($CI$11:CI72))="ausblenden"</f>
        <v>1</v>
      </c>
      <c r="CL72" s="673" t="str">
        <f t="shared" si="67"/>
        <v>SourceStreamName_</v>
      </c>
      <c r="CN72" s="673">
        <f t="shared" si="65"/>
        <v>4159</v>
      </c>
      <c r="CO72" s="673">
        <f t="shared" si="2"/>
        <v>4161</v>
      </c>
      <c r="CP72" s="673">
        <f t="shared" si="3"/>
        <v>4163</v>
      </c>
      <c r="CQ72" s="673">
        <f t="shared" si="4"/>
        <v>4165</v>
      </c>
      <c r="CR72" s="673">
        <f t="shared" si="5"/>
        <v>4167</v>
      </c>
      <c r="CS72" s="673">
        <f t="shared" si="6"/>
        <v>4169</v>
      </c>
      <c r="CT72" s="673">
        <f t="shared" si="7"/>
        <v>4171</v>
      </c>
      <c r="CU72" s="673">
        <f t="shared" si="8"/>
        <v>4171</v>
      </c>
      <c r="CV72" s="673">
        <f t="shared" si="9"/>
        <v>4171</v>
      </c>
      <c r="CW72" s="673">
        <f t="shared" si="10"/>
        <v>4171</v>
      </c>
      <c r="CX72" s="673">
        <f t="shared" si="11"/>
        <v>4171</v>
      </c>
      <c r="CY72" s="673">
        <f t="shared" si="12"/>
        <v>4174</v>
      </c>
      <c r="CZ72" s="673">
        <f t="shared" si="13"/>
        <v>4178</v>
      </c>
      <c r="DA72" s="673">
        <f t="shared" si="14"/>
        <v>4179</v>
      </c>
      <c r="DB72" s="673">
        <f t="shared" si="15"/>
        <v>4180</v>
      </c>
      <c r="DC72" s="673">
        <f t="shared" si="16"/>
        <v>4187</v>
      </c>
      <c r="DD72" s="673">
        <f t="shared" si="17"/>
        <v>4197</v>
      </c>
      <c r="DE72" s="673">
        <f t="shared" si="18"/>
        <v>4197</v>
      </c>
      <c r="DF72" s="673">
        <f t="shared" si="19"/>
        <v>4197</v>
      </c>
      <c r="DG72" s="673">
        <f t="shared" si="20"/>
        <v>4197</v>
      </c>
      <c r="DH72" s="673">
        <f t="shared" si="21"/>
        <v>4197</v>
      </c>
      <c r="DI72" s="673">
        <f t="shared" si="22"/>
        <v>4197</v>
      </c>
      <c r="DJ72" s="673">
        <f t="shared" si="23"/>
        <v>4197</v>
      </c>
      <c r="DK72" s="673">
        <f t="shared" si="24"/>
        <v>4188</v>
      </c>
      <c r="DL72" s="673">
        <f t="shared" si="25"/>
        <v>4198</v>
      </c>
      <c r="DM72" s="673">
        <f t="shared" si="26"/>
        <v>4198</v>
      </c>
      <c r="DN72" s="673">
        <f t="shared" si="27"/>
        <v>4198</v>
      </c>
      <c r="DO72" s="673">
        <f t="shared" si="28"/>
        <v>4198</v>
      </c>
      <c r="DP72" s="673">
        <f t="shared" si="29"/>
        <v>4198</v>
      </c>
      <c r="DQ72" s="673">
        <f t="shared" si="30"/>
        <v>4198</v>
      </c>
      <c r="DR72" s="673">
        <f t="shared" si="31"/>
        <v>4198</v>
      </c>
      <c r="DS72" s="673">
        <f t="shared" si="32"/>
        <v>4189</v>
      </c>
      <c r="DT72" s="673">
        <f t="shared" si="33"/>
        <v>4199</v>
      </c>
      <c r="DU72" s="673">
        <f t="shared" si="34"/>
        <v>4199</v>
      </c>
      <c r="DV72" s="673">
        <f t="shared" si="35"/>
        <v>4199</v>
      </c>
      <c r="DW72" s="673">
        <f t="shared" si="36"/>
        <v>4199</v>
      </c>
      <c r="DX72" s="673">
        <f t="shared" si="37"/>
        <v>4199</v>
      </c>
      <c r="DY72" s="673">
        <f t="shared" si="38"/>
        <v>4199</v>
      </c>
      <c r="DZ72" s="673">
        <f t="shared" si="39"/>
        <v>4199</v>
      </c>
      <c r="EA72" s="673">
        <f t="shared" si="40"/>
        <v>4190</v>
      </c>
      <c r="EB72" s="673">
        <f t="shared" si="41"/>
        <v>4200</v>
      </c>
      <c r="EC72" s="673">
        <f t="shared" si="42"/>
        <v>4200</v>
      </c>
      <c r="ED72" s="673">
        <f t="shared" si="43"/>
        <v>4200</v>
      </c>
      <c r="EE72" s="673">
        <f t="shared" si="44"/>
        <v>4200</v>
      </c>
      <c r="EF72" s="673">
        <f t="shared" si="45"/>
        <v>4200</v>
      </c>
      <c r="EG72" s="673">
        <f t="shared" si="46"/>
        <v>4200</v>
      </c>
      <c r="EH72" s="673">
        <f t="shared" si="47"/>
        <v>4200</v>
      </c>
      <c r="EI72" s="673">
        <f t="shared" si="48"/>
        <v>4191</v>
      </c>
      <c r="EJ72" s="673">
        <f t="shared" si="49"/>
        <v>4201</v>
      </c>
      <c r="EK72" s="673">
        <f t="shared" si="50"/>
        <v>4201</v>
      </c>
      <c r="EL72" s="673">
        <f t="shared" si="51"/>
        <v>4201</v>
      </c>
      <c r="EM72" s="673">
        <f t="shared" si="52"/>
        <v>4201</v>
      </c>
      <c r="EN72" s="673">
        <f t="shared" si="53"/>
        <v>4201</v>
      </c>
      <c r="EO72" s="673">
        <f t="shared" si="54"/>
        <v>4201</v>
      </c>
      <c r="EP72" s="673">
        <f t="shared" si="55"/>
        <v>4201</v>
      </c>
      <c r="EQ72" s="673">
        <f t="shared" si="56"/>
        <v>4192</v>
      </c>
      <c r="ER72" s="673">
        <f t="shared" si="57"/>
        <v>4202</v>
      </c>
      <c r="ES72" s="673">
        <f t="shared" si="58"/>
        <v>4202</v>
      </c>
      <c r="ET72" s="673">
        <f t="shared" si="59"/>
        <v>4202</v>
      </c>
      <c r="EU72" s="673">
        <f t="shared" si="60"/>
        <v>4202</v>
      </c>
      <c r="EV72" s="673">
        <f t="shared" si="61"/>
        <v>4202</v>
      </c>
      <c r="EW72" s="673">
        <f t="shared" si="62"/>
        <v>4202</v>
      </c>
      <c r="EX72" s="673">
        <f t="shared" si="63"/>
        <v>4202</v>
      </c>
      <c r="EY72" s="673">
        <f t="shared" si="64"/>
        <v>4208</v>
      </c>
    </row>
    <row r="73" spans="2:155" ht="12.75" customHeight="1" x14ac:dyDescent="0.2">
      <c r="B73" s="694" t="str">
        <f>IF(COUNTIF($CK$10:CK73,TRUE)&gt;0,"",INDEX('C_Opis postrojenja'!$E$226:$E$242,ROWS($A$11:A73)))</f>
        <v/>
      </c>
      <c r="C73" s="576" t="str">
        <f>IF($E73="","",INDEX('C_Opis postrojenja'!F:F,MATCH($B73,'C_Opis postrojenja'!$E:$E,0)))</f>
        <v/>
      </c>
      <c r="D73" s="576" t="str">
        <f>IF($E73="","",INDEX('C_Opis postrojenja'!I:I,MATCH($B73,'C_Opis postrojenja'!$E:$E,0)))</f>
        <v/>
      </c>
      <c r="E73" s="576" t="str">
        <f>IF($B73="","",INDEX('C_Opis postrojenja'!F:F,MATCH($CJ73,'C_Opis postrojenja'!$Q:$Q,0)))</f>
        <v/>
      </c>
      <c r="F73" s="700" t="str">
        <f>IF($E73="","",INDEX('C_Opis postrojenja'!L:L,MATCH($CJ73,'C_Opis postrojenja'!$Q:$Q,0)))</f>
        <v/>
      </c>
      <c r="G73" s="576" t="str">
        <f>IF($E73="","",INDEX('C_Opis postrojenja'!M:M,MATCH($CJ73,'C_Opis postrojenja'!$Q:$Q,0)))</f>
        <v/>
      </c>
      <c r="H73" s="576" t="str">
        <f>IF($E73="","",INDEX('C_Opis postrojenja'!N:N,MATCH($CJ73,'C_Opis postrojenja'!$Q:$Q,0)))</f>
        <v/>
      </c>
      <c r="I73" s="697" t="str">
        <f>IF($E73="","",IF(INDEX('E_Tokovi izvora'!$A:$N,CN73,I$7)="","",INDEX('E_Tokovi izvora'!$A:$N,CN73,I$7)))</f>
        <v/>
      </c>
      <c r="J73" s="697" t="str">
        <f>IF($E73="","",IF(INDEX('E_Tokovi izvora'!$A:$N,CO73,J$7)="","",INDEX('E_Tokovi izvora'!$A:$N,CO73,J$7)))</f>
        <v/>
      </c>
      <c r="K73" s="697" t="str">
        <f>IF($E73="","",IF(INDEX('E_Tokovi izvora'!$A:$N,CP73,K$7)="","",INDEX('E_Tokovi izvora'!$A:$N,CP73,K$7)))</f>
        <v/>
      </c>
      <c r="L73" s="697" t="str">
        <f>IF($E73="","",IF(INDEX('E_Tokovi izvora'!$A:$N,CQ73,L$7)="","",INDEX('E_Tokovi izvora'!$A:$N,CQ73,L$7)))</f>
        <v/>
      </c>
      <c r="M73" s="697" t="str">
        <f>IF($E73="","",IF(INDEX('E_Tokovi izvora'!$A:$N,CR73,M$7)="","",INDEX('E_Tokovi izvora'!$A:$N,CR73,M$7)))</f>
        <v/>
      </c>
      <c r="N73" s="697" t="str">
        <f>IF($E73="","",IF(INDEX('E_Tokovi izvora'!$A:$N,CS73,N$7)="","",INDEX('E_Tokovi izvora'!$A:$N,CS73,N$7)))</f>
        <v/>
      </c>
      <c r="O73" s="697" t="str">
        <f>IF($E73="","",IF(INDEX('E_Tokovi izvora'!$A:$N,CT73,O$7)="","",INDEX('E_Tokovi izvora'!$A:$N,CT73,O$7)))</f>
        <v/>
      </c>
      <c r="P73" s="697" t="str">
        <f>IF($E73="","",IF(INDEX('E_Tokovi izvora'!$A:$N,CU73,P$7)="","",INDEX('E_Tokovi izvora'!$A:$N,CU73,P$7)))</f>
        <v/>
      </c>
      <c r="Q73" s="697" t="str">
        <f>IF($E73="","",IF(INDEX('E_Tokovi izvora'!$A:$N,CV73,Q$7)="","",INDEX('E_Tokovi izvora'!$A:$N,CV73,Q$7)))</f>
        <v/>
      </c>
      <c r="R73" s="697" t="str">
        <f>IF($E73="","",IF(INDEX('E_Tokovi izvora'!$A:$N,CW73,R$7)="","",INDEX('E_Tokovi izvora'!$A:$N,CW73,R$7)))</f>
        <v/>
      </c>
      <c r="S73" s="697" t="str">
        <f>IF($E73="","",IF(INDEX('E_Tokovi izvora'!$A:$N,CX73,S$7)="","",INDEX('E_Tokovi izvora'!$A:$N,CX73,S$7)))</f>
        <v/>
      </c>
      <c r="T73" s="697" t="str">
        <f>IF($E73="","",IF(INDEX('E_Tokovi izvora'!$A:$N,CY73,T$7)="","",INDEX('E_Tokovi izvora'!$A:$N,CY73,T$7)))</f>
        <v/>
      </c>
      <c r="U73" s="697" t="str">
        <f>IF($E73="","",IF(INDEX('E_Tokovi izvora'!$A:$N,CZ73,U$7)="","",INDEX('E_Tokovi izvora'!$A:$N,CZ73,U$7)))</f>
        <v/>
      </c>
      <c r="V73" s="697" t="str">
        <f>IF($E73="","",IF(INDEX('E_Tokovi izvora'!$A:$N,DA73,V$7)="","",INDEX('E_Tokovi izvora'!$A:$N,DA73,V$7)))</f>
        <v/>
      </c>
      <c r="W73" s="698" t="str">
        <f>IF($E73="","",IF(INDEX('E_Tokovi izvora'!$A:$N,DB73,W$7)="","",INDEX('E_Tokovi izvora'!$A:$N,DB73,W$7)))</f>
        <v/>
      </c>
      <c r="X73" s="697" t="str">
        <f>IF($E73="","",IF(INDEX('E_Tokovi izvora'!$A:$N,DC73,X$7)="","",INDEX('E_Tokovi izvora'!$A:$N,DC73,X$7)))</f>
        <v/>
      </c>
      <c r="Y73" s="697" t="str">
        <f>IF($E73="","",IF(INDEX('E_Tokovi izvora'!$A:$N,DD73,Y$7)="","",INDEX('E_Tokovi izvora'!$A:$N,DD73,Y$7)))</f>
        <v/>
      </c>
      <c r="Z73" s="697" t="str">
        <f>IF($E73="","",IF(INDEX('E_Tokovi izvora'!$A:$N,DE73,Z$7)="","",INDEX('E_Tokovi izvora'!$A:$N,DE73,Z$7)))</f>
        <v/>
      </c>
      <c r="AA73" s="697" t="str">
        <f>IF($E73="","",IF(INDEX('E_Tokovi izvora'!$A:$N,DF73,AA$7)="","",INDEX('E_Tokovi izvora'!$A:$N,DF73,AA$7)))</f>
        <v/>
      </c>
      <c r="AB73" s="697" t="str">
        <f>IF($E73="","",IF(INDEX('E_Tokovi izvora'!$A:$N,DG73,AB$7)="","",INDEX('E_Tokovi izvora'!$A:$N,DG73,AB$7)))</f>
        <v/>
      </c>
      <c r="AC73" s="697" t="str">
        <f>IF($E73="","",IF(INDEX('E_Tokovi izvora'!$A:$N,DH73,AC$7)="","",INDEX('E_Tokovi izvora'!$A:$N,DH73,AC$7)))</f>
        <v/>
      </c>
      <c r="AD73" s="697" t="str">
        <f>IF($E73="","",IF(INDEX('E_Tokovi izvora'!$A:$N,DI73,AD$7)="","",INDEX('E_Tokovi izvora'!$A:$N,DI73,AD$7)))</f>
        <v/>
      </c>
      <c r="AE73" s="697" t="str">
        <f>IF($E73="","",IF(INDEX('E_Tokovi izvora'!$A:$N,DJ73,AE$7)="","",INDEX('E_Tokovi izvora'!$A:$N,DJ73,AE$7)))</f>
        <v/>
      </c>
      <c r="AF73" s="697" t="str">
        <f>IF($E73="","",IF(INDEX('E_Tokovi izvora'!$A:$N,DK73,AF$7)="","",INDEX('E_Tokovi izvora'!$A:$N,DK73,AF$7)))</f>
        <v/>
      </c>
      <c r="AG73" s="697" t="str">
        <f>IF($E73="","",IF(INDEX('E_Tokovi izvora'!$A:$N,DL73,AG$7)="","",INDEX('E_Tokovi izvora'!$A:$N,DL73,AG$7)))</f>
        <v/>
      </c>
      <c r="AH73" s="697" t="str">
        <f>IF($E73="","",IF(INDEX('E_Tokovi izvora'!$A:$N,DM73,AH$7)="","",INDEX('E_Tokovi izvora'!$A:$N,DM73,AH$7)))</f>
        <v/>
      </c>
      <c r="AI73" s="697" t="str">
        <f>IF($E73="","",IF(INDEX('E_Tokovi izvora'!$A:$N,DN73,AI$7)="","",INDEX('E_Tokovi izvora'!$A:$N,DN73,AI$7)))</f>
        <v/>
      </c>
      <c r="AJ73" s="697" t="str">
        <f>IF($E73="","",IF(INDEX('E_Tokovi izvora'!$A:$N,DO73,AJ$7)="","",INDEX('E_Tokovi izvora'!$A:$N,DO73,AJ$7)))</f>
        <v/>
      </c>
      <c r="AK73" s="697" t="str">
        <f>IF($E73="","",IF(INDEX('E_Tokovi izvora'!$A:$N,DP73,AK$7)="","",INDEX('E_Tokovi izvora'!$A:$N,DP73,AK$7)))</f>
        <v/>
      </c>
      <c r="AL73" s="697" t="str">
        <f>IF($E73="","",IF(INDEX('E_Tokovi izvora'!$A:$N,DQ73,AL$7)="","",INDEX('E_Tokovi izvora'!$A:$N,DQ73,AL$7)))</f>
        <v/>
      </c>
      <c r="AM73" s="697" t="str">
        <f>IF($E73="","",IF(INDEX('E_Tokovi izvora'!$A:$N,DR73,AM$7)="","",INDEX('E_Tokovi izvora'!$A:$N,DR73,AM$7)))</f>
        <v/>
      </c>
      <c r="AN73" s="697" t="str">
        <f>IF($E73="","",IF(INDEX('E_Tokovi izvora'!$A:$N,DS73,AN$7)="","",INDEX('E_Tokovi izvora'!$A:$N,DS73,AN$7)))</f>
        <v/>
      </c>
      <c r="AO73" s="697" t="str">
        <f>IF($E73="","",IF(INDEX('E_Tokovi izvora'!$A:$N,DT73,AO$7)="","",INDEX('E_Tokovi izvora'!$A:$N,DT73,AO$7)))</f>
        <v/>
      </c>
      <c r="AP73" s="697" t="str">
        <f>IF($E73="","",IF(INDEX('E_Tokovi izvora'!$A:$N,DU73,AP$7)="","",INDEX('E_Tokovi izvora'!$A:$N,DU73,AP$7)))</f>
        <v/>
      </c>
      <c r="AQ73" s="697" t="str">
        <f>IF($E73="","",IF(INDEX('E_Tokovi izvora'!$A:$N,DV73,AQ$7)="","",INDEX('E_Tokovi izvora'!$A:$N,DV73,AQ$7)))</f>
        <v/>
      </c>
      <c r="AR73" s="697" t="str">
        <f>IF($E73="","",IF(INDEX('E_Tokovi izvora'!$A:$N,DW73,AR$7)="","",INDEX('E_Tokovi izvora'!$A:$N,DW73,AR$7)))</f>
        <v/>
      </c>
      <c r="AS73" s="697" t="str">
        <f>IF($E73="","",IF(INDEX('E_Tokovi izvora'!$A:$N,DX73,AS$7)="","",INDEX('E_Tokovi izvora'!$A:$N,DX73,AS$7)))</f>
        <v/>
      </c>
      <c r="AT73" s="697" t="str">
        <f>IF($E73="","",IF(INDEX('E_Tokovi izvora'!$A:$N,DY73,AT$7)="","",INDEX('E_Tokovi izvora'!$A:$N,DY73,AT$7)))</f>
        <v/>
      </c>
      <c r="AU73" s="697" t="str">
        <f>IF($E73="","",IF(INDEX('E_Tokovi izvora'!$A:$N,DZ73,AU$7)="","",INDEX('E_Tokovi izvora'!$A:$N,DZ73,AU$7)))</f>
        <v/>
      </c>
      <c r="AV73" s="697" t="str">
        <f>IF($E73="","",IF(INDEX('E_Tokovi izvora'!$A:$N,EA73,AV$7)="","",INDEX('E_Tokovi izvora'!$A:$N,EA73,AV$7)))</f>
        <v/>
      </c>
      <c r="AW73" s="697" t="str">
        <f>IF($E73="","",IF(INDEX('E_Tokovi izvora'!$A:$N,EB73,AW$7)="","",INDEX('E_Tokovi izvora'!$A:$N,EB73,AW$7)))</f>
        <v/>
      </c>
      <c r="AX73" s="697" t="str">
        <f>IF($E73="","",IF(INDEX('E_Tokovi izvora'!$A:$N,EC73,AX$7)="","",INDEX('E_Tokovi izvora'!$A:$N,EC73,AX$7)))</f>
        <v/>
      </c>
      <c r="AY73" s="697" t="str">
        <f>IF($E73="","",IF(INDEX('E_Tokovi izvora'!$A:$N,ED73,AY$7)="","",INDEX('E_Tokovi izvora'!$A:$N,ED73,AY$7)))</f>
        <v/>
      </c>
      <c r="AZ73" s="697" t="str">
        <f>IF($E73="","",IF(INDEX('E_Tokovi izvora'!$A:$N,EE73,AZ$7)="","",INDEX('E_Tokovi izvora'!$A:$N,EE73,AZ$7)))</f>
        <v/>
      </c>
      <c r="BA73" s="697" t="str">
        <f>IF($E73="","",IF(INDEX('E_Tokovi izvora'!$A:$N,EF73,BA$7)="","",INDEX('E_Tokovi izvora'!$A:$N,EF73,BA$7)))</f>
        <v/>
      </c>
      <c r="BB73" s="697" t="str">
        <f>IF($E73="","",IF(INDEX('E_Tokovi izvora'!$A:$N,EG73,BB$7)="","",INDEX('E_Tokovi izvora'!$A:$N,EG73,BB$7)))</f>
        <v/>
      </c>
      <c r="BC73" s="697" t="str">
        <f>IF($E73="","",IF(INDEX('E_Tokovi izvora'!$A:$N,EH73,BC$7)="","",INDEX('E_Tokovi izvora'!$A:$N,EH73,BC$7)))</f>
        <v/>
      </c>
      <c r="BD73" s="697" t="str">
        <f>IF($E73="","",IF(INDEX('E_Tokovi izvora'!$A:$N,EI73,BD$7)="","",INDEX('E_Tokovi izvora'!$A:$N,EI73,BD$7)))</f>
        <v/>
      </c>
      <c r="BE73" s="697" t="str">
        <f>IF($E73="","",IF(INDEX('E_Tokovi izvora'!$A:$N,EJ73,BE$7)="","",INDEX('E_Tokovi izvora'!$A:$N,EJ73,BE$7)))</f>
        <v/>
      </c>
      <c r="BF73" s="697" t="str">
        <f>IF($E73="","",IF(INDEX('E_Tokovi izvora'!$A:$N,EK73,BF$7)="","",INDEX('E_Tokovi izvora'!$A:$N,EK73,BF$7)))</f>
        <v/>
      </c>
      <c r="BG73" s="697" t="str">
        <f>IF($E73="","",IF(INDEX('E_Tokovi izvora'!$A:$N,EL73,BG$7)="","",INDEX('E_Tokovi izvora'!$A:$N,EL73,BG$7)))</f>
        <v/>
      </c>
      <c r="BH73" s="697" t="str">
        <f>IF($E73="","",IF(INDEX('E_Tokovi izvora'!$A:$N,EM73,BH$7)="","",INDEX('E_Tokovi izvora'!$A:$N,EM73,BH$7)))</f>
        <v/>
      </c>
      <c r="BI73" s="697" t="str">
        <f>IF($E73="","",IF(INDEX('E_Tokovi izvora'!$A:$N,EN73,BI$7)="","",INDEX('E_Tokovi izvora'!$A:$N,EN73,BI$7)))</f>
        <v/>
      </c>
      <c r="BJ73" s="697" t="str">
        <f>IF($E73="","",IF(INDEX('E_Tokovi izvora'!$A:$N,EO73,BJ$7)="","",INDEX('E_Tokovi izvora'!$A:$N,EO73,BJ$7)))</f>
        <v/>
      </c>
      <c r="BK73" s="697" t="str">
        <f>IF($E73="","",IF(INDEX('E_Tokovi izvora'!$A:$N,EP73,BK$7)="","",INDEX('E_Tokovi izvora'!$A:$N,EP73,BK$7)))</f>
        <v/>
      </c>
      <c r="BL73" s="697" t="str">
        <f>IF($E73="","",IF(INDEX('E_Tokovi izvora'!$A:$N,EQ73,BL$7)="","",INDEX('E_Tokovi izvora'!$A:$N,EQ73,BL$7)))</f>
        <v/>
      </c>
      <c r="BM73" s="697" t="str">
        <f>IF($E73="","",IF(INDEX('E_Tokovi izvora'!$A:$N,ER73,BM$7)="","",INDEX('E_Tokovi izvora'!$A:$N,ER73,BM$7)))</f>
        <v/>
      </c>
      <c r="BN73" s="697" t="str">
        <f>IF($E73="","",IF(INDEX('E_Tokovi izvora'!$A:$N,ES73,BN$7)="","",INDEX('E_Tokovi izvora'!$A:$N,ES73,BN$7)))</f>
        <v/>
      </c>
      <c r="BO73" s="697" t="str">
        <f>IF($E73="","",IF(INDEX('E_Tokovi izvora'!$A:$N,ET73,BO$7)="","",INDEX('E_Tokovi izvora'!$A:$N,ET73,BO$7)))</f>
        <v/>
      </c>
      <c r="BP73" s="697" t="str">
        <f>IF($E73="","",IF(INDEX('E_Tokovi izvora'!$A:$N,EU73,BP$7)="","",INDEX('E_Tokovi izvora'!$A:$N,EU73,BP$7)))</f>
        <v/>
      </c>
      <c r="BQ73" s="697" t="str">
        <f>IF($E73="","",IF(INDEX('E_Tokovi izvora'!$A:$N,EV73,BQ$7)="","",INDEX('E_Tokovi izvora'!$A:$N,EV73,BQ$7)))</f>
        <v/>
      </c>
      <c r="BR73" s="697" t="str">
        <f>IF($E73="","",IF(INDEX('E_Tokovi izvora'!$A:$N,EW73,BR$7)="","",INDEX('E_Tokovi izvora'!$A:$N,EW73,BR$7)))</f>
        <v/>
      </c>
      <c r="BS73" s="697" t="str">
        <f>IF($E73="","",IF(INDEX('E_Tokovi izvora'!$A:$N,EX73,BS$7)="","",INDEX('E_Tokovi izvora'!$A:$N,EX73,BS$7)))</f>
        <v/>
      </c>
      <c r="BT73" s="697" t="str">
        <f>IF($E73="","",IF(INDEX('E_Tokovi izvora'!$A:$N,EY73,BT$7)="","",INDEX('E_Tokovi izvora'!$A:$N,EY73,BT$7)))</f>
        <v/>
      </c>
      <c r="BU73" s="620"/>
      <c r="CJ73" s="673" t="str">
        <f t="shared" si="66"/>
        <v>SourceCategory_</v>
      </c>
      <c r="CK73" s="673" t="b">
        <f>INDEX('C_Opis postrojenja'!$A$226:$A$332,ROWS($CI$11:CI73))="ausblenden"</f>
        <v>1</v>
      </c>
      <c r="CL73" s="673" t="str">
        <f t="shared" si="67"/>
        <v>SourceStreamName_</v>
      </c>
      <c r="CN73" s="673">
        <f t="shared" si="65"/>
        <v>4225</v>
      </c>
      <c r="CO73" s="673">
        <f t="shared" si="2"/>
        <v>4227</v>
      </c>
      <c r="CP73" s="673">
        <f t="shared" si="3"/>
        <v>4229</v>
      </c>
      <c r="CQ73" s="673">
        <f t="shared" si="4"/>
        <v>4231</v>
      </c>
      <c r="CR73" s="673">
        <f t="shared" si="5"/>
        <v>4233</v>
      </c>
      <c r="CS73" s="673">
        <f t="shared" si="6"/>
        <v>4235</v>
      </c>
      <c r="CT73" s="673">
        <f t="shared" si="7"/>
        <v>4237</v>
      </c>
      <c r="CU73" s="673">
        <f t="shared" si="8"/>
        <v>4237</v>
      </c>
      <c r="CV73" s="673">
        <f t="shared" si="9"/>
        <v>4237</v>
      </c>
      <c r="CW73" s="673">
        <f t="shared" si="10"/>
        <v>4237</v>
      </c>
      <c r="CX73" s="673">
        <f t="shared" si="11"/>
        <v>4237</v>
      </c>
      <c r="CY73" s="673">
        <f t="shared" si="12"/>
        <v>4240</v>
      </c>
      <c r="CZ73" s="673">
        <f t="shared" si="13"/>
        <v>4244</v>
      </c>
      <c r="DA73" s="673">
        <f t="shared" si="14"/>
        <v>4245</v>
      </c>
      <c r="DB73" s="673">
        <f t="shared" si="15"/>
        <v>4246</v>
      </c>
      <c r="DC73" s="673">
        <f t="shared" si="16"/>
        <v>4253</v>
      </c>
      <c r="DD73" s="673">
        <f t="shared" si="17"/>
        <v>4263</v>
      </c>
      <c r="DE73" s="673">
        <f t="shared" si="18"/>
        <v>4263</v>
      </c>
      <c r="DF73" s="673">
        <f t="shared" si="19"/>
        <v>4263</v>
      </c>
      <c r="DG73" s="673">
        <f t="shared" si="20"/>
        <v>4263</v>
      </c>
      <c r="DH73" s="673">
        <f t="shared" si="21"/>
        <v>4263</v>
      </c>
      <c r="DI73" s="673">
        <f t="shared" si="22"/>
        <v>4263</v>
      </c>
      <c r="DJ73" s="673">
        <f t="shared" si="23"/>
        <v>4263</v>
      </c>
      <c r="DK73" s="673">
        <f t="shared" si="24"/>
        <v>4254</v>
      </c>
      <c r="DL73" s="673">
        <f t="shared" si="25"/>
        <v>4264</v>
      </c>
      <c r="DM73" s="673">
        <f t="shared" si="26"/>
        <v>4264</v>
      </c>
      <c r="DN73" s="673">
        <f t="shared" si="27"/>
        <v>4264</v>
      </c>
      <c r="DO73" s="673">
        <f t="shared" si="28"/>
        <v>4264</v>
      </c>
      <c r="DP73" s="673">
        <f t="shared" si="29"/>
        <v>4264</v>
      </c>
      <c r="DQ73" s="673">
        <f t="shared" si="30"/>
        <v>4264</v>
      </c>
      <c r="DR73" s="673">
        <f t="shared" si="31"/>
        <v>4264</v>
      </c>
      <c r="DS73" s="673">
        <f t="shared" si="32"/>
        <v>4255</v>
      </c>
      <c r="DT73" s="673">
        <f t="shared" si="33"/>
        <v>4265</v>
      </c>
      <c r="DU73" s="673">
        <f t="shared" si="34"/>
        <v>4265</v>
      </c>
      <c r="DV73" s="673">
        <f t="shared" si="35"/>
        <v>4265</v>
      </c>
      <c r="DW73" s="673">
        <f t="shared" si="36"/>
        <v>4265</v>
      </c>
      <c r="DX73" s="673">
        <f t="shared" si="37"/>
        <v>4265</v>
      </c>
      <c r="DY73" s="673">
        <f t="shared" si="38"/>
        <v>4265</v>
      </c>
      <c r="DZ73" s="673">
        <f t="shared" si="39"/>
        <v>4265</v>
      </c>
      <c r="EA73" s="673">
        <f t="shared" si="40"/>
        <v>4256</v>
      </c>
      <c r="EB73" s="673">
        <f t="shared" si="41"/>
        <v>4266</v>
      </c>
      <c r="EC73" s="673">
        <f t="shared" si="42"/>
        <v>4266</v>
      </c>
      <c r="ED73" s="673">
        <f t="shared" si="43"/>
        <v>4266</v>
      </c>
      <c r="EE73" s="673">
        <f t="shared" si="44"/>
        <v>4266</v>
      </c>
      <c r="EF73" s="673">
        <f t="shared" si="45"/>
        <v>4266</v>
      </c>
      <c r="EG73" s="673">
        <f t="shared" si="46"/>
        <v>4266</v>
      </c>
      <c r="EH73" s="673">
        <f t="shared" si="47"/>
        <v>4266</v>
      </c>
      <c r="EI73" s="673">
        <f t="shared" si="48"/>
        <v>4257</v>
      </c>
      <c r="EJ73" s="673">
        <f t="shared" si="49"/>
        <v>4267</v>
      </c>
      <c r="EK73" s="673">
        <f t="shared" si="50"/>
        <v>4267</v>
      </c>
      <c r="EL73" s="673">
        <f t="shared" si="51"/>
        <v>4267</v>
      </c>
      <c r="EM73" s="673">
        <f t="shared" si="52"/>
        <v>4267</v>
      </c>
      <c r="EN73" s="673">
        <f t="shared" si="53"/>
        <v>4267</v>
      </c>
      <c r="EO73" s="673">
        <f t="shared" si="54"/>
        <v>4267</v>
      </c>
      <c r="EP73" s="673">
        <f t="shared" si="55"/>
        <v>4267</v>
      </c>
      <c r="EQ73" s="673">
        <f t="shared" si="56"/>
        <v>4258</v>
      </c>
      <c r="ER73" s="673">
        <f t="shared" si="57"/>
        <v>4268</v>
      </c>
      <c r="ES73" s="673">
        <f t="shared" si="58"/>
        <v>4268</v>
      </c>
      <c r="ET73" s="673">
        <f t="shared" si="59"/>
        <v>4268</v>
      </c>
      <c r="EU73" s="673">
        <f t="shared" si="60"/>
        <v>4268</v>
      </c>
      <c r="EV73" s="673">
        <f t="shared" si="61"/>
        <v>4268</v>
      </c>
      <c r="EW73" s="673">
        <f t="shared" si="62"/>
        <v>4268</v>
      </c>
      <c r="EX73" s="673">
        <f t="shared" si="63"/>
        <v>4268</v>
      </c>
      <c r="EY73" s="673">
        <f t="shared" si="64"/>
        <v>4274</v>
      </c>
    </row>
    <row r="74" spans="2:155" ht="12.75" customHeight="1" x14ac:dyDescent="0.2">
      <c r="B74" s="694" t="str">
        <f>IF(COUNTIF($CK$10:CK74,TRUE)&gt;0,"",INDEX('C_Opis postrojenja'!$E$226:$E$242,ROWS($A$11:A74)))</f>
        <v/>
      </c>
      <c r="C74" s="576" t="str">
        <f>IF($E74="","",INDEX('C_Opis postrojenja'!F:F,MATCH($B74,'C_Opis postrojenja'!$E:$E,0)))</f>
        <v/>
      </c>
      <c r="D74" s="576" t="str">
        <f>IF($E74="","",INDEX('C_Opis postrojenja'!I:I,MATCH($B74,'C_Opis postrojenja'!$E:$E,0)))</f>
        <v/>
      </c>
      <c r="E74" s="576" t="str">
        <f>IF($B74="","",INDEX('C_Opis postrojenja'!F:F,MATCH($CJ74,'C_Opis postrojenja'!$Q:$Q,0)))</f>
        <v/>
      </c>
      <c r="F74" s="700" t="str">
        <f>IF($E74="","",INDEX('C_Opis postrojenja'!L:L,MATCH($CJ74,'C_Opis postrojenja'!$Q:$Q,0)))</f>
        <v/>
      </c>
      <c r="G74" s="576" t="str">
        <f>IF($E74="","",INDEX('C_Opis postrojenja'!M:M,MATCH($CJ74,'C_Opis postrojenja'!$Q:$Q,0)))</f>
        <v/>
      </c>
      <c r="H74" s="576" t="str">
        <f>IF($E74="","",INDEX('C_Opis postrojenja'!N:N,MATCH($CJ74,'C_Opis postrojenja'!$Q:$Q,0)))</f>
        <v/>
      </c>
      <c r="I74" s="697" t="str">
        <f>IF($E74="","",IF(INDEX('E_Tokovi izvora'!$A:$N,CN74,I$7)="","",INDEX('E_Tokovi izvora'!$A:$N,CN74,I$7)))</f>
        <v/>
      </c>
      <c r="J74" s="697" t="str">
        <f>IF($E74="","",IF(INDEX('E_Tokovi izvora'!$A:$N,CO74,J$7)="","",INDEX('E_Tokovi izvora'!$A:$N,CO74,J$7)))</f>
        <v/>
      </c>
      <c r="K74" s="697" t="str">
        <f>IF($E74="","",IF(INDEX('E_Tokovi izvora'!$A:$N,CP74,K$7)="","",INDEX('E_Tokovi izvora'!$A:$N,CP74,K$7)))</f>
        <v/>
      </c>
      <c r="L74" s="697" t="str">
        <f>IF($E74="","",IF(INDEX('E_Tokovi izvora'!$A:$N,CQ74,L$7)="","",INDEX('E_Tokovi izvora'!$A:$N,CQ74,L$7)))</f>
        <v/>
      </c>
      <c r="M74" s="697" t="str">
        <f>IF($E74="","",IF(INDEX('E_Tokovi izvora'!$A:$N,CR74,M$7)="","",INDEX('E_Tokovi izvora'!$A:$N,CR74,M$7)))</f>
        <v/>
      </c>
      <c r="N74" s="697" t="str">
        <f>IF($E74="","",IF(INDEX('E_Tokovi izvora'!$A:$N,CS74,N$7)="","",INDEX('E_Tokovi izvora'!$A:$N,CS74,N$7)))</f>
        <v/>
      </c>
      <c r="O74" s="697" t="str">
        <f>IF($E74="","",IF(INDEX('E_Tokovi izvora'!$A:$N,CT74,O$7)="","",INDEX('E_Tokovi izvora'!$A:$N,CT74,O$7)))</f>
        <v/>
      </c>
      <c r="P74" s="697" t="str">
        <f>IF($E74="","",IF(INDEX('E_Tokovi izvora'!$A:$N,CU74,P$7)="","",INDEX('E_Tokovi izvora'!$A:$N,CU74,P$7)))</f>
        <v/>
      </c>
      <c r="Q74" s="697" t="str">
        <f>IF($E74="","",IF(INDEX('E_Tokovi izvora'!$A:$N,CV74,Q$7)="","",INDEX('E_Tokovi izvora'!$A:$N,CV74,Q$7)))</f>
        <v/>
      </c>
      <c r="R74" s="697" t="str">
        <f>IF($E74="","",IF(INDEX('E_Tokovi izvora'!$A:$N,CW74,R$7)="","",INDEX('E_Tokovi izvora'!$A:$N,CW74,R$7)))</f>
        <v/>
      </c>
      <c r="S74" s="697" t="str">
        <f>IF($E74="","",IF(INDEX('E_Tokovi izvora'!$A:$N,CX74,S$7)="","",INDEX('E_Tokovi izvora'!$A:$N,CX74,S$7)))</f>
        <v/>
      </c>
      <c r="T74" s="697" t="str">
        <f>IF($E74="","",IF(INDEX('E_Tokovi izvora'!$A:$N,CY74,T$7)="","",INDEX('E_Tokovi izvora'!$A:$N,CY74,T$7)))</f>
        <v/>
      </c>
      <c r="U74" s="697" t="str">
        <f>IF($E74="","",IF(INDEX('E_Tokovi izvora'!$A:$N,CZ74,U$7)="","",INDEX('E_Tokovi izvora'!$A:$N,CZ74,U$7)))</f>
        <v/>
      </c>
      <c r="V74" s="697" t="str">
        <f>IF($E74="","",IF(INDEX('E_Tokovi izvora'!$A:$N,DA74,V$7)="","",INDEX('E_Tokovi izvora'!$A:$N,DA74,V$7)))</f>
        <v/>
      </c>
      <c r="W74" s="698" t="str">
        <f>IF($E74="","",IF(INDEX('E_Tokovi izvora'!$A:$N,DB74,W$7)="","",INDEX('E_Tokovi izvora'!$A:$N,DB74,W$7)))</f>
        <v/>
      </c>
      <c r="X74" s="697" t="str">
        <f>IF($E74="","",IF(INDEX('E_Tokovi izvora'!$A:$N,DC74,X$7)="","",INDEX('E_Tokovi izvora'!$A:$N,DC74,X$7)))</f>
        <v/>
      </c>
      <c r="Y74" s="697" t="str">
        <f>IF($E74="","",IF(INDEX('E_Tokovi izvora'!$A:$N,DD74,Y$7)="","",INDEX('E_Tokovi izvora'!$A:$N,DD74,Y$7)))</f>
        <v/>
      </c>
      <c r="Z74" s="697" t="str">
        <f>IF($E74="","",IF(INDEX('E_Tokovi izvora'!$A:$N,DE74,Z$7)="","",INDEX('E_Tokovi izvora'!$A:$N,DE74,Z$7)))</f>
        <v/>
      </c>
      <c r="AA74" s="697" t="str">
        <f>IF($E74="","",IF(INDEX('E_Tokovi izvora'!$A:$N,DF74,AA$7)="","",INDEX('E_Tokovi izvora'!$A:$N,DF74,AA$7)))</f>
        <v/>
      </c>
      <c r="AB74" s="697" t="str">
        <f>IF($E74="","",IF(INDEX('E_Tokovi izvora'!$A:$N,DG74,AB$7)="","",INDEX('E_Tokovi izvora'!$A:$N,DG74,AB$7)))</f>
        <v/>
      </c>
      <c r="AC74" s="697" t="str">
        <f>IF($E74="","",IF(INDEX('E_Tokovi izvora'!$A:$N,DH74,AC$7)="","",INDEX('E_Tokovi izvora'!$A:$N,DH74,AC$7)))</f>
        <v/>
      </c>
      <c r="AD74" s="697" t="str">
        <f>IF($E74="","",IF(INDEX('E_Tokovi izvora'!$A:$N,DI74,AD$7)="","",INDEX('E_Tokovi izvora'!$A:$N,DI74,AD$7)))</f>
        <v/>
      </c>
      <c r="AE74" s="697" t="str">
        <f>IF($E74="","",IF(INDEX('E_Tokovi izvora'!$A:$N,DJ74,AE$7)="","",INDEX('E_Tokovi izvora'!$A:$N,DJ74,AE$7)))</f>
        <v/>
      </c>
      <c r="AF74" s="697" t="str">
        <f>IF($E74="","",IF(INDEX('E_Tokovi izvora'!$A:$N,DK74,AF$7)="","",INDEX('E_Tokovi izvora'!$A:$N,DK74,AF$7)))</f>
        <v/>
      </c>
      <c r="AG74" s="697" t="str">
        <f>IF($E74="","",IF(INDEX('E_Tokovi izvora'!$A:$N,DL74,AG$7)="","",INDEX('E_Tokovi izvora'!$A:$N,DL74,AG$7)))</f>
        <v/>
      </c>
      <c r="AH74" s="697" t="str">
        <f>IF($E74="","",IF(INDEX('E_Tokovi izvora'!$A:$N,DM74,AH$7)="","",INDEX('E_Tokovi izvora'!$A:$N,DM74,AH$7)))</f>
        <v/>
      </c>
      <c r="AI74" s="697" t="str">
        <f>IF($E74="","",IF(INDEX('E_Tokovi izvora'!$A:$N,DN74,AI$7)="","",INDEX('E_Tokovi izvora'!$A:$N,DN74,AI$7)))</f>
        <v/>
      </c>
      <c r="AJ74" s="697" t="str">
        <f>IF($E74="","",IF(INDEX('E_Tokovi izvora'!$A:$N,DO74,AJ$7)="","",INDEX('E_Tokovi izvora'!$A:$N,DO74,AJ$7)))</f>
        <v/>
      </c>
      <c r="AK74" s="697" t="str">
        <f>IF($E74="","",IF(INDEX('E_Tokovi izvora'!$A:$N,DP74,AK$7)="","",INDEX('E_Tokovi izvora'!$A:$N,DP74,AK$7)))</f>
        <v/>
      </c>
      <c r="AL74" s="697" t="str">
        <f>IF($E74="","",IF(INDEX('E_Tokovi izvora'!$A:$N,DQ74,AL$7)="","",INDEX('E_Tokovi izvora'!$A:$N,DQ74,AL$7)))</f>
        <v/>
      </c>
      <c r="AM74" s="697" t="str">
        <f>IF($E74="","",IF(INDEX('E_Tokovi izvora'!$A:$N,DR74,AM$7)="","",INDEX('E_Tokovi izvora'!$A:$N,DR74,AM$7)))</f>
        <v/>
      </c>
      <c r="AN74" s="697" t="str">
        <f>IF($E74="","",IF(INDEX('E_Tokovi izvora'!$A:$N,DS74,AN$7)="","",INDEX('E_Tokovi izvora'!$A:$N,DS74,AN$7)))</f>
        <v/>
      </c>
      <c r="AO74" s="697" t="str">
        <f>IF($E74="","",IF(INDEX('E_Tokovi izvora'!$A:$N,DT74,AO$7)="","",INDEX('E_Tokovi izvora'!$A:$N,DT74,AO$7)))</f>
        <v/>
      </c>
      <c r="AP74" s="697" t="str">
        <f>IF($E74="","",IF(INDEX('E_Tokovi izvora'!$A:$N,DU74,AP$7)="","",INDEX('E_Tokovi izvora'!$A:$N,DU74,AP$7)))</f>
        <v/>
      </c>
      <c r="AQ74" s="697" t="str">
        <f>IF($E74="","",IF(INDEX('E_Tokovi izvora'!$A:$N,DV74,AQ$7)="","",INDEX('E_Tokovi izvora'!$A:$N,DV74,AQ$7)))</f>
        <v/>
      </c>
      <c r="AR74" s="697" t="str">
        <f>IF($E74="","",IF(INDEX('E_Tokovi izvora'!$A:$N,DW74,AR$7)="","",INDEX('E_Tokovi izvora'!$A:$N,DW74,AR$7)))</f>
        <v/>
      </c>
      <c r="AS74" s="697" t="str">
        <f>IF($E74="","",IF(INDEX('E_Tokovi izvora'!$A:$N,DX74,AS$7)="","",INDEX('E_Tokovi izvora'!$A:$N,DX74,AS$7)))</f>
        <v/>
      </c>
      <c r="AT74" s="697" t="str">
        <f>IF($E74="","",IF(INDEX('E_Tokovi izvora'!$A:$N,DY74,AT$7)="","",INDEX('E_Tokovi izvora'!$A:$N,DY74,AT$7)))</f>
        <v/>
      </c>
      <c r="AU74" s="697" t="str">
        <f>IF($E74="","",IF(INDEX('E_Tokovi izvora'!$A:$N,DZ74,AU$7)="","",INDEX('E_Tokovi izvora'!$A:$N,DZ74,AU$7)))</f>
        <v/>
      </c>
      <c r="AV74" s="697" t="str">
        <f>IF($E74="","",IF(INDEX('E_Tokovi izvora'!$A:$N,EA74,AV$7)="","",INDEX('E_Tokovi izvora'!$A:$N,EA74,AV$7)))</f>
        <v/>
      </c>
      <c r="AW74" s="697" t="str">
        <f>IF($E74="","",IF(INDEX('E_Tokovi izvora'!$A:$N,EB74,AW$7)="","",INDEX('E_Tokovi izvora'!$A:$N,EB74,AW$7)))</f>
        <v/>
      </c>
      <c r="AX74" s="697" t="str">
        <f>IF($E74="","",IF(INDEX('E_Tokovi izvora'!$A:$N,EC74,AX$7)="","",INDEX('E_Tokovi izvora'!$A:$N,EC74,AX$7)))</f>
        <v/>
      </c>
      <c r="AY74" s="697" t="str">
        <f>IF($E74="","",IF(INDEX('E_Tokovi izvora'!$A:$N,ED74,AY$7)="","",INDEX('E_Tokovi izvora'!$A:$N,ED74,AY$7)))</f>
        <v/>
      </c>
      <c r="AZ74" s="697" t="str">
        <f>IF($E74="","",IF(INDEX('E_Tokovi izvora'!$A:$N,EE74,AZ$7)="","",INDEX('E_Tokovi izvora'!$A:$N,EE74,AZ$7)))</f>
        <v/>
      </c>
      <c r="BA74" s="697" t="str">
        <f>IF($E74="","",IF(INDEX('E_Tokovi izvora'!$A:$N,EF74,BA$7)="","",INDEX('E_Tokovi izvora'!$A:$N,EF74,BA$7)))</f>
        <v/>
      </c>
      <c r="BB74" s="697" t="str">
        <f>IF($E74="","",IF(INDEX('E_Tokovi izvora'!$A:$N,EG74,BB$7)="","",INDEX('E_Tokovi izvora'!$A:$N,EG74,BB$7)))</f>
        <v/>
      </c>
      <c r="BC74" s="697" t="str">
        <f>IF($E74="","",IF(INDEX('E_Tokovi izvora'!$A:$N,EH74,BC$7)="","",INDEX('E_Tokovi izvora'!$A:$N,EH74,BC$7)))</f>
        <v/>
      </c>
      <c r="BD74" s="697" t="str">
        <f>IF($E74="","",IF(INDEX('E_Tokovi izvora'!$A:$N,EI74,BD$7)="","",INDEX('E_Tokovi izvora'!$A:$N,EI74,BD$7)))</f>
        <v/>
      </c>
      <c r="BE74" s="697" t="str">
        <f>IF($E74="","",IF(INDEX('E_Tokovi izvora'!$A:$N,EJ74,BE$7)="","",INDEX('E_Tokovi izvora'!$A:$N,EJ74,BE$7)))</f>
        <v/>
      </c>
      <c r="BF74" s="697" t="str">
        <f>IF($E74="","",IF(INDEX('E_Tokovi izvora'!$A:$N,EK74,BF$7)="","",INDEX('E_Tokovi izvora'!$A:$N,EK74,BF$7)))</f>
        <v/>
      </c>
      <c r="BG74" s="697" t="str">
        <f>IF($E74="","",IF(INDEX('E_Tokovi izvora'!$A:$N,EL74,BG$7)="","",INDEX('E_Tokovi izvora'!$A:$N,EL74,BG$7)))</f>
        <v/>
      </c>
      <c r="BH74" s="697" t="str">
        <f>IF($E74="","",IF(INDEX('E_Tokovi izvora'!$A:$N,EM74,BH$7)="","",INDEX('E_Tokovi izvora'!$A:$N,EM74,BH$7)))</f>
        <v/>
      </c>
      <c r="BI74" s="697" t="str">
        <f>IF($E74="","",IF(INDEX('E_Tokovi izvora'!$A:$N,EN74,BI$7)="","",INDEX('E_Tokovi izvora'!$A:$N,EN74,BI$7)))</f>
        <v/>
      </c>
      <c r="BJ74" s="697" t="str">
        <f>IF($E74="","",IF(INDEX('E_Tokovi izvora'!$A:$N,EO74,BJ$7)="","",INDEX('E_Tokovi izvora'!$A:$N,EO74,BJ$7)))</f>
        <v/>
      </c>
      <c r="BK74" s="697" t="str">
        <f>IF($E74="","",IF(INDEX('E_Tokovi izvora'!$A:$N,EP74,BK$7)="","",INDEX('E_Tokovi izvora'!$A:$N,EP74,BK$7)))</f>
        <v/>
      </c>
      <c r="BL74" s="697" t="str">
        <f>IF($E74="","",IF(INDEX('E_Tokovi izvora'!$A:$N,EQ74,BL$7)="","",INDEX('E_Tokovi izvora'!$A:$N,EQ74,BL$7)))</f>
        <v/>
      </c>
      <c r="BM74" s="697" t="str">
        <f>IF($E74="","",IF(INDEX('E_Tokovi izvora'!$A:$N,ER74,BM$7)="","",INDEX('E_Tokovi izvora'!$A:$N,ER74,BM$7)))</f>
        <v/>
      </c>
      <c r="BN74" s="697" t="str">
        <f>IF($E74="","",IF(INDEX('E_Tokovi izvora'!$A:$N,ES74,BN$7)="","",INDEX('E_Tokovi izvora'!$A:$N,ES74,BN$7)))</f>
        <v/>
      </c>
      <c r="BO74" s="697" t="str">
        <f>IF($E74="","",IF(INDEX('E_Tokovi izvora'!$A:$N,ET74,BO$7)="","",INDEX('E_Tokovi izvora'!$A:$N,ET74,BO$7)))</f>
        <v/>
      </c>
      <c r="BP74" s="697" t="str">
        <f>IF($E74="","",IF(INDEX('E_Tokovi izvora'!$A:$N,EU74,BP$7)="","",INDEX('E_Tokovi izvora'!$A:$N,EU74,BP$7)))</f>
        <v/>
      </c>
      <c r="BQ74" s="697" t="str">
        <f>IF($E74="","",IF(INDEX('E_Tokovi izvora'!$A:$N,EV74,BQ$7)="","",INDEX('E_Tokovi izvora'!$A:$N,EV74,BQ$7)))</f>
        <v/>
      </c>
      <c r="BR74" s="697" t="str">
        <f>IF($E74="","",IF(INDEX('E_Tokovi izvora'!$A:$N,EW74,BR$7)="","",INDEX('E_Tokovi izvora'!$A:$N,EW74,BR$7)))</f>
        <v/>
      </c>
      <c r="BS74" s="697" t="str">
        <f>IF($E74="","",IF(INDEX('E_Tokovi izvora'!$A:$N,EX74,BS$7)="","",INDEX('E_Tokovi izvora'!$A:$N,EX74,BS$7)))</f>
        <v/>
      </c>
      <c r="BT74" s="697" t="str">
        <f>IF($E74="","",IF(INDEX('E_Tokovi izvora'!$A:$N,EY74,BT$7)="","",INDEX('E_Tokovi izvora'!$A:$N,EY74,BT$7)))</f>
        <v/>
      </c>
      <c r="BU74" s="620"/>
      <c r="CJ74" s="673" t="str">
        <f t="shared" si="66"/>
        <v>SourceCategory_</v>
      </c>
      <c r="CK74" s="673" t="b">
        <f>INDEX('C_Opis postrojenja'!$A$226:$A$332,ROWS($CI$11:CI74))="ausblenden"</f>
        <v>1</v>
      </c>
      <c r="CL74" s="673" t="str">
        <f t="shared" si="67"/>
        <v>SourceStreamName_</v>
      </c>
      <c r="CN74" s="673">
        <f t="shared" si="65"/>
        <v>4291</v>
      </c>
      <c r="CO74" s="673">
        <f t="shared" si="2"/>
        <v>4293</v>
      </c>
      <c r="CP74" s="673">
        <f t="shared" si="3"/>
        <v>4295</v>
      </c>
      <c r="CQ74" s="673">
        <f t="shared" si="4"/>
        <v>4297</v>
      </c>
      <c r="CR74" s="673">
        <f t="shared" si="5"/>
        <v>4299</v>
      </c>
      <c r="CS74" s="673">
        <f t="shared" si="6"/>
        <v>4301</v>
      </c>
      <c r="CT74" s="673">
        <f t="shared" si="7"/>
        <v>4303</v>
      </c>
      <c r="CU74" s="673">
        <f t="shared" si="8"/>
        <v>4303</v>
      </c>
      <c r="CV74" s="673">
        <f t="shared" si="9"/>
        <v>4303</v>
      </c>
      <c r="CW74" s="673">
        <f t="shared" si="10"/>
        <v>4303</v>
      </c>
      <c r="CX74" s="673">
        <f t="shared" si="11"/>
        <v>4303</v>
      </c>
      <c r="CY74" s="673">
        <f t="shared" si="12"/>
        <v>4306</v>
      </c>
      <c r="CZ74" s="673">
        <f t="shared" si="13"/>
        <v>4310</v>
      </c>
      <c r="DA74" s="673">
        <f t="shared" si="14"/>
        <v>4311</v>
      </c>
      <c r="DB74" s="673">
        <f t="shared" si="15"/>
        <v>4312</v>
      </c>
      <c r="DC74" s="673">
        <f t="shared" si="16"/>
        <v>4319</v>
      </c>
      <c r="DD74" s="673">
        <f t="shared" si="17"/>
        <v>4329</v>
      </c>
      <c r="DE74" s="673">
        <f t="shared" si="18"/>
        <v>4329</v>
      </c>
      <c r="DF74" s="673">
        <f t="shared" si="19"/>
        <v>4329</v>
      </c>
      <c r="DG74" s="673">
        <f t="shared" si="20"/>
        <v>4329</v>
      </c>
      <c r="DH74" s="673">
        <f t="shared" si="21"/>
        <v>4329</v>
      </c>
      <c r="DI74" s="673">
        <f t="shared" si="22"/>
        <v>4329</v>
      </c>
      <c r="DJ74" s="673">
        <f t="shared" si="23"/>
        <v>4329</v>
      </c>
      <c r="DK74" s="673">
        <f t="shared" si="24"/>
        <v>4320</v>
      </c>
      <c r="DL74" s="673">
        <f t="shared" si="25"/>
        <v>4330</v>
      </c>
      <c r="DM74" s="673">
        <f t="shared" si="26"/>
        <v>4330</v>
      </c>
      <c r="DN74" s="673">
        <f t="shared" si="27"/>
        <v>4330</v>
      </c>
      <c r="DO74" s="673">
        <f t="shared" si="28"/>
        <v>4330</v>
      </c>
      <c r="DP74" s="673">
        <f t="shared" si="29"/>
        <v>4330</v>
      </c>
      <c r="DQ74" s="673">
        <f t="shared" si="30"/>
        <v>4330</v>
      </c>
      <c r="DR74" s="673">
        <f t="shared" si="31"/>
        <v>4330</v>
      </c>
      <c r="DS74" s="673">
        <f t="shared" si="32"/>
        <v>4321</v>
      </c>
      <c r="DT74" s="673">
        <f t="shared" si="33"/>
        <v>4331</v>
      </c>
      <c r="DU74" s="673">
        <f t="shared" si="34"/>
        <v>4331</v>
      </c>
      <c r="DV74" s="673">
        <f t="shared" si="35"/>
        <v>4331</v>
      </c>
      <c r="DW74" s="673">
        <f t="shared" si="36"/>
        <v>4331</v>
      </c>
      <c r="DX74" s="673">
        <f t="shared" si="37"/>
        <v>4331</v>
      </c>
      <c r="DY74" s="673">
        <f t="shared" si="38"/>
        <v>4331</v>
      </c>
      <c r="DZ74" s="673">
        <f t="shared" si="39"/>
        <v>4331</v>
      </c>
      <c r="EA74" s="673">
        <f t="shared" si="40"/>
        <v>4322</v>
      </c>
      <c r="EB74" s="673">
        <f t="shared" si="41"/>
        <v>4332</v>
      </c>
      <c r="EC74" s="673">
        <f t="shared" si="42"/>
        <v>4332</v>
      </c>
      <c r="ED74" s="673">
        <f t="shared" si="43"/>
        <v>4332</v>
      </c>
      <c r="EE74" s="673">
        <f t="shared" si="44"/>
        <v>4332</v>
      </c>
      <c r="EF74" s="673">
        <f t="shared" si="45"/>
        <v>4332</v>
      </c>
      <c r="EG74" s="673">
        <f t="shared" si="46"/>
        <v>4332</v>
      </c>
      <c r="EH74" s="673">
        <f t="shared" si="47"/>
        <v>4332</v>
      </c>
      <c r="EI74" s="673">
        <f t="shared" si="48"/>
        <v>4323</v>
      </c>
      <c r="EJ74" s="673">
        <f t="shared" si="49"/>
        <v>4333</v>
      </c>
      <c r="EK74" s="673">
        <f t="shared" si="50"/>
        <v>4333</v>
      </c>
      <c r="EL74" s="673">
        <f t="shared" si="51"/>
        <v>4333</v>
      </c>
      <c r="EM74" s="673">
        <f t="shared" si="52"/>
        <v>4333</v>
      </c>
      <c r="EN74" s="673">
        <f t="shared" si="53"/>
        <v>4333</v>
      </c>
      <c r="EO74" s="673">
        <f t="shared" si="54"/>
        <v>4333</v>
      </c>
      <c r="EP74" s="673">
        <f t="shared" si="55"/>
        <v>4333</v>
      </c>
      <c r="EQ74" s="673">
        <f t="shared" si="56"/>
        <v>4324</v>
      </c>
      <c r="ER74" s="673">
        <f t="shared" si="57"/>
        <v>4334</v>
      </c>
      <c r="ES74" s="673">
        <f t="shared" si="58"/>
        <v>4334</v>
      </c>
      <c r="ET74" s="673">
        <f t="shared" si="59"/>
        <v>4334</v>
      </c>
      <c r="EU74" s="673">
        <f t="shared" si="60"/>
        <v>4334</v>
      </c>
      <c r="EV74" s="673">
        <f t="shared" si="61"/>
        <v>4334</v>
      </c>
      <c r="EW74" s="673">
        <f t="shared" si="62"/>
        <v>4334</v>
      </c>
      <c r="EX74" s="673">
        <f t="shared" si="63"/>
        <v>4334</v>
      </c>
      <c r="EY74" s="673">
        <f t="shared" si="64"/>
        <v>4340</v>
      </c>
    </row>
    <row r="75" spans="2:155" ht="12.75" customHeight="1" x14ac:dyDescent="0.2">
      <c r="B75" s="694" t="str">
        <f>IF(COUNTIF($CK$10:CK75,TRUE)&gt;0,"",INDEX('C_Opis postrojenja'!$E$226:$E$242,ROWS($A$11:A75)))</f>
        <v/>
      </c>
      <c r="C75" s="576" t="str">
        <f>IF($E75="","",INDEX('C_Opis postrojenja'!F:F,MATCH($B75,'C_Opis postrojenja'!$E:$E,0)))</f>
        <v/>
      </c>
      <c r="D75" s="576" t="str">
        <f>IF($E75="","",INDEX('C_Opis postrojenja'!I:I,MATCH($B75,'C_Opis postrojenja'!$E:$E,0)))</f>
        <v/>
      </c>
      <c r="E75" s="576" t="str">
        <f>IF($B75="","",INDEX('C_Opis postrojenja'!F:F,MATCH($CJ75,'C_Opis postrojenja'!$Q:$Q,0)))</f>
        <v/>
      </c>
      <c r="F75" s="700" t="str">
        <f>IF($E75="","",INDEX('C_Opis postrojenja'!L:L,MATCH($CJ75,'C_Opis postrojenja'!$Q:$Q,0)))</f>
        <v/>
      </c>
      <c r="G75" s="576" t="str">
        <f>IF($E75="","",INDEX('C_Opis postrojenja'!M:M,MATCH($CJ75,'C_Opis postrojenja'!$Q:$Q,0)))</f>
        <v/>
      </c>
      <c r="H75" s="576" t="str">
        <f>IF($E75="","",INDEX('C_Opis postrojenja'!N:N,MATCH($CJ75,'C_Opis postrojenja'!$Q:$Q,0)))</f>
        <v/>
      </c>
      <c r="I75" s="697" t="str">
        <f>IF($E75="","",IF(INDEX('E_Tokovi izvora'!$A:$N,CN75,I$7)="","",INDEX('E_Tokovi izvora'!$A:$N,CN75,I$7)))</f>
        <v/>
      </c>
      <c r="J75" s="697" t="str">
        <f>IF($E75="","",IF(INDEX('E_Tokovi izvora'!$A:$N,CO75,J$7)="","",INDEX('E_Tokovi izvora'!$A:$N,CO75,J$7)))</f>
        <v/>
      </c>
      <c r="K75" s="697" t="str">
        <f>IF($E75="","",IF(INDEX('E_Tokovi izvora'!$A:$N,CP75,K$7)="","",INDEX('E_Tokovi izvora'!$A:$N,CP75,K$7)))</f>
        <v/>
      </c>
      <c r="L75" s="697" t="str">
        <f>IF($E75="","",IF(INDEX('E_Tokovi izvora'!$A:$N,CQ75,L$7)="","",INDEX('E_Tokovi izvora'!$A:$N,CQ75,L$7)))</f>
        <v/>
      </c>
      <c r="M75" s="697" t="str">
        <f>IF($E75="","",IF(INDEX('E_Tokovi izvora'!$A:$N,CR75,M$7)="","",INDEX('E_Tokovi izvora'!$A:$N,CR75,M$7)))</f>
        <v/>
      </c>
      <c r="N75" s="697" t="str">
        <f>IF($E75="","",IF(INDEX('E_Tokovi izvora'!$A:$N,CS75,N$7)="","",INDEX('E_Tokovi izvora'!$A:$N,CS75,N$7)))</f>
        <v/>
      </c>
      <c r="O75" s="697" t="str">
        <f>IF($E75="","",IF(INDEX('E_Tokovi izvora'!$A:$N,CT75,O$7)="","",INDEX('E_Tokovi izvora'!$A:$N,CT75,O$7)))</f>
        <v/>
      </c>
      <c r="P75" s="697" t="str">
        <f>IF($E75="","",IF(INDEX('E_Tokovi izvora'!$A:$N,CU75,P$7)="","",INDEX('E_Tokovi izvora'!$A:$N,CU75,P$7)))</f>
        <v/>
      </c>
      <c r="Q75" s="697" t="str">
        <f>IF($E75="","",IF(INDEX('E_Tokovi izvora'!$A:$N,CV75,Q$7)="","",INDEX('E_Tokovi izvora'!$A:$N,CV75,Q$7)))</f>
        <v/>
      </c>
      <c r="R75" s="697" t="str">
        <f>IF($E75="","",IF(INDEX('E_Tokovi izvora'!$A:$N,CW75,R$7)="","",INDEX('E_Tokovi izvora'!$A:$N,CW75,R$7)))</f>
        <v/>
      </c>
      <c r="S75" s="697" t="str">
        <f>IF($E75="","",IF(INDEX('E_Tokovi izvora'!$A:$N,CX75,S$7)="","",INDEX('E_Tokovi izvora'!$A:$N,CX75,S$7)))</f>
        <v/>
      </c>
      <c r="T75" s="697" t="str">
        <f>IF($E75="","",IF(INDEX('E_Tokovi izvora'!$A:$N,CY75,T$7)="","",INDEX('E_Tokovi izvora'!$A:$N,CY75,T$7)))</f>
        <v/>
      </c>
      <c r="U75" s="697" t="str">
        <f>IF($E75="","",IF(INDEX('E_Tokovi izvora'!$A:$N,CZ75,U$7)="","",INDEX('E_Tokovi izvora'!$A:$N,CZ75,U$7)))</f>
        <v/>
      </c>
      <c r="V75" s="697" t="str">
        <f>IF($E75="","",IF(INDEX('E_Tokovi izvora'!$A:$N,DA75,V$7)="","",INDEX('E_Tokovi izvora'!$A:$N,DA75,V$7)))</f>
        <v/>
      </c>
      <c r="W75" s="698" t="str">
        <f>IF($E75="","",IF(INDEX('E_Tokovi izvora'!$A:$N,DB75,W$7)="","",INDEX('E_Tokovi izvora'!$A:$N,DB75,W$7)))</f>
        <v/>
      </c>
      <c r="X75" s="697" t="str">
        <f>IF($E75="","",IF(INDEX('E_Tokovi izvora'!$A:$N,DC75,X$7)="","",INDEX('E_Tokovi izvora'!$A:$N,DC75,X$7)))</f>
        <v/>
      </c>
      <c r="Y75" s="697" t="str">
        <f>IF($E75="","",IF(INDEX('E_Tokovi izvora'!$A:$N,DD75,Y$7)="","",INDEX('E_Tokovi izvora'!$A:$N,DD75,Y$7)))</f>
        <v/>
      </c>
      <c r="Z75" s="697" t="str">
        <f>IF($E75="","",IF(INDEX('E_Tokovi izvora'!$A:$N,DE75,Z$7)="","",INDEX('E_Tokovi izvora'!$A:$N,DE75,Z$7)))</f>
        <v/>
      </c>
      <c r="AA75" s="697" t="str">
        <f>IF($E75="","",IF(INDEX('E_Tokovi izvora'!$A:$N,DF75,AA$7)="","",INDEX('E_Tokovi izvora'!$A:$N,DF75,AA$7)))</f>
        <v/>
      </c>
      <c r="AB75" s="697" t="str">
        <f>IF($E75="","",IF(INDEX('E_Tokovi izvora'!$A:$N,DG75,AB$7)="","",INDEX('E_Tokovi izvora'!$A:$N,DG75,AB$7)))</f>
        <v/>
      </c>
      <c r="AC75" s="697" t="str">
        <f>IF($E75="","",IF(INDEX('E_Tokovi izvora'!$A:$N,DH75,AC$7)="","",INDEX('E_Tokovi izvora'!$A:$N,DH75,AC$7)))</f>
        <v/>
      </c>
      <c r="AD75" s="697" t="str">
        <f>IF($E75="","",IF(INDEX('E_Tokovi izvora'!$A:$N,DI75,AD$7)="","",INDEX('E_Tokovi izvora'!$A:$N,DI75,AD$7)))</f>
        <v/>
      </c>
      <c r="AE75" s="697" t="str">
        <f>IF($E75="","",IF(INDEX('E_Tokovi izvora'!$A:$N,DJ75,AE$7)="","",INDEX('E_Tokovi izvora'!$A:$N,DJ75,AE$7)))</f>
        <v/>
      </c>
      <c r="AF75" s="697" t="str">
        <f>IF($E75="","",IF(INDEX('E_Tokovi izvora'!$A:$N,DK75,AF$7)="","",INDEX('E_Tokovi izvora'!$A:$N,DK75,AF$7)))</f>
        <v/>
      </c>
      <c r="AG75" s="697" t="str">
        <f>IF($E75="","",IF(INDEX('E_Tokovi izvora'!$A:$N,DL75,AG$7)="","",INDEX('E_Tokovi izvora'!$A:$N,DL75,AG$7)))</f>
        <v/>
      </c>
      <c r="AH75" s="697" t="str">
        <f>IF($E75="","",IF(INDEX('E_Tokovi izvora'!$A:$N,DM75,AH$7)="","",INDEX('E_Tokovi izvora'!$A:$N,DM75,AH$7)))</f>
        <v/>
      </c>
      <c r="AI75" s="697" t="str">
        <f>IF($E75="","",IF(INDEX('E_Tokovi izvora'!$A:$N,DN75,AI$7)="","",INDEX('E_Tokovi izvora'!$A:$N,DN75,AI$7)))</f>
        <v/>
      </c>
      <c r="AJ75" s="697" t="str">
        <f>IF($E75="","",IF(INDEX('E_Tokovi izvora'!$A:$N,DO75,AJ$7)="","",INDEX('E_Tokovi izvora'!$A:$N,DO75,AJ$7)))</f>
        <v/>
      </c>
      <c r="AK75" s="697" t="str">
        <f>IF($E75="","",IF(INDEX('E_Tokovi izvora'!$A:$N,DP75,AK$7)="","",INDEX('E_Tokovi izvora'!$A:$N,DP75,AK$7)))</f>
        <v/>
      </c>
      <c r="AL75" s="697" t="str">
        <f>IF($E75="","",IF(INDEX('E_Tokovi izvora'!$A:$N,DQ75,AL$7)="","",INDEX('E_Tokovi izvora'!$A:$N,DQ75,AL$7)))</f>
        <v/>
      </c>
      <c r="AM75" s="697" t="str">
        <f>IF($E75="","",IF(INDEX('E_Tokovi izvora'!$A:$N,DR75,AM$7)="","",INDEX('E_Tokovi izvora'!$A:$N,DR75,AM$7)))</f>
        <v/>
      </c>
      <c r="AN75" s="697" t="str">
        <f>IF($E75="","",IF(INDEX('E_Tokovi izvora'!$A:$N,DS75,AN$7)="","",INDEX('E_Tokovi izvora'!$A:$N,DS75,AN$7)))</f>
        <v/>
      </c>
      <c r="AO75" s="697" t="str">
        <f>IF($E75="","",IF(INDEX('E_Tokovi izvora'!$A:$N,DT75,AO$7)="","",INDEX('E_Tokovi izvora'!$A:$N,DT75,AO$7)))</f>
        <v/>
      </c>
      <c r="AP75" s="697" t="str">
        <f>IF($E75="","",IF(INDEX('E_Tokovi izvora'!$A:$N,DU75,AP$7)="","",INDEX('E_Tokovi izvora'!$A:$N,DU75,AP$7)))</f>
        <v/>
      </c>
      <c r="AQ75" s="697" t="str">
        <f>IF($E75="","",IF(INDEX('E_Tokovi izvora'!$A:$N,DV75,AQ$7)="","",INDEX('E_Tokovi izvora'!$A:$N,DV75,AQ$7)))</f>
        <v/>
      </c>
      <c r="AR75" s="697" t="str">
        <f>IF($E75="","",IF(INDEX('E_Tokovi izvora'!$A:$N,DW75,AR$7)="","",INDEX('E_Tokovi izvora'!$A:$N,DW75,AR$7)))</f>
        <v/>
      </c>
      <c r="AS75" s="697" t="str">
        <f>IF($E75="","",IF(INDEX('E_Tokovi izvora'!$A:$N,DX75,AS$7)="","",INDEX('E_Tokovi izvora'!$A:$N,DX75,AS$7)))</f>
        <v/>
      </c>
      <c r="AT75" s="697" t="str">
        <f>IF($E75="","",IF(INDEX('E_Tokovi izvora'!$A:$N,DY75,AT$7)="","",INDEX('E_Tokovi izvora'!$A:$N,DY75,AT$7)))</f>
        <v/>
      </c>
      <c r="AU75" s="697" t="str">
        <f>IF($E75="","",IF(INDEX('E_Tokovi izvora'!$A:$N,DZ75,AU$7)="","",INDEX('E_Tokovi izvora'!$A:$N,DZ75,AU$7)))</f>
        <v/>
      </c>
      <c r="AV75" s="697" t="str">
        <f>IF($E75="","",IF(INDEX('E_Tokovi izvora'!$A:$N,EA75,AV$7)="","",INDEX('E_Tokovi izvora'!$A:$N,EA75,AV$7)))</f>
        <v/>
      </c>
      <c r="AW75" s="697" t="str">
        <f>IF($E75="","",IF(INDEX('E_Tokovi izvora'!$A:$N,EB75,AW$7)="","",INDEX('E_Tokovi izvora'!$A:$N,EB75,AW$7)))</f>
        <v/>
      </c>
      <c r="AX75" s="697" t="str">
        <f>IF($E75="","",IF(INDEX('E_Tokovi izvora'!$A:$N,EC75,AX$7)="","",INDEX('E_Tokovi izvora'!$A:$N,EC75,AX$7)))</f>
        <v/>
      </c>
      <c r="AY75" s="697" t="str">
        <f>IF($E75="","",IF(INDEX('E_Tokovi izvora'!$A:$N,ED75,AY$7)="","",INDEX('E_Tokovi izvora'!$A:$N,ED75,AY$7)))</f>
        <v/>
      </c>
      <c r="AZ75" s="697" t="str">
        <f>IF($E75="","",IF(INDEX('E_Tokovi izvora'!$A:$N,EE75,AZ$7)="","",INDEX('E_Tokovi izvora'!$A:$N,EE75,AZ$7)))</f>
        <v/>
      </c>
      <c r="BA75" s="697" t="str">
        <f>IF($E75="","",IF(INDEX('E_Tokovi izvora'!$A:$N,EF75,BA$7)="","",INDEX('E_Tokovi izvora'!$A:$N,EF75,BA$7)))</f>
        <v/>
      </c>
      <c r="BB75" s="697" t="str">
        <f>IF($E75="","",IF(INDEX('E_Tokovi izvora'!$A:$N,EG75,BB$7)="","",INDEX('E_Tokovi izvora'!$A:$N,EG75,BB$7)))</f>
        <v/>
      </c>
      <c r="BC75" s="697" t="str">
        <f>IF($E75="","",IF(INDEX('E_Tokovi izvora'!$A:$N,EH75,BC$7)="","",INDEX('E_Tokovi izvora'!$A:$N,EH75,BC$7)))</f>
        <v/>
      </c>
      <c r="BD75" s="697" t="str">
        <f>IF($E75="","",IF(INDEX('E_Tokovi izvora'!$A:$N,EI75,BD$7)="","",INDEX('E_Tokovi izvora'!$A:$N,EI75,BD$7)))</f>
        <v/>
      </c>
      <c r="BE75" s="697" t="str">
        <f>IF($E75="","",IF(INDEX('E_Tokovi izvora'!$A:$N,EJ75,BE$7)="","",INDEX('E_Tokovi izvora'!$A:$N,EJ75,BE$7)))</f>
        <v/>
      </c>
      <c r="BF75" s="697" t="str">
        <f>IF($E75="","",IF(INDEX('E_Tokovi izvora'!$A:$N,EK75,BF$7)="","",INDEX('E_Tokovi izvora'!$A:$N,EK75,BF$7)))</f>
        <v/>
      </c>
      <c r="BG75" s="697" t="str">
        <f>IF($E75="","",IF(INDEX('E_Tokovi izvora'!$A:$N,EL75,BG$7)="","",INDEX('E_Tokovi izvora'!$A:$N,EL75,BG$7)))</f>
        <v/>
      </c>
      <c r="BH75" s="697" t="str">
        <f>IF($E75="","",IF(INDEX('E_Tokovi izvora'!$A:$N,EM75,BH$7)="","",INDEX('E_Tokovi izvora'!$A:$N,EM75,BH$7)))</f>
        <v/>
      </c>
      <c r="BI75" s="697" t="str">
        <f>IF($E75="","",IF(INDEX('E_Tokovi izvora'!$A:$N,EN75,BI$7)="","",INDEX('E_Tokovi izvora'!$A:$N,EN75,BI$7)))</f>
        <v/>
      </c>
      <c r="BJ75" s="697" t="str">
        <f>IF($E75="","",IF(INDEX('E_Tokovi izvora'!$A:$N,EO75,BJ$7)="","",INDEX('E_Tokovi izvora'!$A:$N,EO75,BJ$7)))</f>
        <v/>
      </c>
      <c r="BK75" s="697" t="str">
        <f>IF($E75="","",IF(INDEX('E_Tokovi izvora'!$A:$N,EP75,BK$7)="","",INDEX('E_Tokovi izvora'!$A:$N,EP75,BK$7)))</f>
        <v/>
      </c>
      <c r="BL75" s="697" t="str">
        <f>IF($E75="","",IF(INDEX('E_Tokovi izvora'!$A:$N,EQ75,BL$7)="","",INDEX('E_Tokovi izvora'!$A:$N,EQ75,BL$7)))</f>
        <v/>
      </c>
      <c r="BM75" s="697" t="str">
        <f>IF($E75="","",IF(INDEX('E_Tokovi izvora'!$A:$N,ER75,BM$7)="","",INDEX('E_Tokovi izvora'!$A:$N,ER75,BM$7)))</f>
        <v/>
      </c>
      <c r="BN75" s="697" t="str">
        <f>IF($E75="","",IF(INDEX('E_Tokovi izvora'!$A:$N,ES75,BN$7)="","",INDEX('E_Tokovi izvora'!$A:$N,ES75,BN$7)))</f>
        <v/>
      </c>
      <c r="BO75" s="697" t="str">
        <f>IF($E75="","",IF(INDEX('E_Tokovi izvora'!$A:$N,ET75,BO$7)="","",INDEX('E_Tokovi izvora'!$A:$N,ET75,BO$7)))</f>
        <v/>
      </c>
      <c r="BP75" s="697" t="str">
        <f>IF($E75="","",IF(INDEX('E_Tokovi izvora'!$A:$N,EU75,BP$7)="","",INDEX('E_Tokovi izvora'!$A:$N,EU75,BP$7)))</f>
        <v/>
      </c>
      <c r="BQ75" s="697" t="str">
        <f>IF($E75="","",IF(INDEX('E_Tokovi izvora'!$A:$N,EV75,BQ$7)="","",INDEX('E_Tokovi izvora'!$A:$N,EV75,BQ$7)))</f>
        <v/>
      </c>
      <c r="BR75" s="697" t="str">
        <f>IF($E75="","",IF(INDEX('E_Tokovi izvora'!$A:$N,EW75,BR$7)="","",INDEX('E_Tokovi izvora'!$A:$N,EW75,BR$7)))</f>
        <v/>
      </c>
      <c r="BS75" s="697" t="str">
        <f>IF($E75="","",IF(INDEX('E_Tokovi izvora'!$A:$N,EX75,BS$7)="","",INDEX('E_Tokovi izvora'!$A:$N,EX75,BS$7)))</f>
        <v/>
      </c>
      <c r="BT75" s="697" t="str">
        <f>IF($E75="","",IF(INDEX('E_Tokovi izvora'!$A:$N,EY75,BT$7)="","",INDEX('E_Tokovi izvora'!$A:$N,EY75,BT$7)))</f>
        <v/>
      </c>
      <c r="BU75" s="620"/>
      <c r="CJ75" s="673" t="str">
        <f t="shared" ref="CJ75:CJ85" si="68">EUconst_CNTR_SourceCategory&amp;B75</f>
        <v>SourceCategory_</v>
      </c>
      <c r="CK75" s="673" t="b">
        <f>INDEX('C_Opis postrojenja'!$A$226:$A$332,ROWS($CI$11:CI75))="ausblenden"</f>
        <v>1</v>
      </c>
      <c r="CL75" s="673" t="str">
        <f t="shared" ref="CL75:CL85" si="69">EUconst_CNTR_SourceStreamName&amp;B75</f>
        <v>SourceStreamName_</v>
      </c>
      <c r="CN75" s="673">
        <f t="shared" si="65"/>
        <v>4357</v>
      </c>
      <c r="CO75" s="673">
        <f t="shared" si="2"/>
        <v>4359</v>
      </c>
      <c r="CP75" s="673">
        <f t="shared" si="3"/>
        <v>4361</v>
      </c>
      <c r="CQ75" s="673">
        <f t="shared" si="4"/>
        <v>4363</v>
      </c>
      <c r="CR75" s="673">
        <f t="shared" si="5"/>
        <v>4365</v>
      </c>
      <c r="CS75" s="673">
        <f t="shared" si="6"/>
        <v>4367</v>
      </c>
      <c r="CT75" s="673">
        <f t="shared" si="7"/>
        <v>4369</v>
      </c>
      <c r="CU75" s="673">
        <f t="shared" si="8"/>
        <v>4369</v>
      </c>
      <c r="CV75" s="673">
        <f t="shared" si="9"/>
        <v>4369</v>
      </c>
      <c r="CW75" s="673">
        <f t="shared" si="10"/>
        <v>4369</v>
      </c>
      <c r="CX75" s="673">
        <f t="shared" si="11"/>
        <v>4369</v>
      </c>
      <c r="CY75" s="673">
        <f t="shared" si="12"/>
        <v>4372</v>
      </c>
      <c r="CZ75" s="673">
        <f t="shared" si="13"/>
        <v>4376</v>
      </c>
      <c r="DA75" s="673">
        <f t="shared" si="14"/>
        <v>4377</v>
      </c>
      <c r="DB75" s="673">
        <f t="shared" si="15"/>
        <v>4378</v>
      </c>
      <c r="DC75" s="673">
        <f t="shared" si="16"/>
        <v>4385</v>
      </c>
      <c r="DD75" s="673">
        <f t="shared" si="17"/>
        <v>4395</v>
      </c>
      <c r="DE75" s="673">
        <f t="shared" si="18"/>
        <v>4395</v>
      </c>
      <c r="DF75" s="673">
        <f t="shared" si="19"/>
        <v>4395</v>
      </c>
      <c r="DG75" s="673">
        <f t="shared" si="20"/>
        <v>4395</v>
      </c>
      <c r="DH75" s="673">
        <f t="shared" si="21"/>
        <v>4395</v>
      </c>
      <c r="DI75" s="673">
        <f t="shared" si="22"/>
        <v>4395</v>
      </c>
      <c r="DJ75" s="673">
        <f t="shared" si="23"/>
        <v>4395</v>
      </c>
      <c r="DK75" s="673">
        <f t="shared" si="24"/>
        <v>4386</v>
      </c>
      <c r="DL75" s="673">
        <f t="shared" si="25"/>
        <v>4396</v>
      </c>
      <c r="DM75" s="673">
        <f t="shared" si="26"/>
        <v>4396</v>
      </c>
      <c r="DN75" s="673">
        <f t="shared" si="27"/>
        <v>4396</v>
      </c>
      <c r="DO75" s="673">
        <f t="shared" si="28"/>
        <v>4396</v>
      </c>
      <c r="DP75" s="673">
        <f t="shared" si="29"/>
        <v>4396</v>
      </c>
      <c r="DQ75" s="673">
        <f t="shared" si="30"/>
        <v>4396</v>
      </c>
      <c r="DR75" s="673">
        <f t="shared" si="31"/>
        <v>4396</v>
      </c>
      <c r="DS75" s="673">
        <f t="shared" si="32"/>
        <v>4387</v>
      </c>
      <c r="DT75" s="673">
        <f t="shared" si="33"/>
        <v>4397</v>
      </c>
      <c r="DU75" s="673">
        <f t="shared" si="34"/>
        <v>4397</v>
      </c>
      <c r="DV75" s="673">
        <f t="shared" si="35"/>
        <v>4397</v>
      </c>
      <c r="DW75" s="673">
        <f t="shared" si="36"/>
        <v>4397</v>
      </c>
      <c r="DX75" s="673">
        <f t="shared" si="37"/>
        <v>4397</v>
      </c>
      <c r="DY75" s="673">
        <f t="shared" si="38"/>
        <v>4397</v>
      </c>
      <c r="DZ75" s="673">
        <f t="shared" si="39"/>
        <v>4397</v>
      </c>
      <c r="EA75" s="673">
        <f t="shared" si="40"/>
        <v>4388</v>
      </c>
      <c r="EB75" s="673">
        <f t="shared" si="41"/>
        <v>4398</v>
      </c>
      <c r="EC75" s="673">
        <f t="shared" si="42"/>
        <v>4398</v>
      </c>
      <c r="ED75" s="673">
        <f t="shared" si="43"/>
        <v>4398</v>
      </c>
      <c r="EE75" s="673">
        <f t="shared" si="44"/>
        <v>4398</v>
      </c>
      <c r="EF75" s="673">
        <f t="shared" si="45"/>
        <v>4398</v>
      </c>
      <c r="EG75" s="673">
        <f t="shared" si="46"/>
        <v>4398</v>
      </c>
      <c r="EH75" s="673">
        <f t="shared" si="47"/>
        <v>4398</v>
      </c>
      <c r="EI75" s="673">
        <f t="shared" si="48"/>
        <v>4389</v>
      </c>
      <c r="EJ75" s="673">
        <f t="shared" si="49"/>
        <v>4399</v>
      </c>
      <c r="EK75" s="673">
        <f t="shared" si="50"/>
        <v>4399</v>
      </c>
      <c r="EL75" s="673">
        <f t="shared" si="51"/>
        <v>4399</v>
      </c>
      <c r="EM75" s="673">
        <f t="shared" si="52"/>
        <v>4399</v>
      </c>
      <c r="EN75" s="673">
        <f t="shared" si="53"/>
        <v>4399</v>
      </c>
      <c r="EO75" s="673">
        <f t="shared" si="54"/>
        <v>4399</v>
      </c>
      <c r="EP75" s="673">
        <f t="shared" si="55"/>
        <v>4399</v>
      </c>
      <c r="EQ75" s="673">
        <f t="shared" si="56"/>
        <v>4390</v>
      </c>
      <c r="ER75" s="673">
        <f t="shared" si="57"/>
        <v>4400</v>
      </c>
      <c r="ES75" s="673">
        <f t="shared" si="58"/>
        <v>4400</v>
      </c>
      <c r="ET75" s="673">
        <f t="shared" si="59"/>
        <v>4400</v>
      </c>
      <c r="EU75" s="673">
        <f t="shared" si="60"/>
        <v>4400</v>
      </c>
      <c r="EV75" s="673">
        <f t="shared" si="61"/>
        <v>4400</v>
      </c>
      <c r="EW75" s="673">
        <f t="shared" si="62"/>
        <v>4400</v>
      </c>
      <c r="EX75" s="673">
        <f t="shared" si="63"/>
        <v>4400</v>
      </c>
      <c r="EY75" s="673">
        <f t="shared" si="64"/>
        <v>4406</v>
      </c>
    </row>
    <row r="76" spans="2:155" ht="12.75" customHeight="1" x14ac:dyDescent="0.2">
      <c r="B76" s="694" t="str">
        <f>IF(COUNTIF($CK$10:CK76,TRUE)&gt;0,"",INDEX('C_Opis postrojenja'!$E$226:$E$242,ROWS($A$11:A76)))</f>
        <v/>
      </c>
      <c r="C76" s="576" t="str">
        <f>IF($E76="","",INDEX('C_Opis postrojenja'!F:F,MATCH($B76,'C_Opis postrojenja'!$E:$E,0)))</f>
        <v/>
      </c>
      <c r="D76" s="576" t="str">
        <f>IF($E76="","",INDEX('C_Opis postrojenja'!I:I,MATCH($B76,'C_Opis postrojenja'!$E:$E,0)))</f>
        <v/>
      </c>
      <c r="E76" s="576" t="str">
        <f>IF($B76="","",INDEX('C_Opis postrojenja'!F:F,MATCH($CJ76,'C_Opis postrojenja'!$Q:$Q,0)))</f>
        <v/>
      </c>
      <c r="F76" s="700" t="str">
        <f>IF($E76="","",INDEX('C_Opis postrojenja'!L:L,MATCH($CJ76,'C_Opis postrojenja'!$Q:$Q,0)))</f>
        <v/>
      </c>
      <c r="G76" s="576" t="str">
        <f>IF($E76="","",INDEX('C_Opis postrojenja'!M:M,MATCH($CJ76,'C_Opis postrojenja'!$Q:$Q,0)))</f>
        <v/>
      </c>
      <c r="H76" s="576" t="str">
        <f>IF($E76="","",INDEX('C_Opis postrojenja'!N:N,MATCH($CJ76,'C_Opis postrojenja'!$Q:$Q,0)))</f>
        <v/>
      </c>
      <c r="I76" s="697" t="str">
        <f>IF($E76="","",IF(INDEX('E_Tokovi izvora'!$A:$N,CN76,I$7)="","",INDEX('E_Tokovi izvora'!$A:$N,CN76,I$7)))</f>
        <v/>
      </c>
      <c r="J76" s="697" t="str">
        <f>IF($E76="","",IF(INDEX('E_Tokovi izvora'!$A:$N,CO76,J$7)="","",INDEX('E_Tokovi izvora'!$A:$N,CO76,J$7)))</f>
        <v/>
      </c>
      <c r="K76" s="697" t="str">
        <f>IF($E76="","",IF(INDEX('E_Tokovi izvora'!$A:$N,CP76,K$7)="","",INDEX('E_Tokovi izvora'!$A:$N,CP76,K$7)))</f>
        <v/>
      </c>
      <c r="L76" s="697" t="str">
        <f>IF($E76="","",IF(INDEX('E_Tokovi izvora'!$A:$N,CQ76,L$7)="","",INDEX('E_Tokovi izvora'!$A:$N,CQ76,L$7)))</f>
        <v/>
      </c>
      <c r="M76" s="697" t="str">
        <f>IF($E76="","",IF(INDEX('E_Tokovi izvora'!$A:$N,CR76,M$7)="","",INDEX('E_Tokovi izvora'!$A:$N,CR76,M$7)))</f>
        <v/>
      </c>
      <c r="N76" s="697" t="str">
        <f>IF($E76="","",IF(INDEX('E_Tokovi izvora'!$A:$N,CS76,N$7)="","",INDEX('E_Tokovi izvora'!$A:$N,CS76,N$7)))</f>
        <v/>
      </c>
      <c r="O76" s="697" t="str">
        <f>IF($E76="","",IF(INDEX('E_Tokovi izvora'!$A:$N,CT76,O$7)="","",INDEX('E_Tokovi izvora'!$A:$N,CT76,O$7)))</f>
        <v/>
      </c>
      <c r="P76" s="697" t="str">
        <f>IF($E76="","",IF(INDEX('E_Tokovi izvora'!$A:$N,CU76,P$7)="","",INDEX('E_Tokovi izvora'!$A:$N,CU76,P$7)))</f>
        <v/>
      </c>
      <c r="Q76" s="697" t="str">
        <f>IF($E76="","",IF(INDEX('E_Tokovi izvora'!$A:$N,CV76,Q$7)="","",INDEX('E_Tokovi izvora'!$A:$N,CV76,Q$7)))</f>
        <v/>
      </c>
      <c r="R76" s="697" t="str">
        <f>IF($E76="","",IF(INDEX('E_Tokovi izvora'!$A:$N,CW76,R$7)="","",INDEX('E_Tokovi izvora'!$A:$N,CW76,R$7)))</f>
        <v/>
      </c>
      <c r="S76" s="697" t="str">
        <f>IF($E76="","",IF(INDEX('E_Tokovi izvora'!$A:$N,CX76,S$7)="","",INDEX('E_Tokovi izvora'!$A:$N,CX76,S$7)))</f>
        <v/>
      </c>
      <c r="T76" s="697" t="str">
        <f>IF($E76="","",IF(INDEX('E_Tokovi izvora'!$A:$N,CY76,T$7)="","",INDEX('E_Tokovi izvora'!$A:$N,CY76,T$7)))</f>
        <v/>
      </c>
      <c r="U76" s="697" t="str">
        <f>IF($E76="","",IF(INDEX('E_Tokovi izvora'!$A:$N,CZ76,U$7)="","",INDEX('E_Tokovi izvora'!$A:$N,CZ76,U$7)))</f>
        <v/>
      </c>
      <c r="V76" s="697" t="str">
        <f>IF($E76="","",IF(INDEX('E_Tokovi izvora'!$A:$N,DA76,V$7)="","",INDEX('E_Tokovi izvora'!$A:$N,DA76,V$7)))</f>
        <v/>
      </c>
      <c r="W76" s="698" t="str">
        <f>IF($E76="","",IF(INDEX('E_Tokovi izvora'!$A:$N,DB76,W$7)="","",INDEX('E_Tokovi izvora'!$A:$N,DB76,W$7)))</f>
        <v/>
      </c>
      <c r="X76" s="697" t="str">
        <f>IF($E76="","",IF(INDEX('E_Tokovi izvora'!$A:$N,DC76,X$7)="","",INDEX('E_Tokovi izvora'!$A:$N,DC76,X$7)))</f>
        <v/>
      </c>
      <c r="Y76" s="697" t="str">
        <f>IF($E76="","",IF(INDEX('E_Tokovi izvora'!$A:$N,DD76,Y$7)="","",INDEX('E_Tokovi izvora'!$A:$N,DD76,Y$7)))</f>
        <v/>
      </c>
      <c r="Z76" s="697" t="str">
        <f>IF($E76="","",IF(INDEX('E_Tokovi izvora'!$A:$N,DE76,Z$7)="","",INDEX('E_Tokovi izvora'!$A:$N,DE76,Z$7)))</f>
        <v/>
      </c>
      <c r="AA76" s="697" t="str">
        <f>IF($E76="","",IF(INDEX('E_Tokovi izvora'!$A:$N,DF76,AA$7)="","",INDEX('E_Tokovi izvora'!$A:$N,DF76,AA$7)))</f>
        <v/>
      </c>
      <c r="AB76" s="697" t="str">
        <f>IF($E76="","",IF(INDEX('E_Tokovi izvora'!$A:$N,DG76,AB$7)="","",INDEX('E_Tokovi izvora'!$A:$N,DG76,AB$7)))</f>
        <v/>
      </c>
      <c r="AC76" s="697" t="str">
        <f>IF($E76="","",IF(INDEX('E_Tokovi izvora'!$A:$N,DH76,AC$7)="","",INDEX('E_Tokovi izvora'!$A:$N,DH76,AC$7)))</f>
        <v/>
      </c>
      <c r="AD76" s="697" t="str">
        <f>IF($E76="","",IF(INDEX('E_Tokovi izvora'!$A:$N,DI76,AD$7)="","",INDEX('E_Tokovi izvora'!$A:$N,DI76,AD$7)))</f>
        <v/>
      </c>
      <c r="AE76" s="697" t="str">
        <f>IF($E76="","",IF(INDEX('E_Tokovi izvora'!$A:$N,DJ76,AE$7)="","",INDEX('E_Tokovi izvora'!$A:$N,DJ76,AE$7)))</f>
        <v/>
      </c>
      <c r="AF76" s="697" t="str">
        <f>IF($E76="","",IF(INDEX('E_Tokovi izvora'!$A:$N,DK76,AF$7)="","",INDEX('E_Tokovi izvora'!$A:$N,DK76,AF$7)))</f>
        <v/>
      </c>
      <c r="AG76" s="697" t="str">
        <f>IF($E76="","",IF(INDEX('E_Tokovi izvora'!$A:$N,DL76,AG$7)="","",INDEX('E_Tokovi izvora'!$A:$N,DL76,AG$7)))</f>
        <v/>
      </c>
      <c r="AH76" s="697" t="str">
        <f>IF($E76="","",IF(INDEX('E_Tokovi izvora'!$A:$N,DM76,AH$7)="","",INDEX('E_Tokovi izvora'!$A:$N,DM76,AH$7)))</f>
        <v/>
      </c>
      <c r="AI76" s="697" t="str">
        <f>IF($E76="","",IF(INDEX('E_Tokovi izvora'!$A:$N,DN76,AI$7)="","",INDEX('E_Tokovi izvora'!$A:$N,DN76,AI$7)))</f>
        <v/>
      </c>
      <c r="AJ76" s="697" t="str">
        <f>IF($E76="","",IF(INDEX('E_Tokovi izvora'!$A:$N,DO76,AJ$7)="","",INDEX('E_Tokovi izvora'!$A:$N,DO76,AJ$7)))</f>
        <v/>
      </c>
      <c r="AK76" s="697" t="str">
        <f>IF($E76="","",IF(INDEX('E_Tokovi izvora'!$A:$N,DP76,AK$7)="","",INDEX('E_Tokovi izvora'!$A:$N,DP76,AK$7)))</f>
        <v/>
      </c>
      <c r="AL76" s="697" t="str">
        <f>IF($E76="","",IF(INDEX('E_Tokovi izvora'!$A:$N,DQ76,AL$7)="","",INDEX('E_Tokovi izvora'!$A:$N,DQ76,AL$7)))</f>
        <v/>
      </c>
      <c r="AM76" s="697" t="str">
        <f>IF($E76="","",IF(INDEX('E_Tokovi izvora'!$A:$N,DR76,AM$7)="","",INDEX('E_Tokovi izvora'!$A:$N,DR76,AM$7)))</f>
        <v/>
      </c>
      <c r="AN76" s="697" t="str">
        <f>IF($E76="","",IF(INDEX('E_Tokovi izvora'!$A:$N,DS76,AN$7)="","",INDEX('E_Tokovi izvora'!$A:$N,DS76,AN$7)))</f>
        <v/>
      </c>
      <c r="AO76" s="697" t="str">
        <f>IF($E76="","",IF(INDEX('E_Tokovi izvora'!$A:$N,DT76,AO$7)="","",INDEX('E_Tokovi izvora'!$A:$N,DT76,AO$7)))</f>
        <v/>
      </c>
      <c r="AP76" s="697" t="str">
        <f>IF($E76="","",IF(INDEX('E_Tokovi izvora'!$A:$N,DU76,AP$7)="","",INDEX('E_Tokovi izvora'!$A:$N,DU76,AP$7)))</f>
        <v/>
      </c>
      <c r="AQ76" s="697" t="str">
        <f>IF($E76="","",IF(INDEX('E_Tokovi izvora'!$A:$N,DV76,AQ$7)="","",INDEX('E_Tokovi izvora'!$A:$N,DV76,AQ$7)))</f>
        <v/>
      </c>
      <c r="AR76" s="697" t="str">
        <f>IF($E76="","",IF(INDEX('E_Tokovi izvora'!$A:$N,DW76,AR$7)="","",INDEX('E_Tokovi izvora'!$A:$N,DW76,AR$7)))</f>
        <v/>
      </c>
      <c r="AS76" s="697" t="str">
        <f>IF($E76="","",IF(INDEX('E_Tokovi izvora'!$A:$N,DX76,AS$7)="","",INDEX('E_Tokovi izvora'!$A:$N,DX76,AS$7)))</f>
        <v/>
      </c>
      <c r="AT76" s="697" t="str">
        <f>IF($E76="","",IF(INDEX('E_Tokovi izvora'!$A:$N,DY76,AT$7)="","",INDEX('E_Tokovi izvora'!$A:$N,DY76,AT$7)))</f>
        <v/>
      </c>
      <c r="AU76" s="697" t="str">
        <f>IF($E76="","",IF(INDEX('E_Tokovi izvora'!$A:$N,DZ76,AU$7)="","",INDEX('E_Tokovi izvora'!$A:$N,DZ76,AU$7)))</f>
        <v/>
      </c>
      <c r="AV76" s="697" t="str">
        <f>IF($E76="","",IF(INDEX('E_Tokovi izvora'!$A:$N,EA76,AV$7)="","",INDEX('E_Tokovi izvora'!$A:$N,EA76,AV$7)))</f>
        <v/>
      </c>
      <c r="AW76" s="697" t="str">
        <f>IF($E76="","",IF(INDEX('E_Tokovi izvora'!$A:$N,EB76,AW$7)="","",INDEX('E_Tokovi izvora'!$A:$N,EB76,AW$7)))</f>
        <v/>
      </c>
      <c r="AX76" s="697" t="str">
        <f>IF($E76="","",IF(INDEX('E_Tokovi izvora'!$A:$N,EC76,AX$7)="","",INDEX('E_Tokovi izvora'!$A:$N,EC76,AX$7)))</f>
        <v/>
      </c>
      <c r="AY76" s="697" t="str">
        <f>IF($E76="","",IF(INDEX('E_Tokovi izvora'!$A:$N,ED76,AY$7)="","",INDEX('E_Tokovi izvora'!$A:$N,ED76,AY$7)))</f>
        <v/>
      </c>
      <c r="AZ76" s="697" t="str">
        <f>IF($E76="","",IF(INDEX('E_Tokovi izvora'!$A:$N,EE76,AZ$7)="","",INDEX('E_Tokovi izvora'!$A:$N,EE76,AZ$7)))</f>
        <v/>
      </c>
      <c r="BA76" s="697" t="str">
        <f>IF($E76="","",IF(INDEX('E_Tokovi izvora'!$A:$N,EF76,BA$7)="","",INDEX('E_Tokovi izvora'!$A:$N,EF76,BA$7)))</f>
        <v/>
      </c>
      <c r="BB76" s="697" t="str">
        <f>IF($E76="","",IF(INDEX('E_Tokovi izvora'!$A:$N,EG76,BB$7)="","",INDEX('E_Tokovi izvora'!$A:$N,EG76,BB$7)))</f>
        <v/>
      </c>
      <c r="BC76" s="697" t="str">
        <f>IF($E76="","",IF(INDEX('E_Tokovi izvora'!$A:$N,EH76,BC$7)="","",INDEX('E_Tokovi izvora'!$A:$N,EH76,BC$7)))</f>
        <v/>
      </c>
      <c r="BD76" s="697" t="str">
        <f>IF($E76="","",IF(INDEX('E_Tokovi izvora'!$A:$N,EI76,BD$7)="","",INDEX('E_Tokovi izvora'!$A:$N,EI76,BD$7)))</f>
        <v/>
      </c>
      <c r="BE76" s="697" t="str">
        <f>IF($E76="","",IF(INDEX('E_Tokovi izvora'!$A:$N,EJ76,BE$7)="","",INDEX('E_Tokovi izvora'!$A:$N,EJ76,BE$7)))</f>
        <v/>
      </c>
      <c r="BF76" s="697" t="str">
        <f>IF($E76="","",IF(INDEX('E_Tokovi izvora'!$A:$N,EK76,BF$7)="","",INDEX('E_Tokovi izvora'!$A:$N,EK76,BF$7)))</f>
        <v/>
      </c>
      <c r="BG76" s="697" t="str">
        <f>IF($E76="","",IF(INDEX('E_Tokovi izvora'!$A:$N,EL76,BG$7)="","",INDEX('E_Tokovi izvora'!$A:$N,EL76,BG$7)))</f>
        <v/>
      </c>
      <c r="BH76" s="697" t="str">
        <f>IF($E76="","",IF(INDEX('E_Tokovi izvora'!$A:$N,EM76,BH$7)="","",INDEX('E_Tokovi izvora'!$A:$N,EM76,BH$7)))</f>
        <v/>
      </c>
      <c r="BI76" s="697" t="str">
        <f>IF($E76="","",IF(INDEX('E_Tokovi izvora'!$A:$N,EN76,BI$7)="","",INDEX('E_Tokovi izvora'!$A:$N,EN76,BI$7)))</f>
        <v/>
      </c>
      <c r="BJ76" s="697" t="str">
        <f>IF($E76="","",IF(INDEX('E_Tokovi izvora'!$A:$N,EO76,BJ$7)="","",INDEX('E_Tokovi izvora'!$A:$N,EO76,BJ$7)))</f>
        <v/>
      </c>
      <c r="BK76" s="697" t="str">
        <f>IF($E76="","",IF(INDEX('E_Tokovi izvora'!$A:$N,EP76,BK$7)="","",INDEX('E_Tokovi izvora'!$A:$N,EP76,BK$7)))</f>
        <v/>
      </c>
      <c r="BL76" s="697" t="str">
        <f>IF($E76="","",IF(INDEX('E_Tokovi izvora'!$A:$N,EQ76,BL$7)="","",INDEX('E_Tokovi izvora'!$A:$N,EQ76,BL$7)))</f>
        <v/>
      </c>
      <c r="BM76" s="697" t="str">
        <f>IF($E76="","",IF(INDEX('E_Tokovi izvora'!$A:$N,ER76,BM$7)="","",INDEX('E_Tokovi izvora'!$A:$N,ER76,BM$7)))</f>
        <v/>
      </c>
      <c r="BN76" s="697" t="str">
        <f>IF($E76="","",IF(INDEX('E_Tokovi izvora'!$A:$N,ES76,BN$7)="","",INDEX('E_Tokovi izvora'!$A:$N,ES76,BN$7)))</f>
        <v/>
      </c>
      <c r="BO76" s="697" t="str">
        <f>IF($E76="","",IF(INDEX('E_Tokovi izvora'!$A:$N,ET76,BO$7)="","",INDEX('E_Tokovi izvora'!$A:$N,ET76,BO$7)))</f>
        <v/>
      </c>
      <c r="BP76" s="697" t="str">
        <f>IF($E76="","",IF(INDEX('E_Tokovi izvora'!$A:$N,EU76,BP$7)="","",INDEX('E_Tokovi izvora'!$A:$N,EU76,BP$7)))</f>
        <v/>
      </c>
      <c r="BQ76" s="697" t="str">
        <f>IF($E76="","",IF(INDEX('E_Tokovi izvora'!$A:$N,EV76,BQ$7)="","",INDEX('E_Tokovi izvora'!$A:$N,EV76,BQ$7)))</f>
        <v/>
      </c>
      <c r="BR76" s="697" t="str">
        <f>IF($E76="","",IF(INDEX('E_Tokovi izvora'!$A:$N,EW76,BR$7)="","",INDEX('E_Tokovi izvora'!$A:$N,EW76,BR$7)))</f>
        <v/>
      </c>
      <c r="BS76" s="697" t="str">
        <f>IF($E76="","",IF(INDEX('E_Tokovi izvora'!$A:$N,EX76,BS$7)="","",INDEX('E_Tokovi izvora'!$A:$N,EX76,BS$7)))</f>
        <v/>
      </c>
      <c r="BT76" s="697" t="str">
        <f>IF($E76="","",IF(INDEX('E_Tokovi izvora'!$A:$N,EY76,BT$7)="","",INDEX('E_Tokovi izvora'!$A:$N,EY76,BT$7)))</f>
        <v/>
      </c>
      <c r="BU76" s="620"/>
      <c r="CJ76" s="673" t="str">
        <f t="shared" si="68"/>
        <v>SourceCategory_</v>
      </c>
      <c r="CK76" s="673" t="b">
        <f>INDEX('C_Opis postrojenja'!$A$226:$A$332,ROWS($CI$11:CI76))="ausblenden"</f>
        <v>1</v>
      </c>
      <c r="CL76" s="673" t="str">
        <f t="shared" si="69"/>
        <v>SourceStreamName_</v>
      </c>
      <c r="CN76" s="673">
        <f t="shared" si="65"/>
        <v>4423</v>
      </c>
      <c r="CO76" s="673">
        <f t="shared" si="2"/>
        <v>4425</v>
      </c>
      <c r="CP76" s="673">
        <f t="shared" si="3"/>
        <v>4427</v>
      </c>
      <c r="CQ76" s="673">
        <f t="shared" si="4"/>
        <v>4429</v>
      </c>
      <c r="CR76" s="673">
        <f t="shared" si="5"/>
        <v>4431</v>
      </c>
      <c r="CS76" s="673">
        <f t="shared" si="6"/>
        <v>4433</v>
      </c>
      <c r="CT76" s="673">
        <f t="shared" si="7"/>
        <v>4435</v>
      </c>
      <c r="CU76" s="673">
        <f t="shared" si="8"/>
        <v>4435</v>
      </c>
      <c r="CV76" s="673">
        <f t="shared" si="9"/>
        <v>4435</v>
      </c>
      <c r="CW76" s="673">
        <f t="shared" si="10"/>
        <v>4435</v>
      </c>
      <c r="CX76" s="673">
        <f t="shared" si="11"/>
        <v>4435</v>
      </c>
      <c r="CY76" s="673">
        <f t="shared" si="12"/>
        <v>4438</v>
      </c>
      <c r="CZ76" s="673">
        <f t="shared" si="13"/>
        <v>4442</v>
      </c>
      <c r="DA76" s="673">
        <f t="shared" si="14"/>
        <v>4443</v>
      </c>
      <c r="DB76" s="673">
        <f t="shared" si="15"/>
        <v>4444</v>
      </c>
      <c r="DC76" s="673">
        <f t="shared" si="16"/>
        <v>4451</v>
      </c>
      <c r="DD76" s="673">
        <f t="shared" si="17"/>
        <v>4461</v>
      </c>
      <c r="DE76" s="673">
        <f t="shared" si="18"/>
        <v>4461</v>
      </c>
      <c r="DF76" s="673">
        <f t="shared" si="19"/>
        <v>4461</v>
      </c>
      <c r="DG76" s="673">
        <f t="shared" si="20"/>
        <v>4461</v>
      </c>
      <c r="DH76" s="673">
        <f t="shared" si="21"/>
        <v>4461</v>
      </c>
      <c r="DI76" s="673">
        <f t="shared" si="22"/>
        <v>4461</v>
      </c>
      <c r="DJ76" s="673">
        <f t="shared" si="23"/>
        <v>4461</v>
      </c>
      <c r="DK76" s="673">
        <f t="shared" si="24"/>
        <v>4452</v>
      </c>
      <c r="DL76" s="673">
        <f t="shared" si="25"/>
        <v>4462</v>
      </c>
      <c r="DM76" s="673">
        <f t="shared" si="26"/>
        <v>4462</v>
      </c>
      <c r="DN76" s="673">
        <f t="shared" si="27"/>
        <v>4462</v>
      </c>
      <c r="DO76" s="673">
        <f t="shared" si="28"/>
        <v>4462</v>
      </c>
      <c r="DP76" s="673">
        <f t="shared" si="29"/>
        <v>4462</v>
      </c>
      <c r="DQ76" s="673">
        <f t="shared" si="30"/>
        <v>4462</v>
      </c>
      <c r="DR76" s="673">
        <f t="shared" si="31"/>
        <v>4462</v>
      </c>
      <c r="DS76" s="673">
        <f t="shared" si="32"/>
        <v>4453</v>
      </c>
      <c r="DT76" s="673">
        <f t="shared" si="33"/>
        <v>4463</v>
      </c>
      <c r="DU76" s="673">
        <f t="shared" si="34"/>
        <v>4463</v>
      </c>
      <c r="DV76" s="673">
        <f t="shared" si="35"/>
        <v>4463</v>
      </c>
      <c r="DW76" s="673">
        <f t="shared" si="36"/>
        <v>4463</v>
      </c>
      <c r="DX76" s="673">
        <f t="shared" si="37"/>
        <v>4463</v>
      </c>
      <c r="DY76" s="673">
        <f t="shared" si="38"/>
        <v>4463</v>
      </c>
      <c r="DZ76" s="673">
        <f t="shared" si="39"/>
        <v>4463</v>
      </c>
      <c r="EA76" s="673">
        <f t="shared" si="40"/>
        <v>4454</v>
      </c>
      <c r="EB76" s="673">
        <f t="shared" si="41"/>
        <v>4464</v>
      </c>
      <c r="EC76" s="673">
        <f t="shared" si="42"/>
        <v>4464</v>
      </c>
      <c r="ED76" s="673">
        <f t="shared" si="43"/>
        <v>4464</v>
      </c>
      <c r="EE76" s="673">
        <f t="shared" si="44"/>
        <v>4464</v>
      </c>
      <c r="EF76" s="673">
        <f t="shared" si="45"/>
        <v>4464</v>
      </c>
      <c r="EG76" s="673">
        <f t="shared" si="46"/>
        <v>4464</v>
      </c>
      <c r="EH76" s="673">
        <f t="shared" si="47"/>
        <v>4464</v>
      </c>
      <c r="EI76" s="673">
        <f t="shared" si="48"/>
        <v>4455</v>
      </c>
      <c r="EJ76" s="673">
        <f t="shared" si="49"/>
        <v>4465</v>
      </c>
      <c r="EK76" s="673">
        <f t="shared" si="50"/>
        <v>4465</v>
      </c>
      <c r="EL76" s="673">
        <f t="shared" si="51"/>
        <v>4465</v>
      </c>
      <c r="EM76" s="673">
        <f t="shared" si="52"/>
        <v>4465</v>
      </c>
      <c r="EN76" s="673">
        <f t="shared" si="53"/>
        <v>4465</v>
      </c>
      <c r="EO76" s="673">
        <f t="shared" si="54"/>
        <v>4465</v>
      </c>
      <c r="EP76" s="673">
        <f t="shared" si="55"/>
        <v>4465</v>
      </c>
      <c r="EQ76" s="673">
        <f t="shared" si="56"/>
        <v>4456</v>
      </c>
      <c r="ER76" s="673">
        <f t="shared" si="57"/>
        <v>4466</v>
      </c>
      <c r="ES76" s="673">
        <f t="shared" si="58"/>
        <v>4466</v>
      </c>
      <c r="ET76" s="673">
        <f t="shared" si="59"/>
        <v>4466</v>
      </c>
      <c r="EU76" s="673">
        <f t="shared" si="60"/>
        <v>4466</v>
      </c>
      <c r="EV76" s="673">
        <f t="shared" si="61"/>
        <v>4466</v>
      </c>
      <c r="EW76" s="673">
        <f t="shared" si="62"/>
        <v>4466</v>
      </c>
      <c r="EX76" s="673">
        <f t="shared" si="63"/>
        <v>4466</v>
      </c>
      <c r="EY76" s="673">
        <f t="shared" si="64"/>
        <v>4472</v>
      </c>
    </row>
    <row r="77" spans="2:155" ht="12.75" customHeight="1" x14ac:dyDescent="0.2">
      <c r="B77" s="694" t="str">
        <f>IF(COUNTIF($CK$10:CK77,TRUE)&gt;0,"",INDEX('C_Opis postrojenja'!$E$226:$E$242,ROWS($A$11:A77)))</f>
        <v/>
      </c>
      <c r="C77" s="576" t="str">
        <f>IF($E77="","",INDEX('C_Opis postrojenja'!F:F,MATCH($B77,'C_Opis postrojenja'!$E:$E,0)))</f>
        <v/>
      </c>
      <c r="D77" s="576" t="str">
        <f>IF($E77="","",INDEX('C_Opis postrojenja'!I:I,MATCH($B77,'C_Opis postrojenja'!$E:$E,0)))</f>
        <v/>
      </c>
      <c r="E77" s="576" t="str">
        <f>IF($B77="","",INDEX('C_Opis postrojenja'!F:F,MATCH($CJ77,'C_Opis postrojenja'!$Q:$Q,0)))</f>
        <v/>
      </c>
      <c r="F77" s="700" t="str">
        <f>IF($E77="","",INDEX('C_Opis postrojenja'!L:L,MATCH($CJ77,'C_Opis postrojenja'!$Q:$Q,0)))</f>
        <v/>
      </c>
      <c r="G77" s="576" t="str">
        <f>IF($E77="","",INDEX('C_Opis postrojenja'!M:M,MATCH($CJ77,'C_Opis postrojenja'!$Q:$Q,0)))</f>
        <v/>
      </c>
      <c r="H77" s="576" t="str">
        <f>IF($E77="","",INDEX('C_Opis postrojenja'!N:N,MATCH($CJ77,'C_Opis postrojenja'!$Q:$Q,0)))</f>
        <v/>
      </c>
      <c r="I77" s="697" t="str">
        <f>IF($E77="","",IF(INDEX('E_Tokovi izvora'!$A:$N,CN77,I$7)="","",INDEX('E_Tokovi izvora'!$A:$N,CN77,I$7)))</f>
        <v/>
      </c>
      <c r="J77" s="697" t="str">
        <f>IF($E77="","",IF(INDEX('E_Tokovi izvora'!$A:$N,CO77,J$7)="","",INDEX('E_Tokovi izvora'!$A:$N,CO77,J$7)))</f>
        <v/>
      </c>
      <c r="K77" s="697" t="str">
        <f>IF($E77="","",IF(INDEX('E_Tokovi izvora'!$A:$N,CP77,K$7)="","",INDEX('E_Tokovi izvora'!$A:$N,CP77,K$7)))</f>
        <v/>
      </c>
      <c r="L77" s="697" t="str">
        <f>IF($E77="","",IF(INDEX('E_Tokovi izvora'!$A:$N,CQ77,L$7)="","",INDEX('E_Tokovi izvora'!$A:$N,CQ77,L$7)))</f>
        <v/>
      </c>
      <c r="M77" s="697" t="str">
        <f>IF($E77="","",IF(INDEX('E_Tokovi izvora'!$A:$N,CR77,M$7)="","",INDEX('E_Tokovi izvora'!$A:$N,CR77,M$7)))</f>
        <v/>
      </c>
      <c r="N77" s="697" t="str">
        <f>IF($E77="","",IF(INDEX('E_Tokovi izvora'!$A:$N,CS77,N$7)="","",INDEX('E_Tokovi izvora'!$A:$N,CS77,N$7)))</f>
        <v/>
      </c>
      <c r="O77" s="697" t="str">
        <f>IF($E77="","",IF(INDEX('E_Tokovi izvora'!$A:$N,CT77,O$7)="","",INDEX('E_Tokovi izvora'!$A:$N,CT77,O$7)))</f>
        <v/>
      </c>
      <c r="P77" s="697" t="str">
        <f>IF($E77="","",IF(INDEX('E_Tokovi izvora'!$A:$N,CU77,P$7)="","",INDEX('E_Tokovi izvora'!$A:$N,CU77,P$7)))</f>
        <v/>
      </c>
      <c r="Q77" s="697" t="str">
        <f>IF($E77="","",IF(INDEX('E_Tokovi izvora'!$A:$N,CV77,Q$7)="","",INDEX('E_Tokovi izvora'!$A:$N,CV77,Q$7)))</f>
        <v/>
      </c>
      <c r="R77" s="697" t="str">
        <f>IF($E77="","",IF(INDEX('E_Tokovi izvora'!$A:$N,CW77,R$7)="","",INDEX('E_Tokovi izvora'!$A:$N,CW77,R$7)))</f>
        <v/>
      </c>
      <c r="S77" s="697" t="str">
        <f>IF($E77="","",IF(INDEX('E_Tokovi izvora'!$A:$N,CX77,S$7)="","",INDEX('E_Tokovi izvora'!$A:$N,CX77,S$7)))</f>
        <v/>
      </c>
      <c r="T77" s="697" t="str">
        <f>IF($E77="","",IF(INDEX('E_Tokovi izvora'!$A:$N,CY77,T$7)="","",INDEX('E_Tokovi izvora'!$A:$N,CY77,T$7)))</f>
        <v/>
      </c>
      <c r="U77" s="697" t="str">
        <f>IF($E77="","",IF(INDEX('E_Tokovi izvora'!$A:$N,CZ77,U$7)="","",INDEX('E_Tokovi izvora'!$A:$N,CZ77,U$7)))</f>
        <v/>
      </c>
      <c r="V77" s="697" t="str">
        <f>IF($E77="","",IF(INDEX('E_Tokovi izvora'!$A:$N,DA77,V$7)="","",INDEX('E_Tokovi izvora'!$A:$N,DA77,V$7)))</f>
        <v/>
      </c>
      <c r="W77" s="698" t="str">
        <f>IF($E77="","",IF(INDEX('E_Tokovi izvora'!$A:$N,DB77,W$7)="","",INDEX('E_Tokovi izvora'!$A:$N,DB77,W$7)))</f>
        <v/>
      </c>
      <c r="X77" s="697" t="str">
        <f>IF($E77="","",IF(INDEX('E_Tokovi izvora'!$A:$N,DC77,X$7)="","",INDEX('E_Tokovi izvora'!$A:$N,DC77,X$7)))</f>
        <v/>
      </c>
      <c r="Y77" s="697" t="str">
        <f>IF($E77="","",IF(INDEX('E_Tokovi izvora'!$A:$N,DD77,Y$7)="","",INDEX('E_Tokovi izvora'!$A:$N,DD77,Y$7)))</f>
        <v/>
      </c>
      <c r="Z77" s="697" t="str">
        <f>IF($E77="","",IF(INDEX('E_Tokovi izvora'!$A:$N,DE77,Z$7)="","",INDEX('E_Tokovi izvora'!$A:$N,DE77,Z$7)))</f>
        <v/>
      </c>
      <c r="AA77" s="697" t="str">
        <f>IF($E77="","",IF(INDEX('E_Tokovi izvora'!$A:$N,DF77,AA$7)="","",INDEX('E_Tokovi izvora'!$A:$N,DF77,AA$7)))</f>
        <v/>
      </c>
      <c r="AB77" s="697" t="str">
        <f>IF($E77="","",IF(INDEX('E_Tokovi izvora'!$A:$N,DG77,AB$7)="","",INDEX('E_Tokovi izvora'!$A:$N,DG77,AB$7)))</f>
        <v/>
      </c>
      <c r="AC77" s="697" t="str">
        <f>IF($E77="","",IF(INDEX('E_Tokovi izvora'!$A:$N,DH77,AC$7)="","",INDEX('E_Tokovi izvora'!$A:$N,DH77,AC$7)))</f>
        <v/>
      </c>
      <c r="AD77" s="697" t="str">
        <f>IF($E77="","",IF(INDEX('E_Tokovi izvora'!$A:$N,DI77,AD$7)="","",INDEX('E_Tokovi izvora'!$A:$N,DI77,AD$7)))</f>
        <v/>
      </c>
      <c r="AE77" s="697" t="str">
        <f>IF($E77="","",IF(INDEX('E_Tokovi izvora'!$A:$N,DJ77,AE$7)="","",INDEX('E_Tokovi izvora'!$A:$N,DJ77,AE$7)))</f>
        <v/>
      </c>
      <c r="AF77" s="697" t="str">
        <f>IF($E77="","",IF(INDEX('E_Tokovi izvora'!$A:$N,DK77,AF$7)="","",INDEX('E_Tokovi izvora'!$A:$N,DK77,AF$7)))</f>
        <v/>
      </c>
      <c r="AG77" s="697" t="str">
        <f>IF($E77="","",IF(INDEX('E_Tokovi izvora'!$A:$N,DL77,AG$7)="","",INDEX('E_Tokovi izvora'!$A:$N,DL77,AG$7)))</f>
        <v/>
      </c>
      <c r="AH77" s="697" t="str">
        <f>IF($E77="","",IF(INDEX('E_Tokovi izvora'!$A:$N,DM77,AH$7)="","",INDEX('E_Tokovi izvora'!$A:$N,DM77,AH$7)))</f>
        <v/>
      </c>
      <c r="AI77" s="697" t="str">
        <f>IF($E77="","",IF(INDEX('E_Tokovi izvora'!$A:$N,DN77,AI$7)="","",INDEX('E_Tokovi izvora'!$A:$N,DN77,AI$7)))</f>
        <v/>
      </c>
      <c r="AJ77" s="697" t="str">
        <f>IF($E77="","",IF(INDEX('E_Tokovi izvora'!$A:$N,DO77,AJ$7)="","",INDEX('E_Tokovi izvora'!$A:$N,DO77,AJ$7)))</f>
        <v/>
      </c>
      <c r="AK77" s="697" t="str">
        <f>IF($E77="","",IF(INDEX('E_Tokovi izvora'!$A:$N,DP77,AK$7)="","",INDEX('E_Tokovi izvora'!$A:$N,DP77,AK$7)))</f>
        <v/>
      </c>
      <c r="AL77" s="697" t="str">
        <f>IF($E77="","",IF(INDEX('E_Tokovi izvora'!$A:$N,DQ77,AL$7)="","",INDEX('E_Tokovi izvora'!$A:$N,DQ77,AL$7)))</f>
        <v/>
      </c>
      <c r="AM77" s="697" t="str">
        <f>IF($E77="","",IF(INDEX('E_Tokovi izvora'!$A:$N,DR77,AM$7)="","",INDEX('E_Tokovi izvora'!$A:$N,DR77,AM$7)))</f>
        <v/>
      </c>
      <c r="AN77" s="697" t="str">
        <f>IF($E77="","",IF(INDEX('E_Tokovi izvora'!$A:$N,DS77,AN$7)="","",INDEX('E_Tokovi izvora'!$A:$N,DS77,AN$7)))</f>
        <v/>
      </c>
      <c r="AO77" s="697" t="str">
        <f>IF($E77="","",IF(INDEX('E_Tokovi izvora'!$A:$N,DT77,AO$7)="","",INDEX('E_Tokovi izvora'!$A:$N,DT77,AO$7)))</f>
        <v/>
      </c>
      <c r="AP77" s="697" t="str">
        <f>IF($E77="","",IF(INDEX('E_Tokovi izvora'!$A:$N,DU77,AP$7)="","",INDEX('E_Tokovi izvora'!$A:$N,DU77,AP$7)))</f>
        <v/>
      </c>
      <c r="AQ77" s="697" t="str">
        <f>IF($E77="","",IF(INDEX('E_Tokovi izvora'!$A:$N,DV77,AQ$7)="","",INDEX('E_Tokovi izvora'!$A:$N,DV77,AQ$7)))</f>
        <v/>
      </c>
      <c r="AR77" s="697" t="str">
        <f>IF($E77="","",IF(INDEX('E_Tokovi izvora'!$A:$N,DW77,AR$7)="","",INDEX('E_Tokovi izvora'!$A:$N,DW77,AR$7)))</f>
        <v/>
      </c>
      <c r="AS77" s="697" t="str">
        <f>IF($E77="","",IF(INDEX('E_Tokovi izvora'!$A:$N,DX77,AS$7)="","",INDEX('E_Tokovi izvora'!$A:$N,DX77,AS$7)))</f>
        <v/>
      </c>
      <c r="AT77" s="697" t="str">
        <f>IF($E77="","",IF(INDEX('E_Tokovi izvora'!$A:$N,DY77,AT$7)="","",INDEX('E_Tokovi izvora'!$A:$N,DY77,AT$7)))</f>
        <v/>
      </c>
      <c r="AU77" s="697" t="str">
        <f>IF($E77="","",IF(INDEX('E_Tokovi izvora'!$A:$N,DZ77,AU$7)="","",INDEX('E_Tokovi izvora'!$A:$N,DZ77,AU$7)))</f>
        <v/>
      </c>
      <c r="AV77" s="697" t="str">
        <f>IF($E77="","",IF(INDEX('E_Tokovi izvora'!$A:$N,EA77,AV$7)="","",INDEX('E_Tokovi izvora'!$A:$N,EA77,AV$7)))</f>
        <v/>
      </c>
      <c r="AW77" s="697" t="str">
        <f>IF($E77="","",IF(INDEX('E_Tokovi izvora'!$A:$N,EB77,AW$7)="","",INDEX('E_Tokovi izvora'!$A:$N,EB77,AW$7)))</f>
        <v/>
      </c>
      <c r="AX77" s="697" t="str">
        <f>IF($E77="","",IF(INDEX('E_Tokovi izvora'!$A:$N,EC77,AX$7)="","",INDEX('E_Tokovi izvora'!$A:$N,EC77,AX$7)))</f>
        <v/>
      </c>
      <c r="AY77" s="697" t="str">
        <f>IF($E77="","",IF(INDEX('E_Tokovi izvora'!$A:$N,ED77,AY$7)="","",INDEX('E_Tokovi izvora'!$A:$N,ED77,AY$7)))</f>
        <v/>
      </c>
      <c r="AZ77" s="697" t="str">
        <f>IF($E77="","",IF(INDEX('E_Tokovi izvora'!$A:$N,EE77,AZ$7)="","",INDEX('E_Tokovi izvora'!$A:$N,EE77,AZ$7)))</f>
        <v/>
      </c>
      <c r="BA77" s="697" t="str">
        <f>IF($E77="","",IF(INDEX('E_Tokovi izvora'!$A:$N,EF77,BA$7)="","",INDEX('E_Tokovi izvora'!$A:$N,EF77,BA$7)))</f>
        <v/>
      </c>
      <c r="BB77" s="697" t="str">
        <f>IF($E77="","",IF(INDEX('E_Tokovi izvora'!$A:$N,EG77,BB$7)="","",INDEX('E_Tokovi izvora'!$A:$N,EG77,BB$7)))</f>
        <v/>
      </c>
      <c r="BC77" s="697" t="str">
        <f>IF($E77="","",IF(INDEX('E_Tokovi izvora'!$A:$N,EH77,BC$7)="","",INDEX('E_Tokovi izvora'!$A:$N,EH77,BC$7)))</f>
        <v/>
      </c>
      <c r="BD77" s="697" t="str">
        <f>IF($E77="","",IF(INDEX('E_Tokovi izvora'!$A:$N,EI77,BD$7)="","",INDEX('E_Tokovi izvora'!$A:$N,EI77,BD$7)))</f>
        <v/>
      </c>
      <c r="BE77" s="697" t="str">
        <f>IF($E77="","",IF(INDEX('E_Tokovi izvora'!$A:$N,EJ77,BE$7)="","",INDEX('E_Tokovi izvora'!$A:$N,EJ77,BE$7)))</f>
        <v/>
      </c>
      <c r="BF77" s="697" t="str">
        <f>IF($E77="","",IF(INDEX('E_Tokovi izvora'!$A:$N,EK77,BF$7)="","",INDEX('E_Tokovi izvora'!$A:$N,EK77,BF$7)))</f>
        <v/>
      </c>
      <c r="BG77" s="697" t="str">
        <f>IF($E77="","",IF(INDEX('E_Tokovi izvora'!$A:$N,EL77,BG$7)="","",INDEX('E_Tokovi izvora'!$A:$N,EL77,BG$7)))</f>
        <v/>
      </c>
      <c r="BH77" s="697" t="str">
        <f>IF($E77="","",IF(INDEX('E_Tokovi izvora'!$A:$N,EM77,BH$7)="","",INDEX('E_Tokovi izvora'!$A:$N,EM77,BH$7)))</f>
        <v/>
      </c>
      <c r="BI77" s="697" t="str">
        <f>IF($E77="","",IF(INDEX('E_Tokovi izvora'!$A:$N,EN77,BI$7)="","",INDEX('E_Tokovi izvora'!$A:$N,EN77,BI$7)))</f>
        <v/>
      </c>
      <c r="BJ77" s="697" t="str">
        <f>IF($E77="","",IF(INDEX('E_Tokovi izvora'!$A:$N,EO77,BJ$7)="","",INDEX('E_Tokovi izvora'!$A:$N,EO77,BJ$7)))</f>
        <v/>
      </c>
      <c r="BK77" s="697" t="str">
        <f>IF($E77="","",IF(INDEX('E_Tokovi izvora'!$A:$N,EP77,BK$7)="","",INDEX('E_Tokovi izvora'!$A:$N,EP77,BK$7)))</f>
        <v/>
      </c>
      <c r="BL77" s="697" t="str">
        <f>IF($E77="","",IF(INDEX('E_Tokovi izvora'!$A:$N,EQ77,BL$7)="","",INDEX('E_Tokovi izvora'!$A:$N,EQ77,BL$7)))</f>
        <v/>
      </c>
      <c r="BM77" s="697" t="str">
        <f>IF($E77="","",IF(INDEX('E_Tokovi izvora'!$A:$N,ER77,BM$7)="","",INDEX('E_Tokovi izvora'!$A:$N,ER77,BM$7)))</f>
        <v/>
      </c>
      <c r="BN77" s="697" t="str">
        <f>IF($E77="","",IF(INDEX('E_Tokovi izvora'!$A:$N,ES77,BN$7)="","",INDEX('E_Tokovi izvora'!$A:$N,ES77,BN$7)))</f>
        <v/>
      </c>
      <c r="BO77" s="697" t="str">
        <f>IF($E77="","",IF(INDEX('E_Tokovi izvora'!$A:$N,ET77,BO$7)="","",INDEX('E_Tokovi izvora'!$A:$N,ET77,BO$7)))</f>
        <v/>
      </c>
      <c r="BP77" s="697" t="str">
        <f>IF($E77="","",IF(INDEX('E_Tokovi izvora'!$A:$N,EU77,BP$7)="","",INDEX('E_Tokovi izvora'!$A:$N,EU77,BP$7)))</f>
        <v/>
      </c>
      <c r="BQ77" s="697" t="str">
        <f>IF($E77="","",IF(INDEX('E_Tokovi izvora'!$A:$N,EV77,BQ$7)="","",INDEX('E_Tokovi izvora'!$A:$N,EV77,BQ$7)))</f>
        <v/>
      </c>
      <c r="BR77" s="697" t="str">
        <f>IF($E77="","",IF(INDEX('E_Tokovi izvora'!$A:$N,EW77,BR$7)="","",INDEX('E_Tokovi izvora'!$A:$N,EW77,BR$7)))</f>
        <v/>
      </c>
      <c r="BS77" s="697" t="str">
        <f>IF($E77="","",IF(INDEX('E_Tokovi izvora'!$A:$N,EX77,BS$7)="","",INDEX('E_Tokovi izvora'!$A:$N,EX77,BS$7)))</f>
        <v/>
      </c>
      <c r="BT77" s="697" t="str">
        <f>IF($E77="","",IF(INDEX('E_Tokovi izvora'!$A:$N,EY77,BT$7)="","",INDEX('E_Tokovi izvora'!$A:$N,EY77,BT$7)))</f>
        <v/>
      </c>
      <c r="BU77" s="620"/>
      <c r="CJ77" s="673" t="str">
        <f t="shared" si="68"/>
        <v>SourceCategory_</v>
      </c>
      <c r="CK77" s="673" t="b">
        <f>INDEX('C_Opis postrojenja'!$A$226:$A$332,ROWS($CI$11:CI77))="ausblenden"</f>
        <v>1</v>
      </c>
      <c r="CL77" s="673" t="str">
        <f t="shared" si="69"/>
        <v>SourceStreamName_</v>
      </c>
      <c r="CN77" s="673">
        <f t="shared" si="65"/>
        <v>4489</v>
      </c>
      <c r="CO77" s="673">
        <f t="shared" ref="CO77:CO85" si="70">CO76+66</f>
        <v>4491</v>
      </c>
      <c r="CP77" s="673">
        <f t="shared" ref="CP77:CP85" si="71">CP76+66</f>
        <v>4493</v>
      </c>
      <c r="CQ77" s="673">
        <f t="shared" ref="CQ77:CQ85" si="72">CQ76+66</f>
        <v>4495</v>
      </c>
      <c r="CR77" s="673">
        <f t="shared" ref="CR77:CR85" si="73">CR76+66</f>
        <v>4497</v>
      </c>
      <c r="CS77" s="673">
        <f t="shared" ref="CS77:CS85" si="74">CS76+66</f>
        <v>4499</v>
      </c>
      <c r="CT77" s="673">
        <f t="shared" ref="CT77:CT85" si="75">CT76+66</f>
        <v>4501</v>
      </c>
      <c r="CU77" s="673">
        <f t="shared" ref="CU77:CU85" si="76">CU76+66</f>
        <v>4501</v>
      </c>
      <c r="CV77" s="673">
        <f t="shared" ref="CV77:CV85" si="77">CV76+66</f>
        <v>4501</v>
      </c>
      <c r="CW77" s="673">
        <f t="shared" ref="CW77:CW85" si="78">CW76+66</f>
        <v>4501</v>
      </c>
      <c r="CX77" s="673">
        <f t="shared" ref="CX77:CX85" si="79">CX76+66</f>
        <v>4501</v>
      </c>
      <c r="CY77" s="673">
        <f t="shared" ref="CY77:CY85" si="80">CY76+66</f>
        <v>4504</v>
      </c>
      <c r="CZ77" s="673">
        <f t="shared" ref="CZ77:CZ85" si="81">CZ76+66</f>
        <v>4508</v>
      </c>
      <c r="DA77" s="673">
        <f t="shared" ref="DA77:DA85" si="82">DA76+66</f>
        <v>4509</v>
      </c>
      <c r="DB77" s="673">
        <f t="shared" ref="DB77:DB85" si="83">DB76+66</f>
        <v>4510</v>
      </c>
      <c r="DC77" s="673">
        <f t="shared" ref="DC77:DC85" si="84">DC76+66</f>
        <v>4517</v>
      </c>
      <c r="DD77" s="673">
        <f t="shared" ref="DD77:DD85" si="85">DD76+66</f>
        <v>4527</v>
      </c>
      <c r="DE77" s="673">
        <f t="shared" ref="DE77:DE85" si="86">DE76+66</f>
        <v>4527</v>
      </c>
      <c r="DF77" s="673">
        <f t="shared" ref="DF77:DF85" si="87">DF76+66</f>
        <v>4527</v>
      </c>
      <c r="DG77" s="673">
        <f t="shared" ref="DG77:DG85" si="88">DG76+66</f>
        <v>4527</v>
      </c>
      <c r="DH77" s="673">
        <f t="shared" ref="DH77:DH85" si="89">DH76+66</f>
        <v>4527</v>
      </c>
      <c r="DI77" s="673">
        <f t="shared" ref="DI77:DI85" si="90">DI76+66</f>
        <v>4527</v>
      </c>
      <c r="DJ77" s="673">
        <f t="shared" ref="DJ77:DJ85" si="91">DJ76+66</f>
        <v>4527</v>
      </c>
      <c r="DK77" s="673">
        <f t="shared" ref="DK77:DK85" si="92">DK76+66</f>
        <v>4518</v>
      </c>
      <c r="DL77" s="673">
        <f t="shared" ref="DL77:DL85" si="93">DL76+66</f>
        <v>4528</v>
      </c>
      <c r="DM77" s="673">
        <f t="shared" ref="DM77:DM85" si="94">DM76+66</f>
        <v>4528</v>
      </c>
      <c r="DN77" s="673">
        <f t="shared" ref="DN77:DN85" si="95">DN76+66</f>
        <v>4528</v>
      </c>
      <c r="DO77" s="673">
        <f t="shared" ref="DO77:DO85" si="96">DO76+66</f>
        <v>4528</v>
      </c>
      <c r="DP77" s="673">
        <f t="shared" ref="DP77:DP85" si="97">DP76+66</f>
        <v>4528</v>
      </c>
      <c r="DQ77" s="673">
        <f t="shared" ref="DQ77:DQ85" si="98">DQ76+66</f>
        <v>4528</v>
      </c>
      <c r="DR77" s="673">
        <f t="shared" ref="DR77:DR85" si="99">DR76+66</f>
        <v>4528</v>
      </c>
      <c r="DS77" s="673">
        <f t="shared" ref="DS77:DS85" si="100">DS76+66</f>
        <v>4519</v>
      </c>
      <c r="DT77" s="673">
        <f t="shared" ref="DT77:DT85" si="101">DT76+66</f>
        <v>4529</v>
      </c>
      <c r="DU77" s="673">
        <f t="shared" ref="DU77:DU85" si="102">DU76+66</f>
        <v>4529</v>
      </c>
      <c r="DV77" s="673">
        <f t="shared" ref="DV77:DV85" si="103">DV76+66</f>
        <v>4529</v>
      </c>
      <c r="DW77" s="673">
        <f t="shared" ref="DW77:DW85" si="104">DW76+66</f>
        <v>4529</v>
      </c>
      <c r="DX77" s="673">
        <f t="shared" ref="DX77:DX85" si="105">DX76+66</f>
        <v>4529</v>
      </c>
      <c r="DY77" s="673">
        <f t="shared" ref="DY77:DY85" si="106">DY76+66</f>
        <v>4529</v>
      </c>
      <c r="DZ77" s="673">
        <f t="shared" ref="DZ77:DZ85" si="107">DZ76+66</f>
        <v>4529</v>
      </c>
      <c r="EA77" s="673">
        <f t="shared" ref="EA77:EA85" si="108">EA76+66</f>
        <v>4520</v>
      </c>
      <c r="EB77" s="673">
        <f t="shared" ref="EB77:EB85" si="109">EB76+66</f>
        <v>4530</v>
      </c>
      <c r="EC77" s="673">
        <f t="shared" ref="EC77:EC85" si="110">EC76+66</f>
        <v>4530</v>
      </c>
      <c r="ED77" s="673">
        <f t="shared" ref="ED77:ED85" si="111">ED76+66</f>
        <v>4530</v>
      </c>
      <c r="EE77" s="673">
        <f t="shared" ref="EE77:EE85" si="112">EE76+66</f>
        <v>4530</v>
      </c>
      <c r="EF77" s="673">
        <f t="shared" ref="EF77:EF85" si="113">EF76+66</f>
        <v>4530</v>
      </c>
      <c r="EG77" s="673">
        <f t="shared" ref="EG77:EG85" si="114">EG76+66</f>
        <v>4530</v>
      </c>
      <c r="EH77" s="673">
        <f t="shared" ref="EH77:EH85" si="115">EH76+66</f>
        <v>4530</v>
      </c>
      <c r="EI77" s="673">
        <f t="shared" ref="EI77:EI85" si="116">EI76+66</f>
        <v>4521</v>
      </c>
      <c r="EJ77" s="673">
        <f t="shared" ref="EJ77:EJ85" si="117">EJ76+66</f>
        <v>4531</v>
      </c>
      <c r="EK77" s="673">
        <f t="shared" ref="EK77:EK85" si="118">EK76+66</f>
        <v>4531</v>
      </c>
      <c r="EL77" s="673">
        <f t="shared" ref="EL77:EL85" si="119">EL76+66</f>
        <v>4531</v>
      </c>
      <c r="EM77" s="673">
        <f t="shared" ref="EM77:EM85" si="120">EM76+66</f>
        <v>4531</v>
      </c>
      <c r="EN77" s="673">
        <f t="shared" ref="EN77:EN85" si="121">EN76+66</f>
        <v>4531</v>
      </c>
      <c r="EO77" s="673">
        <f t="shared" ref="EO77:EO85" si="122">EO76+66</f>
        <v>4531</v>
      </c>
      <c r="EP77" s="673">
        <f t="shared" ref="EP77:EP85" si="123">EP76+66</f>
        <v>4531</v>
      </c>
      <c r="EQ77" s="673">
        <f t="shared" ref="EQ77:EQ85" si="124">EQ76+66</f>
        <v>4522</v>
      </c>
      <c r="ER77" s="673">
        <f t="shared" ref="ER77:ER85" si="125">ER76+66</f>
        <v>4532</v>
      </c>
      <c r="ES77" s="673">
        <f t="shared" ref="ES77:ES85" si="126">ES76+66</f>
        <v>4532</v>
      </c>
      <c r="ET77" s="673">
        <f t="shared" ref="ET77:ET85" si="127">ET76+66</f>
        <v>4532</v>
      </c>
      <c r="EU77" s="673">
        <f t="shared" ref="EU77:EU85" si="128">EU76+66</f>
        <v>4532</v>
      </c>
      <c r="EV77" s="673">
        <f t="shared" ref="EV77:EV85" si="129">EV76+66</f>
        <v>4532</v>
      </c>
      <c r="EW77" s="673">
        <f t="shared" ref="EW77:EW85" si="130">EW76+66</f>
        <v>4532</v>
      </c>
      <c r="EX77" s="673">
        <f t="shared" ref="EX77:EX85" si="131">EX76+66</f>
        <v>4532</v>
      </c>
      <c r="EY77" s="673">
        <f t="shared" ref="EY77:EY85" si="132">EY76+66</f>
        <v>4538</v>
      </c>
    </row>
    <row r="78" spans="2:155" ht="12.75" customHeight="1" x14ac:dyDescent="0.2">
      <c r="B78" s="694" t="str">
        <f>IF(COUNTIF($CK$10:CK78,TRUE)&gt;0,"",INDEX('C_Opis postrojenja'!$E$226:$E$242,ROWS($A$11:A78)))</f>
        <v/>
      </c>
      <c r="C78" s="576" t="str">
        <f>IF($E78="","",INDEX('C_Opis postrojenja'!F:F,MATCH($B78,'C_Opis postrojenja'!$E:$E,0)))</f>
        <v/>
      </c>
      <c r="D78" s="576" t="str">
        <f>IF($E78="","",INDEX('C_Opis postrojenja'!I:I,MATCH($B78,'C_Opis postrojenja'!$E:$E,0)))</f>
        <v/>
      </c>
      <c r="E78" s="576" t="str">
        <f>IF($B78="","",INDEX('C_Opis postrojenja'!F:F,MATCH($CJ78,'C_Opis postrojenja'!$Q:$Q,0)))</f>
        <v/>
      </c>
      <c r="F78" s="700" t="str">
        <f>IF($E78="","",INDEX('C_Opis postrojenja'!L:L,MATCH($CJ78,'C_Opis postrojenja'!$Q:$Q,0)))</f>
        <v/>
      </c>
      <c r="G78" s="576" t="str">
        <f>IF($E78="","",INDEX('C_Opis postrojenja'!M:M,MATCH($CJ78,'C_Opis postrojenja'!$Q:$Q,0)))</f>
        <v/>
      </c>
      <c r="H78" s="576" t="str">
        <f>IF($E78="","",INDEX('C_Opis postrojenja'!N:N,MATCH($CJ78,'C_Opis postrojenja'!$Q:$Q,0)))</f>
        <v/>
      </c>
      <c r="I78" s="697" t="str">
        <f>IF($E78="","",IF(INDEX('E_Tokovi izvora'!$A:$N,CN78,I$7)="","",INDEX('E_Tokovi izvora'!$A:$N,CN78,I$7)))</f>
        <v/>
      </c>
      <c r="J78" s="697" t="str">
        <f>IF($E78="","",IF(INDEX('E_Tokovi izvora'!$A:$N,CO78,J$7)="","",INDEX('E_Tokovi izvora'!$A:$N,CO78,J$7)))</f>
        <v/>
      </c>
      <c r="K78" s="697" t="str">
        <f>IF($E78="","",IF(INDEX('E_Tokovi izvora'!$A:$N,CP78,K$7)="","",INDEX('E_Tokovi izvora'!$A:$N,CP78,K$7)))</f>
        <v/>
      </c>
      <c r="L78" s="697" t="str">
        <f>IF($E78="","",IF(INDEX('E_Tokovi izvora'!$A:$N,CQ78,L$7)="","",INDEX('E_Tokovi izvora'!$A:$N,CQ78,L$7)))</f>
        <v/>
      </c>
      <c r="M78" s="697" t="str">
        <f>IF($E78="","",IF(INDEX('E_Tokovi izvora'!$A:$N,CR78,M$7)="","",INDEX('E_Tokovi izvora'!$A:$N,CR78,M$7)))</f>
        <v/>
      </c>
      <c r="N78" s="697" t="str">
        <f>IF($E78="","",IF(INDEX('E_Tokovi izvora'!$A:$N,CS78,N$7)="","",INDEX('E_Tokovi izvora'!$A:$N,CS78,N$7)))</f>
        <v/>
      </c>
      <c r="O78" s="697" t="str">
        <f>IF($E78="","",IF(INDEX('E_Tokovi izvora'!$A:$N,CT78,O$7)="","",INDEX('E_Tokovi izvora'!$A:$N,CT78,O$7)))</f>
        <v/>
      </c>
      <c r="P78" s="697" t="str">
        <f>IF($E78="","",IF(INDEX('E_Tokovi izvora'!$A:$N,CU78,P$7)="","",INDEX('E_Tokovi izvora'!$A:$N,CU78,P$7)))</f>
        <v/>
      </c>
      <c r="Q78" s="697" t="str">
        <f>IF($E78="","",IF(INDEX('E_Tokovi izvora'!$A:$N,CV78,Q$7)="","",INDEX('E_Tokovi izvora'!$A:$N,CV78,Q$7)))</f>
        <v/>
      </c>
      <c r="R78" s="697" t="str">
        <f>IF($E78="","",IF(INDEX('E_Tokovi izvora'!$A:$N,CW78,R$7)="","",INDEX('E_Tokovi izvora'!$A:$N,CW78,R$7)))</f>
        <v/>
      </c>
      <c r="S78" s="697" t="str">
        <f>IF($E78="","",IF(INDEX('E_Tokovi izvora'!$A:$N,CX78,S$7)="","",INDEX('E_Tokovi izvora'!$A:$N,CX78,S$7)))</f>
        <v/>
      </c>
      <c r="T78" s="697" t="str">
        <f>IF($E78="","",IF(INDEX('E_Tokovi izvora'!$A:$N,CY78,T$7)="","",INDEX('E_Tokovi izvora'!$A:$N,CY78,T$7)))</f>
        <v/>
      </c>
      <c r="U78" s="697" t="str">
        <f>IF($E78="","",IF(INDEX('E_Tokovi izvora'!$A:$N,CZ78,U$7)="","",INDEX('E_Tokovi izvora'!$A:$N,CZ78,U$7)))</f>
        <v/>
      </c>
      <c r="V78" s="697" t="str">
        <f>IF($E78="","",IF(INDEX('E_Tokovi izvora'!$A:$N,DA78,V$7)="","",INDEX('E_Tokovi izvora'!$A:$N,DA78,V$7)))</f>
        <v/>
      </c>
      <c r="W78" s="698" t="str">
        <f>IF($E78="","",IF(INDEX('E_Tokovi izvora'!$A:$N,DB78,W$7)="","",INDEX('E_Tokovi izvora'!$A:$N,DB78,W$7)))</f>
        <v/>
      </c>
      <c r="X78" s="697" t="str">
        <f>IF($E78="","",IF(INDEX('E_Tokovi izvora'!$A:$N,DC78,X$7)="","",INDEX('E_Tokovi izvora'!$A:$N,DC78,X$7)))</f>
        <v/>
      </c>
      <c r="Y78" s="697" t="str">
        <f>IF($E78="","",IF(INDEX('E_Tokovi izvora'!$A:$N,DD78,Y$7)="","",INDEX('E_Tokovi izvora'!$A:$N,DD78,Y$7)))</f>
        <v/>
      </c>
      <c r="Z78" s="697" t="str">
        <f>IF($E78="","",IF(INDEX('E_Tokovi izvora'!$A:$N,DE78,Z$7)="","",INDEX('E_Tokovi izvora'!$A:$N,DE78,Z$7)))</f>
        <v/>
      </c>
      <c r="AA78" s="697" t="str">
        <f>IF($E78="","",IF(INDEX('E_Tokovi izvora'!$A:$N,DF78,AA$7)="","",INDEX('E_Tokovi izvora'!$A:$N,DF78,AA$7)))</f>
        <v/>
      </c>
      <c r="AB78" s="697" t="str">
        <f>IF($E78="","",IF(INDEX('E_Tokovi izvora'!$A:$N,DG78,AB$7)="","",INDEX('E_Tokovi izvora'!$A:$N,DG78,AB$7)))</f>
        <v/>
      </c>
      <c r="AC78" s="697" t="str">
        <f>IF($E78="","",IF(INDEX('E_Tokovi izvora'!$A:$N,DH78,AC$7)="","",INDEX('E_Tokovi izvora'!$A:$N,DH78,AC$7)))</f>
        <v/>
      </c>
      <c r="AD78" s="697" t="str">
        <f>IF($E78="","",IF(INDEX('E_Tokovi izvora'!$A:$N,DI78,AD$7)="","",INDEX('E_Tokovi izvora'!$A:$N,DI78,AD$7)))</f>
        <v/>
      </c>
      <c r="AE78" s="697" t="str">
        <f>IF($E78="","",IF(INDEX('E_Tokovi izvora'!$A:$N,DJ78,AE$7)="","",INDEX('E_Tokovi izvora'!$A:$N,DJ78,AE$7)))</f>
        <v/>
      </c>
      <c r="AF78" s="697" t="str">
        <f>IF($E78="","",IF(INDEX('E_Tokovi izvora'!$A:$N,DK78,AF$7)="","",INDEX('E_Tokovi izvora'!$A:$N,DK78,AF$7)))</f>
        <v/>
      </c>
      <c r="AG78" s="697" t="str">
        <f>IF($E78="","",IF(INDEX('E_Tokovi izvora'!$A:$N,DL78,AG$7)="","",INDEX('E_Tokovi izvora'!$A:$N,DL78,AG$7)))</f>
        <v/>
      </c>
      <c r="AH78" s="697" t="str">
        <f>IF($E78="","",IF(INDEX('E_Tokovi izvora'!$A:$N,DM78,AH$7)="","",INDEX('E_Tokovi izvora'!$A:$N,DM78,AH$7)))</f>
        <v/>
      </c>
      <c r="AI78" s="697" t="str">
        <f>IF($E78="","",IF(INDEX('E_Tokovi izvora'!$A:$N,DN78,AI$7)="","",INDEX('E_Tokovi izvora'!$A:$N,DN78,AI$7)))</f>
        <v/>
      </c>
      <c r="AJ78" s="697" t="str">
        <f>IF($E78="","",IF(INDEX('E_Tokovi izvora'!$A:$N,DO78,AJ$7)="","",INDEX('E_Tokovi izvora'!$A:$N,DO78,AJ$7)))</f>
        <v/>
      </c>
      <c r="AK78" s="697" t="str">
        <f>IF($E78="","",IF(INDEX('E_Tokovi izvora'!$A:$N,DP78,AK$7)="","",INDEX('E_Tokovi izvora'!$A:$N,DP78,AK$7)))</f>
        <v/>
      </c>
      <c r="AL78" s="697" t="str">
        <f>IF($E78="","",IF(INDEX('E_Tokovi izvora'!$A:$N,DQ78,AL$7)="","",INDEX('E_Tokovi izvora'!$A:$N,DQ78,AL$7)))</f>
        <v/>
      </c>
      <c r="AM78" s="697" t="str">
        <f>IF($E78="","",IF(INDEX('E_Tokovi izvora'!$A:$N,DR78,AM$7)="","",INDEX('E_Tokovi izvora'!$A:$N,DR78,AM$7)))</f>
        <v/>
      </c>
      <c r="AN78" s="697" t="str">
        <f>IF($E78="","",IF(INDEX('E_Tokovi izvora'!$A:$N,DS78,AN$7)="","",INDEX('E_Tokovi izvora'!$A:$N,DS78,AN$7)))</f>
        <v/>
      </c>
      <c r="AO78" s="697" t="str">
        <f>IF($E78="","",IF(INDEX('E_Tokovi izvora'!$A:$N,DT78,AO$7)="","",INDEX('E_Tokovi izvora'!$A:$N,DT78,AO$7)))</f>
        <v/>
      </c>
      <c r="AP78" s="697" t="str">
        <f>IF($E78="","",IF(INDEX('E_Tokovi izvora'!$A:$N,DU78,AP$7)="","",INDEX('E_Tokovi izvora'!$A:$N,DU78,AP$7)))</f>
        <v/>
      </c>
      <c r="AQ78" s="697" t="str">
        <f>IF($E78="","",IF(INDEX('E_Tokovi izvora'!$A:$N,DV78,AQ$7)="","",INDEX('E_Tokovi izvora'!$A:$N,DV78,AQ$7)))</f>
        <v/>
      </c>
      <c r="AR78" s="697" t="str">
        <f>IF($E78="","",IF(INDEX('E_Tokovi izvora'!$A:$N,DW78,AR$7)="","",INDEX('E_Tokovi izvora'!$A:$N,DW78,AR$7)))</f>
        <v/>
      </c>
      <c r="AS78" s="697" t="str">
        <f>IF($E78="","",IF(INDEX('E_Tokovi izvora'!$A:$N,DX78,AS$7)="","",INDEX('E_Tokovi izvora'!$A:$N,DX78,AS$7)))</f>
        <v/>
      </c>
      <c r="AT78" s="697" t="str">
        <f>IF($E78="","",IF(INDEX('E_Tokovi izvora'!$A:$N,DY78,AT$7)="","",INDEX('E_Tokovi izvora'!$A:$N,DY78,AT$7)))</f>
        <v/>
      </c>
      <c r="AU78" s="697" t="str">
        <f>IF($E78="","",IF(INDEX('E_Tokovi izvora'!$A:$N,DZ78,AU$7)="","",INDEX('E_Tokovi izvora'!$A:$N,DZ78,AU$7)))</f>
        <v/>
      </c>
      <c r="AV78" s="697" t="str">
        <f>IF($E78="","",IF(INDEX('E_Tokovi izvora'!$A:$N,EA78,AV$7)="","",INDEX('E_Tokovi izvora'!$A:$N,EA78,AV$7)))</f>
        <v/>
      </c>
      <c r="AW78" s="697" t="str">
        <f>IF($E78="","",IF(INDEX('E_Tokovi izvora'!$A:$N,EB78,AW$7)="","",INDEX('E_Tokovi izvora'!$A:$N,EB78,AW$7)))</f>
        <v/>
      </c>
      <c r="AX78" s="697" t="str">
        <f>IF($E78="","",IF(INDEX('E_Tokovi izvora'!$A:$N,EC78,AX$7)="","",INDEX('E_Tokovi izvora'!$A:$N,EC78,AX$7)))</f>
        <v/>
      </c>
      <c r="AY78" s="697" t="str">
        <f>IF($E78="","",IF(INDEX('E_Tokovi izvora'!$A:$N,ED78,AY$7)="","",INDEX('E_Tokovi izvora'!$A:$N,ED78,AY$7)))</f>
        <v/>
      </c>
      <c r="AZ78" s="697" t="str">
        <f>IF($E78="","",IF(INDEX('E_Tokovi izvora'!$A:$N,EE78,AZ$7)="","",INDEX('E_Tokovi izvora'!$A:$N,EE78,AZ$7)))</f>
        <v/>
      </c>
      <c r="BA78" s="697" t="str">
        <f>IF($E78="","",IF(INDEX('E_Tokovi izvora'!$A:$N,EF78,BA$7)="","",INDEX('E_Tokovi izvora'!$A:$N,EF78,BA$7)))</f>
        <v/>
      </c>
      <c r="BB78" s="697" t="str">
        <f>IF($E78="","",IF(INDEX('E_Tokovi izvora'!$A:$N,EG78,BB$7)="","",INDEX('E_Tokovi izvora'!$A:$N,EG78,BB$7)))</f>
        <v/>
      </c>
      <c r="BC78" s="697" t="str">
        <f>IF($E78="","",IF(INDEX('E_Tokovi izvora'!$A:$N,EH78,BC$7)="","",INDEX('E_Tokovi izvora'!$A:$N,EH78,BC$7)))</f>
        <v/>
      </c>
      <c r="BD78" s="697" t="str">
        <f>IF($E78="","",IF(INDEX('E_Tokovi izvora'!$A:$N,EI78,BD$7)="","",INDEX('E_Tokovi izvora'!$A:$N,EI78,BD$7)))</f>
        <v/>
      </c>
      <c r="BE78" s="697" t="str">
        <f>IF($E78="","",IF(INDEX('E_Tokovi izvora'!$A:$N,EJ78,BE$7)="","",INDEX('E_Tokovi izvora'!$A:$N,EJ78,BE$7)))</f>
        <v/>
      </c>
      <c r="BF78" s="697" t="str">
        <f>IF($E78="","",IF(INDEX('E_Tokovi izvora'!$A:$N,EK78,BF$7)="","",INDEX('E_Tokovi izvora'!$A:$N,EK78,BF$7)))</f>
        <v/>
      </c>
      <c r="BG78" s="697" t="str">
        <f>IF($E78="","",IF(INDEX('E_Tokovi izvora'!$A:$N,EL78,BG$7)="","",INDEX('E_Tokovi izvora'!$A:$N,EL78,BG$7)))</f>
        <v/>
      </c>
      <c r="BH78" s="697" t="str">
        <f>IF($E78="","",IF(INDEX('E_Tokovi izvora'!$A:$N,EM78,BH$7)="","",INDEX('E_Tokovi izvora'!$A:$N,EM78,BH$7)))</f>
        <v/>
      </c>
      <c r="BI78" s="697" t="str">
        <f>IF($E78="","",IF(INDEX('E_Tokovi izvora'!$A:$N,EN78,BI$7)="","",INDEX('E_Tokovi izvora'!$A:$N,EN78,BI$7)))</f>
        <v/>
      </c>
      <c r="BJ78" s="697" t="str">
        <f>IF($E78="","",IF(INDEX('E_Tokovi izvora'!$A:$N,EO78,BJ$7)="","",INDEX('E_Tokovi izvora'!$A:$N,EO78,BJ$7)))</f>
        <v/>
      </c>
      <c r="BK78" s="697" t="str">
        <f>IF($E78="","",IF(INDEX('E_Tokovi izvora'!$A:$N,EP78,BK$7)="","",INDEX('E_Tokovi izvora'!$A:$N,EP78,BK$7)))</f>
        <v/>
      </c>
      <c r="BL78" s="697" t="str">
        <f>IF($E78="","",IF(INDEX('E_Tokovi izvora'!$A:$N,EQ78,BL$7)="","",INDEX('E_Tokovi izvora'!$A:$N,EQ78,BL$7)))</f>
        <v/>
      </c>
      <c r="BM78" s="697" t="str">
        <f>IF($E78="","",IF(INDEX('E_Tokovi izvora'!$A:$N,ER78,BM$7)="","",INDEX('E_Tokovi izvora'!$A:$N,ER78,BM$7)))</f>
        <v/>
      </c>
      <c r="BN78" s="697" t="str">
        <f>IF($E78="","",IF(INDEX('E_Tokovi izvora'!$A:$N,ES78,BN$7)="","",INDEX('E_Tokovi izvora'!$A:$N,ES78,BN$7)))</f>
        <v/>
      </c>
      <c r="BO78" s="697" t="str">
        <f>IF($E78="","",IF(INDEX('E_Tokovi izvora'!$A:$N,ET78,BO$7)="","",INDEX('E_Tokovi izvora'!$A:$N,ET78,BO$7)))</f>
        <v/>
      </c>
      <c r="BP78" s="697" t="str">
        <f>IF($E78="","",IF(INDEX('E_Tokovi izvora'!$A:$N,EU78,BP$7)="","",INDEX('E_Tokovi izvora'!$A:$N,EU78,BP$7)))</f>
        <v/>
      </c>
      <c r="BQ78" s="697" t="str">
        <f>IF($E78="","",IF(INDEX('E_Tokovi izvora'!$A:$N,EV78,BQ$7)="","",INDEX('E_Tokovi izvora'!$A:$N,EV78,BQ$7)))</f>
        <v/>
      </c>
      <c r="BR78" s="697" t="str">
        <f>IF($E78="","",IF(INDEX('E_Tokovi izvora'!$A:$N,EW78,BR$7)="","",INDEX('E_Tokovi izvora'!$A:$N,EW78,BR$7)))</f>
        <v/>
      </c>
      <c r="BS78" s="697" t="str">
        <f>IF($E78="","",IF(INDEX('E_Tokovi izvora'!$A:$N,EX78,BS$7)="","",INDEX('E_Tokovi izvora'!$A:$N,EX78,BS$7)))</f>
        <v/>
      </c>
      <c r="BT78" s="697" t="str">
        <f>IF($E78="","",IF(INDEX('E_Tokovi izvora'!$A:$N,EY78,BT$7)="","",INDEX('E_Tokovi izvora'!$A:$N,EY78,BT$7)))</f>
        <v/>
      </c>
      <c r="BU78" s="620"/>
      <c r="CJ78" s="673" t="str">
        <f t="shared" si="68"/>
        <v>SourceCategory_</v>
      </c>
      <c r="CK78" s="673" t="b">
        <f>INDEX('C_Opis postrojenja'!$A$226:$A$332,ROWS($CI$11:CI78))="ausblenden"</f>
        <v>1</v>
      </c>
      <c r="CL78" s="673" t="str">
        <f t="shared" si="69"/>
        <v>SourceStreamName_</v>
      </c>
      <c r="CN78" s="673">
        <f t="shared" ref="CN78:CN85" si="133">CN77+66</f>
        <v>4555</v>
      </c>
      <c r="CO78" s="673">
        <f t="shared" si="70"/>
        <v>4557</v>
      </c>
      <c r="CP78" s="673">
        <f t="shared" si="71"/>
        <v>4559</v>
      </c>
      <c r="CQ78" s="673">
        <f t="shared" si="72"/>
        <v>4561</v>
      </c>
      <c r="CR78" s="673">
        <f t="shared" si="73"/>
        <v>4563</v>
      </c>
      <c r="CS78" s="673">
        <f t="shared" si="74"/>
        <v>4565</v>
      </c>
      <c r="CT78" s="673">
        <f t="shared" si="75"/>
        <v>4567</v>
      </c>
      <c r="CU78" s="673">
        <f t="shared" si="76"/>
        <v>4567</v>
      </c>
      <c r="CV78" s="673">
        <f t="shared" si="77"/>
        <v>4567</v>
      </c>
      <c r="CW78" s="673">
        <f t="shared" si="78"/>
        <v>4567</v>
      </c>
      <c r="CX78" s="673">
        <f t="shared" si="79"/>
        <v>4567</v>
      </c>
      <c r="CY78" s="673">
        <f t="shared" si="80"/>
        <v>4570</v>
      </c>
      <c r="CZ78" s="673">
        <f t="shared" si="81"/>
        <v>4574</v>
      </c>
      <c r="DA78" s="673">
        <f t="shared" si="82"/>
        <v>4575</v>
      </c>
      <c r="DB78" s="673">
        <f t="shared" si="83"/>
        <v>4576</v>
      </c>
      <c r="DC78" s="673">
        <f t="shared" si="84"/>
        <v>4583</v>
      </c>
      <c r="DD78" s="673">
        <f t="shared" si="85"/>
        <v>4593</v>
      </c>
      <c r="DE78" s="673">
        <f t="shared" si="86"/>
        <v>4593</v>
      </c>
      <c r="DF78" s="673">
        <f t="shared" si="87"/>
        <v>4593</v>
      </c>
      <c r="DG78" s="673">
        <f t="shared" si="88"/>
        <v>4593</v>
      </c>
      <c r="DH78" s="673">
        <f t="shared" si="89"/>
        <v>4593</v>
      </c>
      <c r="DI78" s="673">
        <f t="shared" si="90"/>
        <v>4593</v>
      </c>
      <c r="DJ78" s="673">
        <f t="shared" si="91"/>
        <v>4593</v>
      </c>
      <c r="DK78" s="673">
        <f t="shared" si="92"/>
        <v>4584</v>
      </c>
      <c r="DL78" s="673">
        <f t="shared" si="93"/>
        <v>4594</v>
      </c>
      <c r="DM78" s="673">
        <f t="shared" si="94"/>
        <v>4594</v>
      </c>
      <c r="DN78" s="673">
        <f t="shared" si="95"/>
        <v>4594</v>
      </c>
      <c r="DO78" s="673">
        <f t="shared" si="96"/>
        <v>4594</v>
      </c>
      <c r="DP78" s="673">
        <f t="shared" si="97"/>
        <v>4594</v>
      </c>
      <c r="DQ78" s="673">
        <f t="shared" si="98"/>
        <v>4594</v>
      </c>
      <c r="DR78" s="673">
        <f t="shared" si="99"/>
        <v>4594</v>
      </c>
      <c r="DS78" s="673">
        <f t="shared" si="100"/>
        <v>4585</v>
      </c>
      <c r="DT78" s="673">
        <f t="shared" si="101"/>
        <v>4595</v>
      </c>
      <c r="DU78" s="673">
        <f t="shared" si="102"/>
        <v>4595</v>
      </c>
      <c r="DV78" s="673">
        <f t="shared" si="103"/>
        <v>4595</v>
      </c>
      <c r="DW78" s="673">
        <f t="shared" si="104"/>
        <v>4595</v>
      </c>
      <c r="DX78" s="673">
        <f t="shared" si="105"/>
        <v>4595</v>
      </c>
      <c r="DY78" s="673">
        <f t="shared" si="106"/>
        <v>4595</v>
      </c>
      <c r="DZ78" s="673">
        <f t="shared" si="107"/>
        <v>4595</v>
      </c>
      <c r="EA78" s="673">
        <f t="shared" si="108"/>
        <v>4586</v>
      </c>
      <c r="EB78" s="673">
        <f t="shared" si="109"/>
        <v>4596</v>
      </c>
      <c r="EC78" s="673">
        <f t="shared" si="110"/>
        <v>4596</v>
      </c>
      <c r="ED78" s="673">
        <f t="shared" si="111"/>
        <v>4596</v>
      </c>
      <c r="EE78" s="673">
        <f t="shared" si="112"/>
        <v>4596</v>
      </c>
      <c r="EF78" s="673">
        <f t="shared" si="113"/>
        <v>4596</v>
      </c>
      <c r="EG78" s="673">
        <f t="shared" si="114"/>
        <v>4596</v>
      </c>
      <c r="EH78" s="673">
        <f t="shared" si="115"/>
        <v>4596</v>
      </c>
      <c r="EI78" s="673">
        <f t="shared" si="116"/>
        <v>4587</v>
      </c>
      <c r="EJ78" s="673">
        <f t="shared" si="117"/>
        <v>4597</v>
      </c>
      <c r="EK78" s="673">
        <f t="shared" si="118"/>
        <v>4597</v>
      </c>
      <c r="EL78" s="673">
        <f t="shared" si="119"/>
        <v>4597</v>
      </c>
      <c r="EM78" s="673">
        <f t="shared" si="120"/>
        <v>4597</v>
      </c>
      <c r="EN78" s="673">
        <f t="shared" si="121"/>
        <v>4597</v>
      </c>
      <c r="EO78" s="673">
        <f t="shared" si="122"/>
        <v>4597</v>
      </c>
      <c r="EP78" s="673">
        <f t="shared" si="123"/>
        <v>4597</v>
      </c>
      <c r="EQ78" s="673">
        <f t="shared" si="124"/>
        <v>4588</v>
      </c>
      <c r="ER78" s="673">
        <f t="shared" si="125"/>
        <v>4598</v>
      </c>
      <c r="ES78" s="673">
        <f t="shared" si="126"/>
        <v>4598</v>
      </c>
      <c r="ET78" s="673">
        <f t="shared" si="127"/>
        <v>4598</v>
      </c>
      <c r="EU78" s="673">
        <f t="shared" si="128"/>
        <v>4598</v>
      </c>
      <c r="EV78" s="673">
        <f t="shared" si="129"/>
        <v>4598</v>
      </c>
      <c r="EW78" s="673">
        <f t="shared" si="130"/>
        <v>4598</v>
      </c>
      <c r="EX78" s="673">
        <f t="shared" si="131"/>
        <v>4598</v>
      </c>
      <c r="EY78" s="673">
        <f t="shared" si="132"/>
        <v>4604</v>
      </c>
    </row>
    <row r="79" spans="2:155" ht="12.75" customHeight="1" x14ac:dyDescent="0.2">
      <c r="B79" s="694" t="str">
        <f>IF(COUNTIF($CK$10:CK79,TRUE)&gt;0,"",INDEX('C_Opis postrojenja'!$E$226:$E$242,ROWS($A$11:A79)))</f>
        <v/>
      </c>
      <c r="C79" s="576" t="str">
        <f>IF($E79="","",INDEX('C_Opis postrojenja'!F:F,MATCH($B79,'C_Opis postrojenja'!$E:$E,0)))</f>
        <v/>
      </c>
      <c r="D79" s="576" t="str">
        <f>IF($E79="","",INDEX('C_Opis postrojenja'!I:I,MATCH($B79,'C_Opis postrojenja'!$E:$E,0)))</f>
        <v/>
      </c>
      <c r="E79" s="576" t="str">
        <f>IF($B79="","",INDEX('C_Opis postrojenja'!F:F,MATCH($CJ79,'C_Opis postrojenja'!$Q:$Q,0)))</f>
        <v/>
      </c>
      <c r="F79" s="700" t="str">
        <f>IF($E79="","",INDEX('C_Opis postrojenja'!L:L,MATCH($CJ79,'C_Opis postrojenja'!$Q:$Q,0)))</f>
        <v/>
      </c>
      <c r="G79" s="576" t="str">
        <f>IF($E79="","",INDEX('C_Opis postrojenja'!M:M,MATCH($CJ79,'C_Opis postrojenja'!$Q:$Q,0)))</f>
        <v/>
      </c>
      <c r="H79" s="576" t="str">
        <f>IF($E79="","",INDEX('C_Opis postrojenja'!N:N,MATCH($CJ79,'C_Opis postrojenja'!$Q:$Q,0)))</f>
        <v/>
      </c>
      <c r="I79" s="697" t="str">
        <f>IF($E79="","",IF(INDEX('E_Tokovi izvora'!$A:$N,CN79,I$7)="","",INDEX('E_Tokovi izvora'!$A:$N,CN79,I$7)))</f>
        <v/>
      </c>
      <c r="J79" s="697" t="str">
        <f>IF($E79="","",IF(INDEX('E_Tokovi izvora'!$A:$N,CO79,J$7)="","",INDEX('E_Tokovi izvora'!$A:$N,CO79,J$7)))</f>
        <v/>
      </c>
      <c r="K79" s="697" t="str">
        <f>IF($E79="","",IF(INDEX('E_Tokovi izvora'!$A:$N,CP79,K$7)="","",INDEX('E_Tokovi izvora'!$A:$N,CP79,K$7)))</f>
        <v/>
      </c>
      <c r="L79" s="697" t="str">
        <f>IF($E79="","",IF(INDEX('E_Tokovi izvora'!$A:$N,CQ79,L$7)="","",INDEX('E_Tokovi izvora'!$A:$N,CQ79,L$7)))</f>
        <v/>
      </c>
      <c r="M79" s="697" t="str">
        <f>IF($E79="","",IF(INDEX('E_Tokovi izvora'!$A:$N,CR79,M$7)="","",INDEX('E_Tokovi izvora'!$A:$N,CR79,M$7)))</f>
        <v/>
      </c>
      <c r="N79" s="697" t="str">
        <f>IF($E79="","",IF(INDEX('E_Tokovi izvora'!$A:$N,CS79,N$7)="","",INDEX('E_Tokovi izvora'!$A:$N,CS79,N$7)))</f>
        <v/>
      </c>
      <c r="O79" s="697" t="str">
        <f>IF($E79="","",IF(INDEX('E_Tokovi izvora'!$A:$N,CT79,O$7)="","",INDEX('E_Tokovi izvora'!$A:$N,CT79,O$7)))</f>
        <v/>
      </c>
      <c r="P79" s="697" t="str">
        <f>IF($E79="","",IF(INDEX('E_Tokovi izvora'!$A:$N,CU79,P$7)="","",INDEX('E_Tokovi izvora'!$A:$N,CU79,P$7)))</f>
        <v/>
      </c>
      <c r="Q79" s="697" t="str">
        <f>IF($E79="","",IF(INDEX('E_Tokovi izvora'!$A:$N,CV79,Q$7)="","",INDEX('E_Tokovi izvora'!$A:$N,CV79,Q$7)))</f>
        <v/>
      </c>
      <c r="R79" s="697" t="str">
        <f>IF($E79="","",IF(INDEX('E_Tokovi izvora'!$A:$N,CW79,R$7)="","",INDEX('E_Tokovi izvora'!$A:$N,CW79,R$7)))</f>
        <v/>
      </c>
      <c r="S79" s="697" t="str">
        <f>IF($E79="","",IF(INDEX('E_Tokovi izvora'!$A:$N,CX79,S$7)="","",INDEX('E_Tokovi izvora'!$A:$N,CX79,S$7)))</f>
        <v/>
      </c>
      <c r="T79" s="697" t="str">
        <f>IF($E79="","",IF(INDEX('E_Tokovi izvora'!$A:$N,CY79,T$7)="","",INDEX('E_Tokovi izvora'!$A:$N,CY79,T$7)))</f>
        <v/>
      </c>
      <c r="U79" s="697" t="str">
        <f>IF($E79="","",IF(INDEX('E_Tokovi izvora'!$A:$N,CZ79,U$7)="","",INDEX('E_Tokovi izvora'!$A:$N,CZ79,U$7)))</f>
        <v/>
      </c>
      <c r="V79" s="697" t="str">
        <f>IF($E79="","",IF(INDEX('E_Tokovi izvora'!$A:$N,DA79,V$7)="","",INDEX('E_Tokovi izvora'!$A:$N,DA79,V$7)))</f>
        <v/>
      </c>
      <c r="W79" s="698" t="str">
        <f>IF($E79="","",IF(INDEX('E_Tokovi izvora'!$A:$N,DB79,W$7)="","",INDEX('E_Tokovi izvora'!$A:$N,DB79,W$7)))</f>
        <v/>
      </c>
      <c r="X79" s="697" t="str">
        <f>IF($E79="","",IF(INDEX('E_Tokovi izvora'!$A:$N,DC79,X$7)="","",INDEX('E_Tokovi izvora'!$A:$N,DC79,X$7)))</f>
        <v/>
      </c>
      <c r="Y79" s="697" t="str">
        <f>IF($E79="","",IF(INDEX('E_Tokovi izvora'!$A:$N,DD79,Y$7)="","",INDEX('E_Tokovi izvora'!$A:$N,DD79,Y$7)))</f>
        <v/>
      </c>
      <c r="Z79" s="697" t="str">
        <f>IF($E79="","",IF(INDEX('E_Tokovi izvora'!$A:$N,DE79,Z$7)="","",INDEX('E_Tokovi izvora'!$A:$N,DE79,Z$7)))</f>
        <v/>
      </c>
      <c r="AA79" s="697" t="str">
        <f>IF($E79="","",IF(INDEX('E_Tokovi izvora'!$A:$N,DF79,AA$7)="","",INDEX('E_Tokovi izvora'!$A:$N,DF79,AA$7)))</f>
        <v/>
      </c>
      <c r="AB79" s="697" t="str">
        <f>IF($E79="","",IF(INDEX('E_Tokovi izvora'!$A:$N,DG79,AB$7)="","",INDEX('E_Tokovi izvora'!$A:$N,DG79,AB$7)))</f>
        <v/>
      </c>
      <c r="AC79" s="697" t="str">
        <f>IF($E79="","",IF(INDEX('E_Tokovi izvora'!$A:$N,DH79,AC$7)="","",INDEX('E_Tokovi izvora'!$A:$N,DH79,AC$7)))</f>
        <v/>
      </c>
      <c r="AD79" s="697" t="str">
        <f>IF($E79="","",IF(INDEX('E_Tokovi izvora'!$A:$N,DI79,AD$7)="","",INDEX('E_Tokovi izvora'!$A:$N,DI79,AD$7)))</f>
        <v/>
      </c>
      <c r="AE79" s="697" t="str">
        <f>IF($E79="","",IF(INDEX('E_Tokovi izvora'!$A:$N,DJ79,AE$7)="","",INDEX('E_Tokovi izvora'!$A:$N,DJ79,AE$7)))</f>
        <v/>
      </c>
      <c r="AF79" s="697" t="str">
        <f>IF($E79="","",IF(INDEX('E_Tokovi izvora'!$A:$N,DK79,AF$7)="","",INDEX('E_Tokovi izvora'!$A:$N,DK79,AF$7)))</f>
        <v/>
      </c>
      <c r="AG79" s="697" t="str">
        <f>IF($E79="","",IF(INDEX('E_Tokovi izvora'!$A:$N,DL79,AG$7)="","",INDEX('E_Tokovi izvora'!$A:$N,DL79,AG$7)))</f>
        <v/>
      </c>
      <c r="AH79" s="697" t="str">
        <f>IF($E79="","",IF(INDEX('E_Tokovi izvora'!$A:$N,DM79,AH$7)="","",INDEX('E_Tokovi izvora'!$A:$N,DM79,AH$7)))</f>
        <v/>
      </c>
      <c r="AI79" s="697" t="str">
        <f>IF($E79="","",IF(INDEX('E_Tokovi izvora'!$A:$N,DN79,AI$7)="","",INDEX('E_Tokovi izvora'!$A:$N,DN79,AI$7)))</f>
        <v/>
      </c>
      <c r="AJ79" s="697" t="str">
        <f>IF($E79="","",IF(INDEX('E_Tokovi izvora'!$A:$N,DO79,AJ$7)="","",INDEX('E_Tokovi izvora'!$A:$N,DO79,AJ$7)))</f>
        <v/>
      </c>
      <c r="AK79" s="697" t="str">
        <f>IF($E79="","",IF(INDEX('E_Tokovi izvora'!$A:$N,DP79,AK$7)="","",INDEX('E_Tokovi izvora'!$A:$N,DP79,AK$7)))</f>
        <v/>
      </c>
      <c r="AL79" s="697" t="str">
        <f>IF($E79="","",IF(INDEX('E_Tokovi izvora'!$A:$N,DQ79,AL$7)="","",INDEX('E_Tokovi izvora'!$A:$N,DQ79,AL$7)))</f>
        <v/>
      </c>
      <c r="AM79" s="697" t="str">
        <f>IF($E79="","",IF(INDEX('E_Tokovi izvora'!$A:$N,DR79,AM$7)="","",INDEX('E_Tokovi izvora'!$A:$N,DR79,AM$7)))</f>
        <v/>
      </c>
      <c r="AN79" s="697" t="str">
        <f>IF($E79="","",IF(INDEX('E_Tokovi izvora'!$A:$N,DS79,AN$7)="","",INDEX('E_Tokovi izvora'!$A:$N,DS79,AN$7)))</f>
        <v/>
      </c>
      <c r="AO79" s="697" t="str">
        <f>IF($E79="","",IF(INDEX('E_Tokovi izvora'!$A:$N,DT79,AO$7)="","",INDEX('E_Tokovi izvora'!$A:$N,DT79,AO$7)))</f>
        <v/>
      </c>
      <c r="AP79" s="697" t="str">
        <f>IF($E79="","",IF(INDEX('E_Tokovi izvora'!$A:$N,DU79,AP$7)="","",INDEX('E_Tokovi izvora'!$A:$N,DU79,AP$7)))</f>
        <v/>
      </c>
      <c r="AQ79" s="697" t="str">
        <f>IF($E79="","",IF(INDEX('E_Tokovi izvora'!$A:$N,DV79,AQ$7)="","",INDEX('E_Tokovi izvora'!$A:$N,DV79,AQ$7)))</f>
        <v/>
      </c>
      <c r="AR79" s="697" t="str">
        <f>IF($E79="","",IF(INDEX('E_Tokovi izvora'!$A:$N,DW79,AR$7)="","",INDEX('E_Tokovi izvora'!$A:$N,DW79,AR$7)))</f>
        <v/>
      </c>
      <c r="AS79" s="697" t="str">
        <f>IF($E79="","",IF(INDEX('E_Tokovi izvora'!$A:$N,DX79,AS$7)="","",INDEX('E_Tokovi izvora'!$A:$N,DX79,AS$7)))</f>
        <v/>
      </c>
      <c r="AT79" s="697" t="str">
        <f>IF($E79="","",IF(INDEX('E_Tokovi izvora'!$A:$N,DY79,AT$7)="","",INDEX('E_Tokovi izvora'!$A:$N,DY79,AT$7)))</f>
        <v/>
      </c>
      <c r="AU79" s="697" t="str">
        <f>IF($E79="","",IF(INDEX('E_Tokovi izvora'!$A:$N,DZ79,AU$7)="","",INDEX('E_Tokovi izvora'!$A:$N,DZ79,AU$7)))</f>
        <v/>
      </c>
      <c r="AV79" s="697" t="str">
        <f>IF($E79="","",IF(INDEX('E_Tokovi izvora'!$A:$N,EA79,AV$7)="","",INDEX('E_Tokovi izvora'!$A:$N,EA79,AV$7)))</f>
        <v/>
      </c>
      <c r="AW79" s="697" t="str">
        <f>IF($E79="","",IF(INDEX('E_Tokovi izvora'!$A:$N,EB79,AW$7)="","",INDEX('E_Tokovi izvora'!$A:$N,EB79,AW$7)))</f>
        <v/>
      </c>
      <c r="AX79" s="697" t="str">
        <f>IF($E79="","",IF(INDEX('E_Tokovi izvora'!$A:$N,EC79,AX$7)="","",INDEX('E_Tokovi izvora'!$A:$N,EC79,AX$7)))</f>
        <v/>
      </c>
      <c r="AY79" s="697" t="str">
        <f>IF($E79="","",IF(INDEX('E_Tokovi izvora'!$A:$N,ED79,AY$7)="","",INDEX('E_Tokovi izvora'!$A:$N,ED79,AY$7)))</f>
        <v/>
      </c>
      <c r="AZ79" s="697" t="str">
        <f>IF($E79="","",IF(INDEX('E_Tokovi izvora'!$A:$N,EE79,AZ$7)="","",INDEX('E_Tokovi izvora'!$A:$N,EE79,AZ$7)))</f>
        <v/>
      </c>
      <c r="BA79" s="697" t="str">
        <f>IF($E79="","",IF(INDEX('E_Tokovi izvora'!$A:$N,EF79,BA$7)="","",INDEX('E_Tokovi izvora'!$A:$N,EF79,BA$7)))</f>
        <v/>
      </c>
      <c r="BB79" s="697" t="str">
        <f>IF($E79="","",IF(INDEX('E_Tokovi izvora'!$A:$N,EG79,BB$7)="","",INDEX('E_Tokovi izvora'!$A:$N,EG79,BB$7)))</f>
        <v/>
      </c>
      <c r="BC79" s="697" t="str">
        <f>IF($E79="","",IF(INDEX('E_Tokovi izvora'!$A:$N,EH79,BC$7)="","",INDEX('E_Tokovi izvora'!$A:$N,EH79,BC$7)))</f>
        <v/>
      </c>
      <c r="BD79" s="697" t="str">
        <f>IF($E79="","",IF(INDEX('E_Tokovi izvora'!$A:$N,EI79,BD$7)="","",INDEX('E_Tokovi izvora'!$A:$N,EI79,BD$7)))</f>
        <v/>
      </c>
      <c r="BE79" s="697" t="str">
        <f>IF($E79="","",IF(INDEX('E_Tokovi izvora'!$A:$N,EJ79,BE$7)="","",INDEX('E_Tokovi izvora'!$A:$N,EJ79,BE$7)))</f>
        <v/>
      </c>
      <c r="BF79" s="697" t="str">
        <f>IF($E79="","",IF(INDEX('E_Tokovi izvora'!$A:$N,EK79,BF$7)="","",INDEX('E_Tokovi izvora'!$A:$N,EK79,BF$7)))</f>
        <v/>
      </c>
      <c r="BG79" s="697" t="str">
        <f>IF($E79="","",IF(INDEX('E_Tokovi izvora'!$A:$N,EL79,BG$7)="","",INDEX('E_Tokovi izvora'!$A:$N,EL79,BG$7)))</f>
        <v/>
      </c>
      <c r="BH79" s="697" t="str">
        <f>IF($E79="","",IF(INDEX('E_Tokovi izvora'!$A:$N,EM79,BH$7)="","",INDEX('E_Tokovi izvora'!$A:$N,EM79,BH$7)))</f>
        <v/>
      </c>
      <c r="BI79" s="697" t="str">
        <f>IF($E79="","",IF(INDEX('E_Tokovi izvora'!$A:$N,EN79,BI$7)="","",INDEX('E_Tokovi izvora'!$A:$N,EN79,BI$7)))</f>
        <v/>
      </c>
      <c r="BJ79" s="697" t="str">
        <f>IF($E79="","",IF(INDEX('E_Tokovi izvora'!$A:$N,EO79,BJ$7)="","",INDEX('E_Tokovi izvora'!$A:$N,EO79,BJ$7)))</f>
        <v/>
      </c>
      <c r="BK79" s="697" t="str">
        <f>IF($E79="","",IF(INDEX('E_Tokovi izvora'!$A:$N,EP79,BK$7)="","",INDEX('E_Tokovi izvora'!$A:$N,EP79,BK$7)))</f>
        <v/>
      </c>
      <c r="BL79" s="697" t="str">
        <f>IF($E79="","",IF(INDEX('E_Tokovi izvora'!$A:$N,EQ79,BL$7)="","",INDEX('E_Tokovi izvora'!$A:$N,EQ79,BL$7)))</f>
        <v/>
      </c>
      <c r="BM79" s="697" t="str">
        <f>IF($E79="","",IF(INDEX('E_Tokovi izvora'!$A:$N,ER79,BM$7)="","",INDEX('E_Tokovi izvora'!$A:$N,ER79,BM$7)))</f>
        <v/>
      </c>
      <c r="BN79" s="697" t="str">
        <f>IF($E79="","",IF(INDEX('E_Tokovi izvora'!$A:$N,ES79,BN$7)="","",INDEX('E_Tokovi izvora'!$A:$N,ES79,BN$7)))</f>
        <v/>
      </c>
      <c r="BO79" s="697" t="str">
        <f>IF($E79="","",IF(INDEX('E_Tokovi izvora'!$A:$N,ET79,BO$7)="","",INDEX('E_Tokovi izvora'!$A:$N,ET79,BO$7)))</f>
        <v/>
      </c>
      <c r="BP79" s="697" t="str">
        <f>IF($E79="","",IF(INDEX('E_Tokovi izvora'!$A:$N,EU79,BP$7)="","",INDEX('E_Tokovi izvora'!$A:$N,EU79,BP$7)))</f>
        <v/>
      </c>
      <c r="BQ79" s="697" t="str">
        <f>IF($E79="","",IF(INDEX('E_Tokovi izvora'!$A:$N,EV79,BQ$7)="","",INDEX('E_Tokovi izvora'!$A:$N,EV79,BQ$7)))</f>
        <v/>
      </c>
      <c r="BR79" s="697" t="str">
        <f>IF($E79="","",IF(INDEX('E_Tokovi izvora'!$A:$N,EW79,BR$7)="","",INDEX('E_Tokovi izvora'!$A:$N,EW79,BR$7)))</f>
        <v/>
      </c>
      <c r="BS79" s="697" t="str">
        <f>IF($E79="","",IF(INDEX('E_Tokovi izvora'!$A:$N,EX79,BS$7)="","",INDEX('E_Tokovi izvora'!$A:$N,EX79,BS$7)))</f>
        <v/>
      </c>
      <c r="BT79" s="697" t="str">
        <f>IF($E79="","",IF(INDEX('E_Tokovi izvora'!$A:$N,EY79,BT$7)="","",INDEX('E_Tokovi izvora'!$A:$N,EY79,BT$7)))</f>
        <v/>
      </c>
      <c r="BU79" s="620"/>
      <c r="CJ79" s="673" t="str">
        <f t="shared" si="68"/>
        <v>SourceCategory_</v>
      </c>
      <c r="CK79" s="673" t="b">
        <f>INDEX('C_Opis postrojenja'!$A$226:$A$332,ROWS($CI$11:CI79))="ausblenden"</f>
        <v>1</v>
      </c>
      <c r="CL79" s="673" t="str">
        <f t="shared" si="69"/>
        <v>SourceStreamName_</v>
      </c>
      <c r="CN79" s="673">
        <f t="shared" si="133"/>
        <v>4621</v>
      </c>
      <c r="CO79" s="673">
        <f t="shared" si="70"/>
        <v>4623</v>
      </c>
      <c r="CP79" s="673">
        <f t="shared" si="71"/>
        <v>4625</v>
      </c>
      <c r="CQ79" s="673">
        <f t="shared" si="72"/>
        <v>4627</v>
      </c>
      <c r="CR79" s="673">
        <f t="shared" si="73"/>
        <v>4629</v>
      </c>
      <c r="CS79" s="673">
        <f t="shared" si="74"/>
        <v>4631</v>
      </c>
      <c r="CT79" s="673">
        <f t="shared" si="75"/>
        <v>4633</v>
      </c>
      <c r="CU79" s="673">
        <f t="shared" si="76"/>
        <v>4633</v>
      </c>
      <c r="CV79" s="673">
        <f t="shared" si="77"/>
        <v>4633</v>
      </c>
      <c r="CW79" s="673">
        <f t="shared" si="78"/>
        <v>4633</v>
      </c>
      <c r="CX79" s="673">
        <f t="shared" si="79"/>
        <v>4633</v>
      </c>
      <c r="CY79" s="673">
        <f t="shared" si="80"/>
        <v>4636</v>
      </c>
      <c r="CZ79" s="673">
        <f t="shared" si="81"/>
        <v>4640</v>
      </c>
      <c r="DA79" s="673">
        <f t="shared" si="82"/>
        <v>4641</v>
      </c>
      <c r="DB79" s="673">
        <f t="shared" si="83"/>
        <v>4642</v>
      </c>
      <c r="DC79" s="673">
        <f t="shared" si="84"/>
        <v>4649</v>
      </c>
      <c r="DD79" s="673">
        <f t="shared" si="85"/>
        <v>4659</v>
      </c>
      <c r="DE79" s="673">
        <f t="shared" si="86"/>
        <v>4659</v>
      </c>
      <c r="DF79" s="673">
        <f t="shared" si="87"/>
        <v>4659</v>
      </c>
      <c r="DG79" s="673">
        <f t="shared" si="88"/>
        <v>4659</v>
      </c>
      <c r="DH79" s="673">
        <f t="shared" si="89"/>
        <v>4659</v>
      </c>
      <c r="DI79" s="673">
        <f t="shared" si="90"/>
        <v>4659</v>
      </c>
      <c r="DJ79" s="673">
        <f t="shared" si="91"/>
        <v>4659</v>
      </c>
      <c r="DK79" s="673">
        <f t="shared" si="92"/>
        <v>4650</v>
      </c>
      <c r="DL79" s="673">
        <f t="shared" si="93"/>
        <v>4660</v>
      </c>
      <c r="DM79" s="673">
        <f t="shared" si="94"/>
        <v>4660</v>
      </c>
      <c r="DN79" s="673">
        <f t="shared" si="95"/>
        <v>4660</v>
      </c>
      <c r="DO79" s="673">
        <f t="shared" si="96"/>
        <v>4660</v>
      </c>
      <c r="DP79" s="673">
        <f t="shared" si="97"/>
        <v>4660</v>
      </c>
      <c r="DQ79" s="673">
        <f t="shared" si="98"/>
        <v>4660</v>
      </c>
      <c r="DR79" s="673">
        <f t="shared" si="99"/>
        <v>4660</v>
      </c>
      <c r="DS79" s="673">
        <f t="shared" si="100"/>
        <v>4651</v>
      </c>
      <c r="DT79" s="673">
        <f t="shared" si="101"/>
        <v>4661</v>
      </c>
      <c r="DU79" s="673">
        <f t="shared" si="102"/>
        <v>4661</v>
      </c>
      <c r="DV79" s="673">
        <f t="shared" si="103"/>
        <v>4661</v>
      </c>
      <c r="DW79" s="673">
        <f t="shared" si="104"/>
        <v>4661</v>
      </c>
      <c r="DX79" s="673">
        <f t="shared" si="105"/>
        <v>4661</v>
      </c>
      <c r="DY79" s="673">
        <f t="shared" si="106"/>
        <v>4661</v>
      </c>
      <c r="DZ79" s="673">
        <f t="shared" si="107"/>
        <v>4661</v>
      </c>
      <c r="EA79" s="673">
        <f t="shared" si="108"/>
        <v>4652</v>
      </c>
      <c r="EB79" s="673">
        <f t="shared" si="109"/>
        <v>4662</v>
      </c>
      <c r="EC79" s="673">
        <f t="shared" si="110"/>
        <v>4662</v>
      </c>
      <c r="ED79" s="673">
        <f t="shared" si="111"/>
        <v>4662</v>
      </c>
      <c r="EE79" s="673">
        <f t="shared" si="112"/>
        <v>4662</v>
      </c>
      <c r="EF79" s="673">
        <f t="shared" si="113"/>
        <v>4662</v>
      </c>
      <c r="EG79" s="673">
        <f t="shared" si="114"/>
        <v>4662</v>
      </c>
      <c r="EH79" s="673">
        <f t="shared" si="115"/>
        <v>4662</v>
      </c>
      <c r="EI79" s="673">
        <f t="shared" si="116"/>
        <v>4653</v>
      </c>
      <c r="EJ79" s="673">
        <f t="shared" si="117"/>
        <v>4663</v>
      </c>
      <c r="EK79" s="673">
        <f t="shared" si="118"/>
        <v>4663</v>
      </c>
      <c r="EL79" s="673">
        <f t="shared" si="119"/>
        <v>4663</v>
      </c>
      <c r="EM79" s="673">
        <f t="shared" si="120"/>
        <v>4663</v>
      </c>
      <c r="EN79" s="673">
        <f t="shared" si="121"/>
        <v>4663</v>
      </c>
      <c r="EO79" s="673">
        <f t="shared" si="122"/>
        <v>4663</v>
      </c>
      <c r="EP79" s="673">
        <f t="shared" si="123"/>
        <v>4663</v>
      </c>
      <c r="EQ79" s="673">
        <f t="shared" si="124"/>
        <v>4654</v>
      </c>
      <c r="ER79" s="673">
        <f t="shared" si="125"/>
        <v>4664</v>
      </c>
      <c r="ES79" s="673">
        <f t="shared" si="126"/>
        <v>4664</v>
      </c>
      <c r="ET79" s="673">
        <f t="shared" si="127"/>
        <v>4664</v>
      </c>
      <c r="EU79" s="673">
        <f t="shared" si="128"/>
        <v>4664</v>
      </c>
      <c r="EV79" s="673">
        <f t="shared" si="129"/>
        <v>4664</v>
      </c>
      <c r="EW79" s="673">
        <f t="shared" si="130"/>
        <v>4664</v>
      </c>
      <c r="EX79" s="673">
        <f t="shared" si="131"/>
        <v>4664</v>
      </c>
      <c r="EY79" s="673">
        <f t="shared" si="132"/>
        <v>4670</v>
      </c>
    </row>
    <row r="80" spans="2:155" ht="12.75" customHeight="1" x14ac:dyDescent="0.2">
      <c r="B80" s="694" t="str">
        <f>IF(COUNTIF($CK$10:CK80,TRUE)&gt;0,"",INDEX('C_Opis postrojenja'!$E$226:$E$242,ROWS($A$11:A80)))</f>
        <v/>
      </c>
      <c r="C80" s="576" t="str">
        <f>IF($E80="","",INDEX('C_Opis postrojenja'!F:F,MATCH($B80,'C_Opis postrojenja'!$E:$E,0)))</f>
        <v/>
      </c>
      <c r="D80" s="576" t="str">
        <f>IF($E80="","",INDEX('C_Opis postrojenja'!I:I,MATCH($B80,'C_Opis postrojenja'!$E:$E,0)))</f>
        <v/>
      </c>
      <c r="E80" s="576" t="str">
        <f>IF($B80="","",INDEX('C_Opis postrojenja'!F:F,MATCH($CJ80,'C_Opis postrojenja'!$Q:$Q,0)))</f>
        <v/>
      </c>
      <c r="F80" s="700" t="str">
        <f>IF($E80="","",INDEX('C_Opis postrojenja'!L:L,MATCH($CJ80,'C_Opis postrojenja'!$Q:$Q,0)))</f>
        <v/>
      </c>
      <c r="G80" s="576" t="str">
        <f>IF($E80="","",INDEX('C_Opis postrojenja'!M:M,MATCH($CJ80,'C_Opis postrojenja'!$Q:$Q,0)))</f>
        <v/>
      </c>
      <c r="H80" s="576" t="str">
        <f>IF($E80="","",INDEX('C_Opis postrojenja'!N:N,MATCH($CJ80,'C_Opis postrojenja'!$Q:$Q,0)))</f>
        <v/>
      </c>
      <c r="I80" s="697" t="str">
        <f>IF($E80="","",IF(INDEX('E_Tokovi izvora'!$A:$N,CN80,I$7)="","",INDEX('E_Tokovi izvora'!$A:$N,CN80,I$7)))</f>
        <v/>
      </c>
      <c r="J80" s="697" t="str">
        <f>IF($E80="","",IF(INDEX('E_Tokovi izvora'!$A:$N,CO80,J$7)="","",INDEX('E_Tokovi izvora'!$A:$N,CO80,J$7)))</f>
        <v/>
      </c>
      <c r="K80" s="697" t="str">
        <f>IF($E80="","",IF(INDEX('E_Tokovi izvora'!$A:$N,CP80,K$7)="","",INDEX('E_Tokovi izvora'!$A:$N,CP80,K$7)))</f>
        <v/>
      </c>
      <c r="L80" s="697" t="str">
        <f>IF($E80="","",IF(INDEX('E_Tokovi izvora'!$A:$N,CQ80,L$7)="","",INDEX('E_Tokovi izvora'!$A:$N,CQ80,L$7)))</f>
        <v/>
      </c>
      <c r="M80" s="697" t="str">
        <f>IF($E80="","",IF(INDEX('E_Tokovi izvora'!$A:$N,CR80,M$7)="","",INDEX('E_Tokovi izvora'!$A:$N,CR80,M$7)))</f>
        <v/>
      </c>
      <c r="N80" s="697" t="str">
        <f>IF($E80="","",IF(INDEX('E_Tokovi izvora'!$A:$N,CS80,N$7)="","",INDEX('E_Tokovi izvora'!$A:$N,CS80,N$7)))</f>
        <v/>
      </c>
      <c r="O80" s="697" t="str">
        <f>IF($E80="","",IF(INDEX('E_Tokovi izvora'!$A:$N,CT80,O$7)="","",INDEX('E_Tokovi izvora'!$A:$N,CT80,O$7)))</f>
        <v/>
      </c>
      <c r="P80" s="697" t="str">
        <f>IF($E80="","",IF(INDEX('E_Tokovi izvora'!$A:$N,CU80,P$7)="","",INDEX('E_Tokovi izvora'!$A:$N,CU80,P$7)))</f>
        <v/>
      </c>
      <c r="Q80" s="697" t="str">
        <f>IF($E80="","",IF(INDEX('E_Tokovi izvora'!$A:$N,CV80,Q$7)="","",INDEX('E_Tokovi izvora'!$A:$N,CV80,Q$7)))</f>
        <v/>
      </c>
      <c r="R80" s="697" t="str">
        <f>IF($E80="","",IF(INDEX('E_Tokovi izvora'!$A:$N,CW80,R$7)="","",INDEX('E_Tokovi izvora'!$A:$N,CW80,R$7)))</f>
        <v/>
      </c>
      <c r="S80" s="697" t="str">
        <f>IF($E80="","",IF(INDEX('E_Tokovi izvora'!$A:$N,CX80,S$7)="","",INDEX('E_Tokovi izvora'!$A:$N,CX80,S$7)))</f>
        <v/>
      </c>
      <c r="T80" s="697" t="str">
        <f>IF($E80="","",IF(INDEX('E_Tokovi izvora'!$A:$N,CY80,T$7)="","",INDEX('E_Tokovi izvora'!$A:$N,CY80,T$7)))</f>
        <v/>
      </c>
      <c r="U80" s="697" t="str">
        <f>IF($E80="","",IF(INDEX('E_Tokovi izvora'!$A:$N,CZ80,U$7)="","",INDEX('E_Tokovi izvora'!$A:$N,CZ80,U$7)))</f>
        <v/>
      </c>
      <c r="V80" s="697" t="str">
        <f>IF($E80="","",IF(INDEX('E_Tokovi izvora'!$A:$N,DA80,V$7)="","",INDEX('E_Tokovi izvora'!$A:$N,DA80,V$7)))</f>
        <v/>
      </c>
      <c r="W80" s="698" t="str">
        <f>IF($E80="","",IF(INDEX('E_Tokovi izvora'!$A:$N,DB80,W$7)="","",INDEX('E_Tokovi izvora'!$A:$N,DB80,W$7)))</f>
        <v/>
      </c>
      <c r="X80" s="697" t="str">
        <f>IF($E80="","",IF(INDEX('E_Tokovi izvora'!$A:$N,DC80,X$7)="","",INDEX('E_Tokovi izvora'!$A:$N,DC80,X$7)))</f>
        <v/>
      </c>
      <c r="Y80" s="697" t="str">
        <f>IF($E80="","",IF(INDEX('E_Tokovi izvora'!$A:$N,DD80,Y$7)="","",INDEX('E_Tokovi izvora'!$A:$N,DD80,Y$7)))</f>
        <v/>
      </c>
      <c r="Z80" s="697" t="str">
        <f>IF($E80="","",IF(INDEX('E_Tokovi izvora'!$A:$N,DE80,Z$7)="","",INDEX('E_Tokovi izvora'!$A:$N,DE80,Z$7)))</f>
        <v/>
      </c>
      <c r="AA80" s="697" t="str">
        <f>IF($E80="","",IF(INDEX('E_Tokovi izvora'!$A:$N,DF80,AA$7)="","",INDEX('E_Tokovi izvora'!$A:$N,DF80,AA$7)))</f>
        <v/>
      </c>
      <c r="AB80" s="697" t="str">
        <f>IF($E80="","",IF(INDEX('E_Tokovi izvora'!$A:$N,DG80,AB$7)="","",INDEX('E_Tokovi izvora'!$A:$N,DG80,AB$7)))</f>
        <v/>
      </c>
      <c r="AC80" s="697" t="str">
        <f>IF($E80="","",IF(INDEX('E_Tokovi izvora'!$A:$N,DH80,AC$7)="","",INDEX('E_Tokovi izvora'!$A:$N,DH80,AC$7)))</f>
        <v/>
      </c>
      <c r="AD80" s="697" t="str">
        <f>IF($E80="","",IF(INDEX('E_Tokovi izvora'!$A:$N,DI80,AD$7)="","",INDEX('E_Tokovi izvora'!$A:$N,DI80,AD$7)))</f>
        <v/>
      </c>
      <c r="AE80" s="697" t="str">
        <f>IF($E80="","",IF(INDEX('E_Tokovi izvora'!$A:$N,DJ80,AE$7)="","",INDEX('E_Tokovi izvora'!$A:$N,DJ80,AE$7)))</f>
        <v/>
      </c>
      <c r="AF80" s="697" t="str">
        <f>IF($E80="","",IF(INDEX('E_Tokovi izvora'!$A:$N,DK80,AF$7)="","",INDEX('E_Tokovi izvora'!$A:$N,DK80,AF$7)))</f>
        <v/>
      </c>
      <c r="AG80" s="697" t="str">
        <f>IF($E80="","",IF(INDEX('E_Tokovi izvora'!$A:$N,DL80,AG$7)="","",INDEX('E_Tokovi izvora'!$A:$N,DL80,AG$7)))</f>
        <v/>
      </c>
      <c r="AH80" s="697" t="str">
        <f>IF($E80="","",IF(INDEX('E_Tokovi izvora'!$A:$N,DM80,AH$7)="","",INDEX('E_Tokovi izvora'!$A:$N,DM80,AH$7)))</f>
        <v/>
      </c>
      <c r="AI80" s="697" t="str">
        <f>IF($E80="","",IF(INDEX('E_Tokovi izvora'!$A:$N,DN80,AI$7)="","",INDEX('E_Tokovi izvora'!$A:$N,DN80,AI$7)))</f>
        <v/>
      </c>
      <c r="AJ80" s="697" t="str">
        <f>IF($E80="","",IF(INDEX('E_Tokovi izvora'!$A:$N,DO80,AJ$7)="","",INDEX('E_Tokovi izvora'!$A:$N,DO80,AJ$7)))</f>
        <v/>
      </c>
      <c r="AK80" s="697" t="str">
        <f>IF($E80="","",IF(INDEX('E_Tokovi izvora'!$A:$N,DP80,AK$7)="","",INDEX('E_Tokovi izvora'!$A:$N,DP80,AK$7)))</f>
        <v/>
      </c>
      <c r="AL80" s="697" t="str">
        <f>IF($E80="","",IF(INDEX('E_Tokovi izvora'!$A:$N,DQ80,AL$7)="","",INDEX('E_Tokovi izvora'!$A:$N,DQ80,AL$7)))</f>
        <v/>
      </c>
      <c r="AM80" s="697" t="str">
        <f>IF($E80="","",IF(INDEX('E_Tokovi izvora'!$A:$N,DR80,AM$7)="","",INDEX('E_Tokovi izvora'!$A:$N,DR80,AM$7)))</f>
        <v/>
      </c>
      <c r="AN80" s="697" t="str">
        <f>IF($E80="","",IF(INDEX('E_Tokovi izvora'!$A:$N,DS80,AN$7)="","",INDEX('E_Tokovi izvora'!$A:$N,DS80,AN$7)))</f>
        <v/>
      </c>
      <c r="AO80" s="697" t="str">
        <f>IF($E80="","",IF(INDEX('E_Tokovi izvora'!$A:$N,DT80,AO$7)="","",INDEX('E_Tokovi izvora'!$A:$N,DT80,AO$7)))</f>
        <v/>
      </c>
      <c r="AP80" s="697" t="str">
        <f>IF($E80="","",IF(INDEX('E_Tokovi izvora'!$A:$N,DU80,AP$7)="","",INDEX('E_Tokovi izvora'!$A:$N,DU80,AP$7)))</f>
        <v/>
      </c>
      <c r="AQ80" s="697" t="str">
        <f>IF($E80="","",IF(INDEX('E_Tokovi izvora'!$A:$N,DV80,AQ$7)="","",INDEX('E_Tokovi izvora'!$A:$N,DV80,AQ$7)))</f>
        <v/>
      </c>
      <c r="AR80" s="697" t="str">
        <f>IF($E80="","",IF(INDEX('E_Tokovi izvora'!$A:$N,DW80,AR$7)="","",INDEX('E_Tokovi izvora'!$A:$N,DW80,AR$7)))</f>
        <v/>
      </c>
      <c r="AS80" s="697" t="str">
        <f>IF($E80="","",IF(INDEX('E_Tokovi izvora'!$A:$N,DX80,AS$7)="","",INDEX('E_Tokovi izvora'!$A:$N,DX80,AS$7)))</f>
        <v/>
      </c>
      <c r="AT80" s="697" t="str">
        <f>IF($E80="","",IF(INDEX('E_Tokovi izvora'!$A:$N,DY80,AT$7)="","",INDEX('E_Tokovi izvora'!$A:$N,DY80,AT$7)))</f>
        <v/>
      </c>
      <c r="AU80" s="697" t="str">
        <f>IF($E80="","",IF(INDEX('E_Tokovi izvora'!$A:$N,DZ80,AU$7)="","",INDEX('E_Tokovi izvora'!$A:$N,DZ80,AU$7)))</f>
        <v/>
      </c>
      <c r="AV80" s="697" t="str">
        <f>IF($E80="","",IF(INDEX('E_Tokovi izvora'!$A:$N,EA80,AV$7)="","",INDEX('E_Tokovi izvora'!$A:$N,EA80,AV$7)))</f>
        <v/>
      </c>
      <c r="AW80" s="697" t="str">
        <f>IF($E80="","",IF(INDEX('E_Tokovi izvora'!$A:$N,EB80,AW$7)="","",INDEX('E_Tokovi izvora'!$A:$N,EB80,AW$7)))</f>
        <v/>
      </c>
      <c r="AX80" s="697" t="str">
        <f>IF($E80="","",IF(INDEX('E_Tokovi izvora'!$A:$N,EC80,AX$7)="","",INDEX('E_Tokovi izvora'!$A:$N,EC80,AX$7)))</f>
        <v/>
      </c>
      <c r="AY80" s="697" t="str">
        <f>IF($E80="","",IF(INDEX('E_Tokovi izvora'!$A:$N,ED80,AY$7)="","",INDEX('E_Tokovi izvora'!$A:$N,ED80,AY$7)))</f>
        <v/>
      </c>
      <c r="AZ80" s="697" t="str">
        <f>IF($E80="","",IF(INDEX('E_Tokovi izvora'!$A:$N,EE80,AZ$7)="","",INDEX('E_Tokovi izvora'!$A:$N,EE80,AZ$7)))</f>
        <v/>
      </c>
      <c r="BA80" s="697" t="str">
        <f>IF($E80="","",IF(INDEX('E_Tokovi izvora'!$A:$N,EF80,BA$7)="","",INDEX('E_Tokovi izvora'!$A:$N,EF80,BA$7)))</f>
        <v/>
      </c>
      <c r="BB80" s="697" t="str">
        <f>IF($E80="","",IF(INDEX('E_Tokovi izvora'!$A:$N,EG80,BB$7)="","",INDEX('E_Tokovi izvora'!$A:$N,EG80,BB$7)))</f>
        <v/>
      </c>
      <c r="BC80" s="697" t="str">
        <f>IF($E80="","",IF(INDEX('E_Tokovi izvora'!$A:$N,EH80,BC$7)="","",INDEX('E_Tokovi izvora'!$A:$N,EH80,BC$7)))</f>
        <v/>
      </c>
      <c r="BD80" s="697" t="str">
        <f>IF($E80="","",IF(INDEX('E_Tokovi izvora'!$A:$N,EI80,BD$7)="","",INDEX('E_Tokovi izvora'!$A:$N,EI80,BD$7)))</f>
        <v/>
      </c>
      <c r="BE80" s="697" t="str">
        <f>IF($E80="","",IF(INDEX('E_Tokovi izvora'!$A:$N,EJ80,BE$7)="","",INDEX('E_Tokovi izvora'!$A:$N,EJ80,BE$7)))</f>
        <v/>
      </c>
      <c r="BF80" s="697" t="str">
        <f>IF($E80="","",IF(INDEX('E_Tokovi izvora'!$A:$N,EK80,BF$7)="","",INDEX('E_Tokovi izvora'!$A:$N,EK80,BF$7)))</f>
        <v/>
      </c>
      <c r="BG80" s="697" t="str">
        <f>IF($E80="","",IF(INDEX('E_Tokovi izvora'!$A:$N,EL80,BG$7)="","",INDEX('E_Tokovi izvora'!$A:$N,EL80,BG$7)))</f>
        <v/>
      </c>
      <c r="BH80" s="697" t="str">
        <f>IF($E80="","",IF(INDEX('E_Tokovi izvora'!$A:$N,EM80,BH$7)="","",INDEX('E_Tokovi izvora'!$A:$N,EM80,BH$7)))</f>
        <v/>
      </c>
      <c r="BI80" s="697" t="str">
        <f>IF($E80="","",IF(INDEX('E_Tokovi izvora'!$A:$N,EN80,BI$7)="","",INDEX('E_Tokovi izvora'!$A:$N,EN80,BI$7)))</f>
        <v/>
      </c>
      <c r="BJ80" s="697" t="str">
        <f>IF($E80="","",IF(INDEX('E_Tokovi izvora'!$A:$N,EO80,BJ$7)="","",INDEX('E_Tokovi izvora'!$A:$N,EO80,BJ$7)))</f>
        <v/>
      </c>
      <c r="BK80" s="697" t="str">
        <f>IF($E80="","",IF(INDEX('E_Tokovi izvora'!$A:$N,EP80,BK$7)="","",INDEX('E_Tokovi izvora'!$A:$N,EP80,BK$7)))</f>
        <v/>
      </c>
      <c r="BL80" s="697" t="str">
        <f>IF($E80="","",IF(INDEX('E_Tokovi izvora'!$A:$N,EQ80,BL$7)="","",INDEX('E_Tokovi izvora'!$A:$N,EQ80,BL$7)))</f>
        <v/>
      </c>
      <c r="BM80" s="697" t="str">
        <f>IF($E80="","",IF(INDEX('E_Tokovi izvora'!$A:$N,ER80,BM$7)="","",INDEX('E_Tokovi izvora'!$A:$N,ER80,BM$7)))</f>
        <v/>
      </c>
      <c r="BN80" s="697" t="str">
        <f>IF($E80="","",IF(INDEX('E_Tokovi izvora'!$A:$N,ES80,BN$7)="","",INDEX('E_Tokovi izvora'!$A:$N,ES80,BN$7)))</f>
        <v/>
      </c>
      <c r="BO80" s="697" t="str">
        <f>IF($E80="","",IF(INDEX('E_Tokovi izvora'!$A:$N,ET80,BO$7)="","",INDEX('E_Tokovi izvora'!$A:$N,ET80,BO$7)))</f>
        <v/>
      </c>
      <c r="BP80" s="697" t="str">
        <f>IF($E80="","",IF(INDEX('E_Tokovi izvora'!$A:$N,EU80,BP$7)="","",INDEX('E_Tokovi izvora'!$A:$N,EU80,BP$7)))</f>
        <v/>
      </c>
      <c r="BQ80" s="697" t="str">
        <f>IF($E80="","",IF(INDEX('E_Tokovi izvora'!$A:$N,EV80,BQ$7)="","",INDEX('E_Tokovi izvora'!$A:$N,EV80,BQ$7)))</f>
        <v/>
      </c>
      <c r="BR80" s="697" t="str">
        <f>IF($E80="","",IF(INDEX('E_Tokovi izvora'!$A:$N,EW80,BR$7)="","",INDEX('E_Tokovi izvora'!$A:$N,EW80,BR$7)))</f>
        <v/>
      </c>
      <c r="BS80" s="697" t="str">
        <f>IF($E80="","",IF(INDEX('E_Tokovi izvora'!$A:$N,EX80,BS$7)="","",INDEX('E_Tokovi izvora'!$A:$N,EX80,BS$7)))</f>
        <v/>
      </c>
      <c r="BT80" s="697" t="str">
        <f>IF($E80="","",IF(INDEX('E_Tokovi izvora'!$A:$N,EY80,BT$7)="","",INDEX('E_Tokovi izvora'!$A:$N,EY80,BT$7)))</f>
        <v/>
      </c>
      <c r="BU80" s="620"/>
      <c r="CJ80" s="673" t="str">
        <f t="shared" si="68"/>
        <v>SourceCategory_</v>
      </c>
      <c r="CK80" s="673" t="b">
        <f>INDEX('C_Opis postrojenja'!$A$226:$A$332,ROWS($CI$11:CI80))="ausblenden"</f>
        <v>1</v>
      </c>
      <c r="CL80" s="673" t="str">
        <f t="shared" si="69"/>
        <v>SourceStreamName_</v>
      </c>
      <c r="CN80" s="673">
        <f t="shared" si="133"/>
        <v>4687</v>
      </c>
      <c r="CO80" s="673">
        <f t="shared" si="70"/>
        <v>4689</v>
      </c>
      <c r="CP80" s="673">
        <f t="shared" si="71"/>
        <v>4691</v>
      </c>
      <c r="CQ80" s="673">
        <f t="shared" si="72"/>
        <v>4693</v>
      </c>
      <c r="CR80" s="673">
        <f t="shared" si="73"/>
        <v>4695</v>
      </c>
      <c r="CS80" s="673">
        <f t="shared" si="74"/>
        <v>4697</v>
      </c>
      <c r="CT80" s="673">
        <f t="shared" si="75"/>
        <v>4699</v>
      </c>
      <c r="CU80" s="673">
        <f t="shared" si="76"/>
        <v>4699</v>
      </c>
      <c r="CV80" s="673">
        <f t="shared" si="77"/>
        <v>4699</v>
      </c>
      <c r="CW80" s="673">
        <f t="shared" si="78"/>
        <v>4699</v>
      </c>
      <c r="CX80" s="673">
        <f t="shared" si="79"/>
        <v>4699</v>
      </c>
      <c r="CY80" s="673">
        <f t="shared" si="80"/>
        <v>4702</v>
      </c>
      <c r="CZ80" s="673">
        <f t="shared" si="81"/>
        <v>4706</v>
      </c>
      <c r="DA80" s="673">
        <f t="shared" si="82"/>
        <v>4707</v>
      </c>
      <c r="DB80" s="673">
        <f t="shared" si="83"/>
        <v>4708</v>
      </c>
      <c r="DC80" s="673">
        <f t="shared" si="84"/>
        <v>4715</v>
      </c>
      <c r="DD80" s="673">
        <f t="shared" si="85"/>
        <v>4725</v>
      </c>
      <c r="DE80" s="673">
        <f t="shared" si="86"/>
        <v>4725</v>
      </c>
      <c r="DF80" s="673">
        <f t="shared" si="87"/>
        <v>4725</v>
      </c>
      <c r="DG80" s="673">
        <f t="shared" si="88"/>
        <v>4725</v>
      </c>
      <c r="DH80" s="673">
        <f t="shared" si="89"/>
        <v>4725</v>
      </c>
      <c r="DI80" s="673">
        <f t="shared" si="90"/>
        <v>4725</v>
      </c>
      <c r="DJ80" s="673">
        <f t="shared" si="91"/>
        <v>4725</v>
      </c>
      <c r="DK80" s="673">
        <f t="shared" si="92"/>
        <v>4716</v>
      </c>
      <c r="DL80" s="673">
        <f t="shared" si="93"/>
        <v>4726</v>
      </c>
      <c r="DM80" s="673">
        <f t="shared" si="94"/>
        <v>4726</v>
      </c>
      <c r="DN80" s="673">
        <f t="shared" si="95"/>
        <v>4726</v>
      </c>
      <c r="DO80" s="673">
        <f t="shared" si="96"/>
        <v>4726</v>
      </c>
      <c r="DP80" s="673">
        <f t="shared" si="97"/>
        <v>4726</v>
      </c>
      <c r="DQ80" s="673">
        <f t="shared" si="98"/>
        <v>4726</v>
      </c>
      <c r="DR80" s="673">
        <f t="shared" si="99"/>
        <v>4726</v>
      </c>
      <c r="DS80" s="673">
        <f t="shared" si="100"/>
        <v>4717</v>
      </c>
      <c r="DT80" s="673">
        <f t="shared" si="101"/>
        <v>4727</v>
      </c>
      <c r="DU80" s="673">
        <f t="shared" si="102"/>
        <v>4727</v>
      </c>
      <c r="DV80" s="673">
        <f t="shared" si="103"/>
        <v>4727</v>
      </c>
      <c r="DW80" s="673">
        <f t="shared" si="104"/>
        <v>4727</v>
      </c>
      <c r="DX80" s="673">
        <f t="shared" si="105"/>
        <v>4727</v>
      </c>
      <c r="DY80" s="673">
        <f t="shared" si="106"/>
        <v>4727</v>
      </c>
      <c r="DZ80" s="673">
        <f t="shared" si="107"/>
        <v>4727</v>
      </c>
      <c r="EA80" s="673">
        <f t="shared" si="108"/>
        <v>4718</v>
      </c>
      <c r="EB80" s="673">
        <f t="shared" si="109"/>
        <v>4728</v>
      </c>
      <c r="EC80" s="673">
        <f t="shared" si="110"/>
        <v>4728</v>
      </c>
      <c r="ED80" s="673">
        <f t="shared" si="111"/>
        <v>4728</v>
      </c>
      <c r="EE80" s="673">
        <f t="shared" si="112"/>
        <v>4728</v>
      </c>
      <c r="EF80" s="673">
        <f t="shared" si="113"/>
        <v>4728</v>
      </c>
      <c r="EG80" s="673">
        <f t="shared" si="114"/>
        <v>4728</v>
      </c>
      <c r="EH80" s="673">
        <f t="shared" si="115"/>
        <v>4728</v>
      </c>
      <c r="EI80" s="673">
        <f t="shared" si="116"/>
        <v>4719</v>
      </c>
      <c r="EJ80" s="673">
        <f t="shared" si="117"/>
        <v>4729</v>
      </c>
      <c r="EK80" s="673">
        <f t="shared" si="118"/>
        <v>4729</v>
      </c>
      <c r="EL80" s="673">
        <f t="shared" si="119"/>
        <v>4729</v>
      </c>
      <c r="EM80" s="673">
        <f t="shared" si="120"/>
        <v>4729</v>
      </c>
      <c r="EN80" s="673">
        <f t="shared" si="121"/>
        <v>4729</v>
      </c>
      <c r="EO80" s="673">
        <f t="shared" si="122"/>
        <v>4729</v>
      </c>
      <c r="EP80" s="673">
        <f t="shared" si="123"/>
        <v>4729</v>
      </c>
      <c r="EQ80" s="673">
        <f t="shared" si="124"/>
        <v>4720</v>
      </c>
      <c r="ER80" s="673">
        <f t="shared" si="125"/>
        <v>4730</v>
      </c>
      <c r="ES80" s="673">
        <f t="shared" si="126"/>
        <v>4730</v>
      </c>
      <c r="ET80" s="673">
        <f t="shared" si="127"/>
        <v>4730</v>
      </c>
      <c r="EU80" s="673">
        <f t="shared" si="128"/>
        <v>4730</v>
      </c>
      <c r="EV80" s="673">
        <f t="shared" si="129"/>
        <v>4730</v>
      </c>
      <c r="EW80" s="673">
        <f t="shared" si="130"/>
        <v>4730</v>
      </c>
      <c r="EX80" s="673">
        <f t="shared" si="131"/>
        <v>4730</v>
      </c>
      <c r="EY80" s="673">
        <f t="shared" si="132"/>
        <v>4736</v>
      </c>
    </row>
    <row r="81" spans="1:198" ht="12.75" customHeight="1" x14ac:dyDescent="0.2">
      <c r="B81" s="694" t="str">
        <f>IF(COUNTIF($CK$10:CK81,TRUE)&gt;0,"",INDEX('C_Opis postrojenja'!$E$226:$E$242,ROWS($A$11:A81)))</f>
        <v/>
      </c>
      <c r="C81" s="576" t="str">
        <f>IF($E81="","",INDEX('C_Opis postrojenja'!F:F,MATCH($B81,'C_Opis postrojenja'!$E:$E,0)))</f>
        <v/>
      </c>
      <c r="D81" s="576" t="str">
        <f>IF($E81="","",INDEX('C_Opis postrojenja'!I:I,MATCH($B81,'C_Opis postrojenja'!$E:$E,0)))</f>
        <v/>
      </c>
      <c r="E81" s="576" t="str">
        <f>IF($B81="","",INDEX('C_Opis postrojenja'!F:F,MATCH($CJ81,'C_Opis postrojenja'!$Q:$Q,0)))</f>
        <v/>
      </c>
      <c r="F81" s="700" t="str">
        <f>IF($E81="","",INDEX('C_Opis postrojenja'!L:L,MATCH($CJ81,'C_Opis postrojenja'!$Q:$Q,0)))</f>
        <v/>
      </c>
      <c r="G81" s="576" t="str">
        <f>IF($E81="","",INDEX('C_Opis postrojenja'!M:M,MATCH($CJ81,'C_Opis postrojenja'!$Q:$Q,0)))</f>
        <v/>
      </c>
      <c r="H81" s="576" t="str">
        <f>IF($E81="","",INDEX('C_Opis postrojenja'!N:N,MATCH($CJ81,'C_Opis postrojenja'!$Q:$Q,0)))</f>
        <v/>
      </c>
      <c r="I81" s="697" t="str">
        <f>IF($E81="","",IF(INDEX('E_Tokovi izvora'!$A:$N,CN81,I$7)="","",INDEX('E_Tokovi izvora'!$A:$N,CN81,I$7)))</f>
        <v/>
      </c>
      <c r="J81" s="697" t="str">
        <f>IF($E81="","",IF(INDEX('E_Tokovi izvora'!$A:$N,CO81,J$7)="","",INDEX('E_Tokovi izvora'!$A:$N,CO81,J$7)))</f>
        <v/>
      </c>
      <c r="K81" s="697" t="str">
        <f>IF($E81="","",IF(INDEX('E_Tokovi izvora'!$A:$N,CP81,K$7)="","",INDEX('E_Tokovi izvora'!$A:$N,CP81,K$7)))</f>
        <v/>
      </c>
      <c r="L81" s="697" t="str">
        <f>IF($E81="","",IF(INDEX('E_Tokovi izvora'!$A:$N,CQ81,L$7)="","",INDEX('E_Tokovi izvora'!$A:$N,CQ81,L$7)))</f>
        <v/>
      </c>
      <c r="M81" s="697" t="str">
        <f>IF($E81="","",IF(INDEX('E_Tokovi izvora'!$A:$N,CR81,M$7)="","",INDEX('E_Tokovi izvora'!$A:$N,CR81,M$7)))</f>
        <v/>
      </c>
      <c r="N81" s="697" t="str">
        <f>IF($E81="","",IF(INDEX('E_Tokovi izvora'!$A:$N,CS81,N$7)="","",INDEX('E_Tokovi izvora'!$A:$N,CS81,N$7)))</f>
        <v/>
      </c>
      <c r="O81" s="697" t="str">
        <f>IF($E81="","",IF(INDEX('E_Tokovi izvora'!$A:$N,CT81,O$7)="","",INDEX('E_Tokovi izvora'!$A:$N,CT81,O$7)))</f>
        <v/>
      </c>
      <c r="P81" s="697" t="str">
        <f>IF($E81="","",IF(INDEX('E_Tokovi izvora'!$A:$N,CU81,P$7)="","",INDEX('E_Tokovi izvora'!$A:$N,CU81,P$7)))</f>
        <v/>
      </c>
      <c r="Q81" s="697" t="str">
        <f>IF($E81="","",IF(INDEX('E_Tokovi izvora'!$A:$N,CV81,Q$7)="","",INDEX('E_Tokovi izvora'!$A:$N,CV81,Q$7)))</f>
        <v/>
      </c>
      <c r="R81" s="697" t="str">
        <f>IF($E81="","",IF(INDEX('E_Tokovi izvora'!$A:$N,CW81,R$7)="","",INDEX('E_Tokovi izvora'!$A:$N,CW81,R$7)))</f>
        <v/>
      </c>
      <c r="S81" s="697" t="str">
        <f>IF($E81="","",IF(INDEX('E_Tokovi izvora'!$A:$N,CX81,S$7)="","",INDEX('E_Tokovi izvora'!$A:$N,CX81,S$7)))</f>
        <v/>
      </c>
      <c r="T81" s="697" t="str">
        <f>IF($E81="","",IF(INDEX('E_Tokovi izvora'!$A:$N,CY81,T$7)="","",INDEX('E_Tokovi izvora'!$A:$N,CY81,T$7)))</f>
        <v/>
      </c>
      <c r="U81" s="697" t="str">
        <f>IF($E81="","",IF(INDEX('E_Tokovi izvora'!$A:$N,CZ81,U$7)="","",INDEX('E_Tokovi izvora'!$A:$N,CZ81,U$7)))</f>
        <v/>
      </c>
      <c r="V81" s="697" t="str">
        <f>IF($E81="","",IF(INDEX('E_Tokovi izvora'!$A:$N,DA81,V$7)="","",INDEX('E_Tokovi izvora'!$A:$N,DA81,V$7)))</f>
        <v/>
      </c>
      <c r="W81" s="698" t="str">
        <f>IF($E81="","",IF(INDEX('E_Tokovi izvora'!$A:$N,DB81,W$7)="","",INDEX('E_Tokovi izvora'!$A:$N,DB81,W$7)))</f>
        <v/>
      </c>
      <c r="X81" s="697" t="str">
        <f>IF($E81="","",IF(INDEX('E_Tokovi izvora'!$A:$N,DC81,X$7)="","",INDEX('E_Tokovi izvora'!$A:$N,DC81,X$7)))</f>
        <v/>
      </c>
      <c r="Y81" s="697" t="str">
        <f>IF($E81="","",IF(INDEX('E_Tokovi izvora'!$A:$N,DD81,Y$7)="","",INDEX('E_Tokovi izvora'!$A:$N,DD81,Y$7)))</f>
        <v/>
      </c>
      <c r="Z81" s="697" t="str">
        <f>IF($E81="","",IF(INDEX('E_Tokovi izvora'!$A:$N,DE81,Z$7)="","",INDEX('E_Tokovi izvora'!$A:$N,DE81,Z$7)))</f>
        <v/>
      </c>
      <c r="AA81" s="697" t="str">
        <f>IF($E81="","",IF(INDEX('E_Tokovi izvora'!$A:$N,DF81,AA$7)="","",INDEX('E_Tokovi izvora'!$A:$N,DF81,AA$7)))</f>
        <v/>
      </c>
      <c r="AB81" s="697" t="str">
        <f>IF($E81="","",IF(INDEX('E_Tokovi izvora'!$A:$N,DG81,AB$7)="","",INDEX('E_Tokovi izvora'!$A:$N,DG81,AB$7)))</f>
        <v/>
      </c>
      <c r="AC81" s="697" t="str">
        <f>IF($E81="","",IF(INDEX('E_Tokovi izvora'!$A:$N,DH81,AC$7)="","",INDEX('E_Tokovi izvora'!$A:$N,DH81,AC$7)))</f>
        <v/>
      </c>
      <c r="AD81" s="697" t="str">
        <f>IF($E81="","",IF(INDEX('E_Tokovi izvora'!$A:$N,DI81,AD$7)="","",INDEX('E_Tokovi izvora'!$A:$N,DI81,AD$7)))</f>
        <v/>
      </c>
      <c r="AE81" s="697" t="str">
        <f>IF($E81="","",IF(INDEX('E_Tokovi izvora'!$A:$N,DJ81,AE$7)="","",INDEX('E_Tokovi izvora'!$A:$N,DJ81,AE$7)))</f>
        <v/>
      </c>
      <c r="AF81" s="697" t="str">
        <f>IF($E81="","",IF(INDEX('E_Tokovi izvora'!$A:$N,DK81,AF$7)="","",INDEX('E_Tokovi izvora'!$A:$N,DK81,AF$7)))</f>
        <v/>
      </c>
      <c r="AG81" s="697" t="str">
        <f>IF($E81="","",IF(INDEX('E_Tokovi izvora'!$A:$N,DL81,AG$7)="","",INDEX('E_Tokovi izvora'!$A:$N,DL81,AG$7)))</f>
        <v/>
      </c>
      <c r="AH81" s="697" t="str">
        <f>IF($E81="","",IF(INDEX('E_Tokovi izvora'!$A:$N,DM81,AH$7)="","",INDEX('E_Tokovi izvora'!$A:$N,DM81,AH$7)))</f>
        <v/>
      </c>
      <c r="AI81" s="697" t="str">
        <f>IF($E81="","",IF(INDEX('E_Tokovi izvora'!$A:$N,DN81,AI$7)="","",INDEX('E_Tokovi izvora'!$A:$N,DN81,AI$7)))</f>
        <v/>
      </c>
      <c r="AJ81" s="697" t="str">
        <f>IF($E81="","",IF(INDEX('E_Tokovi izvora'!$A:$N,DO81,AJ$7)="","",INDEX('E_Tokovi izvora'!$A:$N,DO81,AJ$7)))</f>
        <v/>
      </c>
      <c r="AK81" s="697" t="str">
        <f>IF($E81="","",IF(INDEX('E_Tokovi izvora'!$A:$N,DP81,AK$7)="","",INDEX('E_Tokovi izvora'!$A:$N,DP81,AK$7)))</f>
        <v/>
      </c>
      <c r="AL81" s="697" t="str">
        <f>IF($E81="","",IF(INDEX('E_Tokovi izvora'!$A:$N,DQ81,AL$7)="","",INDEX('E_Tokovi izvora'!$A:$N,DQ81,AL$7)))</f>
        <v/>
      </c>
      <c r="AM81" s="697" t="str">
        <f>IF($E81="","",IF(INDEX('E_Tokovi izvora'!$A:$N,DR81,AM$7)="","",INDEX('E_Tokovi izvora'!$A:$N,DR81,AM$7)))</f>
        <v/>
      </c>
      <c r="AN81" s="697" t="str">
        <f>IF($E81="","",IF(INDEX('E_Tokovi izvora'!$A:$N,DS81,AN$7)="","",INDEX('E_Tokovi izvora'!$A:$N,DS81,AN$7)))</f>
        <v/>
      </c>
      <c r="AO81" s="697" t="str">
        <f>IF($E81="","",IF(INDEX('E_Tokovi izvora'!$A:$N,DT81,AO$7)="","",INDEX('E_Tokovi izvora'!$A:$N,DT81,AO$7)))</f>
        <v/>
      </c>
      <c r="AP81" s="697" t="str">
        <f>IF($E81="","",IF(INDEX('E_Tokovi izvora'!$A:$N,DU81,AP$7)="","",INDEX('E_Tokovi izvora'!$A:$N,DU81,AP$7)))</f>
        <v/>
      </c>
      <c r="AQ81" s="697" t="str">
        <f>IF($E81="","",IF(INDEX('E_Tokovi izvora'!$A:$N,DV81,AQ$7)="","",INDEX('E_Tokovi izvora'!$A:$N,DV81,AQ$7)))</f>
        <v/>
      </c>
      <c r="AR81" s="697" t="str">
        <f>IF($E81="","",IF(INDEX('E_Tokovi izvora'!$A:$N,DW81,AR$7)="","",INDEX('E_Tokovi izvora'!$A:$N,DW81,AR$7)))</f>
        <v/>
      </c>
      <c r="AS81" s="697" t="str">
        <f>IF($E81="","",IF(INDEX('E_Tokovi izvora'!$A:$N,DX81,AS$7)="","",INDEX('E_Tokovi izvora'!$A:$N,DX81,AS$7)))</f>
        <v/>
      </c>
      <c r="AT81" s="697" t="str">
        <f>IF($E81="","",IF(INDEX('E_Tokovi izvora'!$A:$N,DY81,AT$7)="","",INDEX('E_Tokovi izvora'!$A:$N,DY81,AT$7)))</f>
        <v/>
      </c>
      <c r="AU81" s="697" t="str">
        <f>IF($E81="","",IF(INDEX('E_Tokovi izvora'!$A:$N,DZ81,AU$7)="","",INDEX('E_Tokovi izvora'!$A:$N,DZ81,AU$7)))</f>
        <v/>
      </c>
      <c r="AV81" s="697" t="str">
        <f>IF($E81="","",IF(INDEX('E_Tokovi izvora'!$A:$N,EA81,AV$7)="","",INDEX('E_Tokovi izvora'!$A:$N,EA81,AV$7)))</f>
        <v/>
      </c>
      <c r="AW81" s="697" t="str">
        <f>IF($E81="","",IF(INDEX('E_Tokovi izvora'!$A:$N,EB81,AW$7)="","",INDEX('E_Tokovi izvora'!$A:$N,EB81,AW$7)))</f>
        <v/>
      </c>
      <c r="AX81" s="697" t="str">
        <f>IF($E81="","",IF(INDEX('E_Tokovi izvora'!$A:$N,EC81,AX$7)="","",INDEX('E_Tokovi izvora'!$A:$N,EC81,AX$7)))</f>
        <v/>
      </c>
      <c r="AY81" s="697" t="str">
        <f>IF($E81="","",IF(INDEX('E_Tokovi izvora'!$A:$N,ED81,AY$7)="","",INDEX('E_Tokovi izvora'!$A:$N,ED81,AY$7)))</f>
        <v/>
      </c>
      <c r="AZ81" s="697" t="str">
        <f>IF($E81="","",IF(INDEX('E_Tokovi izvora'!$A:$N,EE81,AZ$7)="","",INDEX('E_Tokovi izvora'!$A:$N,EE81,AZ$7)))</f>
        <v/>
      </c>
      <c r="BA81" s="697" t="str">
        <f>IF($E81="","",IF(INDEX('E_Tokovi izvora'!$A:$N,EF81,BA$7)="","",INDEX('E_Tokovi izvora'!$A:$N,EF81,BA$7)))</f>
        <v/>
      </c>
      <c r="BB81" s="697" t="str">
        <f>IF($E81="","",IF(INDEX('E_Tokovi izvora'!$A:$N,EG81,BB$7)="","",INDEX('E_Tokovi izvora'!$A:$N,EG81,BB$7)))</f>
        <v/>
      </c>
      <c r="BC81" s="697" t="str">
        <f>IF($E81="","",IF(INDEX('E_Tokovi izvora'!$A:$N,EH81,BC$7)="","",INDEX('E_Tokovi izvora'!$A:$N,EH81,BC$7)))</f>
        <v/>
      </c>
      <c r="BD81" s="697" t="str">
        <f>IF($E81="","",IF(INDEX('E_Tokovi izvora'!$A:$N,EI81,BD$7)="","",INDEX('E_Tokovi izvora'!$A:$N,EI81,BD$7)))</f>
        <v/>
      </c>
      <c r="BE81" s="697" t="str">
        <f>IF($E81="","",IF(INDEX('E_Tokovi izvora'!$A:$N,EJ81,BE$7)="","",INDEX('E_Tokovi izvora'!$A:$N,EJ81,BE$7)))</f>
        <v/>
      </c>
      <c r="BF81" s="697" t="str">
        <f>IF($E81="","",IF(INDEX('E_Tokovi izvora'!$A:$N,EK81,BF$7)="","",INDEX('E_Tokovi izvora'!$A:$N,EK81,BF$7)))</f>
        <v/>
      </c>
      <c r="BG81" s="697" t="str">
        <f>IF($E81="","",IF(INDEX('E_Tokovi izvora'!$A:$N,EL81,BG$7)="","",INDEX('E_Tokovi izvora'!$A:$N,EL81,BG$7)))</f>
        <v/>
      </c>
      <c r="BH81" s="697" t="str">
        <f>IF($E81="","",IF(INDEX('E_Tokovi izvora'!$A:$N,EM81,BH$7)="","",INDEX('E_Tokovi izvora'!$A:$N,EM81,BH$7)))</f>
        <v/>
      </c>
      <c r="BI81" s="697" t="str">
        <f>IF($E81="","",IF(INDEX('E_Tokovi izvora'!$A:$N,EN81,BI$7)="","",INDEX('E_Tokovi izvora'!$A:$N,EN81,BI$7)))</f>
        <v/>
      </c>
      <c r="BJ81" s="697" t="str">
        <f>IF($E81="","",IF(INDEX('E_Tokovi izvora'!$A:$N,EO81,BJ$7)="","",INDEX('E_Tokovi izvora'!$A:$N,EO81,BJ$7)))</f>
        <v/>
      </c>
      <c r="BK81" s="697" t="str">
        <f>IF($E81="","",IF(INDEX('E_Tokovi izvora'!$A:$N,EP81,BK$7)="","",INDEX('E_Tokovi izvora'!$A:$N,EP81,BK$7)))</f>
        <v/>
      </c>
      <c r="BL81" s="697" t="str">
        <f>IF($E81="","",IF(INDEX('E_Tokovi izvora'!$A:$N,EQ81,BL$7)="","",INDEX('E_Tokovi izvora'!$A:$N,EQ81,BL$7)))</f>
        <v/>
      </c>
      <c r="BM81" s="697" t="str">
        <f>IF($E81="","",IF(INDEX('E_Tokovi izvora'!$A:$N,ER81,BM$7)="","",INDEX('E_Tokovi izvora'!$A:$N,ER81,BM$7)))</f>
        <v/>
      </c>
      <c r="BN81" s="697" t="str">
        <f>IF($E81="","",IF(INDEX('E_Tokovi izvora'!$A:$N,ES81,BN$7)="","",INDEX('E_Tokovi izvora'!$A:$N,ES81,BN$7)))</f>
        <v/>
      </c>
      <c r="BO81" s="697" t="str">
        <f>IF($E81="","",IF(INDEX('E_Tokovi izvora'!$A:$N,ET81,BO$7)="","",INDEX('E_Tokovi izvora'!$A:$N,ET81,BO$7)))</f>
        <v/>
      </c>
      <c r="BP81" s="697" t="str">
        <f>IF($E81="","",IF(INDEX('E_Tokovi izvora'!$A:$N,EU81,BP$7)="","",INDEX('E_Tokovi izvora'!$A:$N,EU81,BP$7)))</f>
        <v/>
      </c>
      <c r="BQ81" s="697" t="str">
        <f>IF($E81="","",IF(INDEX('E_Tokovi izvora'!$A:$N,EV81,BQ$7)="","",INDEX('E_Tokovi izvora'!$A:$N,EV81,BQ$7)))</f>
        <v/>
      </c>
      <c r="BR81" s="697" t="str">
        <f>IF($E81="","",IF(INDEX('E_Tokovi izvora'!$A:$N,EW81,BR$7)="","",INDEX('E_Tokovi izvora'!$A:$N,EW81,BR$7)))</f>
        <v/>
      </c>
      <c r="BS81" s="697" t="str">
        <f>IF($E81="","",IF(INDEX('E_Tokovi izvora'!$A:$N,EX81,BS$7)="","",INDEX('E_Tokovi izvora'!$A:$N,EX81,BS$7)))</f>
        <v/>
      </c>
      <c r="BT81" s="697" t="str">
        <f>IF($E81="","",IF(INDEX('E_Tokovi izvora'!$A:$N,EY81,BT$7)="","",INDEX('E_Tokovi izvora'!$A:$N,EY81,BT$7)))</f>
        <v/>
      </c>
      <c r="BU81" s="620"/>
      <c r="CJ81" s="673" t="str">
        <f t="shared" si="68"/>
        <v>SourceCategory_</v>
      </c>
      <c r="CK81" s="673" t="b">
        <f>INDEX('C_Opis postrojenja'!$A$226:$A$332,ROWS($CI$11:CI81))="ausblenden"</f>
        <v>1</v>
      </c>
      <c r="CL81" s="673" t="str">
        <f t="shared" si="69"/>
        <v>SourceStreamName_</v>
      </c>
      <c r="CN81" s="673">
        <f t="shared" si="133"/>
        <v>4753</v>
      </c>
      <c r="CO81" s="673">
        <f t="shared" si="70"/>
        <v>4755</v>
      </c>
      <c r="CP81" s="673">
        <f t="shared" si="71"/>
        <v>4757</v>
      </c>
      <c r="CQ81" s="673">
        <f t="shared" si="72"/>
        <v>4759</v>
      </c>
      <c r="CR81" s="673">
        <f t="shared" si="73"/>
        <v>4761</v>
      </c>
      <c r="CS81" s="673">
        <f t="shared" si="74"/>
        <v>4763</v>
      </c>
      <c r="CT81" s="673">
        <f t="shared" si="75"/>
        <v>4765</v>
      </c>
      <c r="CU81" s="673">
        <f t="shared" si="76"/>
        <v>4765</v>
      </c>
      <c r="CV81" s="673">
        <f t="shared" si="77"/>
        <v>4765</v>
      </c>
      <c r="CW81" s="673">
        <f t="shared" si="78"/>
        <v>4765</v>
      </c>
      <c r="CX81" s="673">
        <f t="shared" si="79"/>
        <v>4765</v>
      </c>
      <c r="CY81" s="673">
        <f t="shared" si="80"/>
        <v>4768</v>
      </c>
      <c r="CZ81" s="673">
        <f t="shared" si="81"/>
        <v>4772</v>
      </c>
      <c r="DA81" s="673">
        <f t="shared" si="82"/>
        <v>4773</v>
      </c>
      <c r="DB81" s="673">
        <f t="shared" si="83"/>
        <v>4774</v>
      </c>
      <c r="DC81" s="673">
        <f t="shared" si="84"/>
        <v>4781</v>
      </c>
      <c r="DD81" s="673">
        <f t="shared" si="85"/>
        <v>4791</v>
      </c>
      <c r="DE81" s="673">
        <f t="shared" si="86"/>
        <v>4791</v>
      </c>
      <c r="DF81" s="673">
        <f t="shared" si="87"/>
        <v>4791</v>
      </c>
      <c r="DG81" s="673">
        <f t="shared" si="88"/>
        <v>4791</v>
      </c>
      <c r="DH81" s="673">
        <f t="shared" si="89"/>
        <v>4791</v>
      </c>
      <c r="DI81" s="673">
        <f t="shared" si="90"/>
        <v>4791</v>
      </c>
      <c r="DJ81" s="673">
        <f t="shared" si="91"/>
        <v>4791</v>
      </c>
      <c r="DK81" s="673">
        <f t="shared" si="92"/>
        <v>4782</v>
      </c>
      <c r="DL81" s="673">
        <f t="shared" si="93"/>
        <v>4792</v>
      </c>
      <c r="DM81" s="673">
        <f t="shared" si="94"/>
        <v>4792</v>
      </c>
      <c r="DN81" s="673">
        <f t="shared" si="95"/>
        <v>4792</v>
      </c>
      <c r="DO81" s="673">
        <f t="shared" si="96"/>
        <v>4792</v>
      </c>
      <c r="DP81" s="673">
        <f t="shared" si="97"/>
        <v>4792</v>
      </c>
      <c r="DQ81" s="673">
        <f t="shared" si="98"/>
        <v>4792</v>
      </c>
      <c r="DR81" s="673">
        <f t="shared" si="99"/>
        <v>4792</v>
      </c>
      <c r="DS81" s="673">
        <f t="shared" si="100"/>
        <v>4783</v>
      </c>
      <c r="DT81" s="673">
        <f t="shared" si="101"/>
        <v>4793</v>
      </c>
      <c r="DU81" s="673">
        <f t="shared" si="102"/>
        <v>4793</v>
      </c>
      <c r="DV81" s="673">
        <f t="shared" si="103"/>
        <v>4793</v>
      </c>
      <c r="DW81" s="673">
        <f t="shared" si="104"/>
        <v>4793</v>
      </c>
      <c r="DX81" s="673">
        <f t="shared" si="105"/>
        <v>4793</v>
      </c>
      <c r="DY81" s="673">
        <f t="shared" si="106"/>
        <v>4793</v>
      </c>
      <c r="DZ81" s="673">
        <f t="shared" si="107"/>
        <v>4793</v>
      </c>
      <c r="EA81" s="673">
        <f t="shared" si="108"/>
        <v>4784</v>
      </c>
      <c r="EB81" s="673">
        <f t="shared" si="109"/>
        <v>4794</v>
      </c>
      <c r="EC81" s="673">
        <f t="shared" si="110"/>
        <v>4794</v>
      </c>
      <c r="ED81" s="673">
        <f t="shared" si="111"/>
        <v>4794</v>
      </c>
      <c r="EE81" s="673">
        <f t="shared" si="112"/>
        <v>4794</v>
      </c>
      <c r="EF81" s="673">
        <f t="shared" si="113"/>
        <v>4794</v>
      </c>
      <c r="EG81" s="673">
        <f t="shared" si="114"/>
        <v>4794</v>
      </c>
      <c r="EH81" s="673">
        <f t="shared" si="115"/>
        <v>4794</v>
      </c>
      <c r="EI81" s="673">
        <f t="shared" si="116"/>
        <v>4785</v>
      </c>
      <c r="EJ81" s="673">
        <f t="shared" si="117"/>
        <v>4795</v>
      </c>
      <c r="EK81" s="673">
        <f t="shared" si="118"/>
        <v>4795</v>
      </c>
      <c r="EL81" s="673">
        <f t="shared" si="119"/>
        <v>4795</v>
      </c>
      <c r="EM81" s="673">
        <f t="shared" si="120"/>
        <v>4795</v>
      </c>
      <c r="EN81" s="673">
        <f t="shared" si="121"/>
        <v>4795</v>
      </c>
      <c r="EO81" s="673">
        <f t="shared" si="122"/>
        <v>4795</v>
      </c>
      <c r="EP81" s="673">
        <f t="shared" si="123"/>
        <v>4795</v>
      </c>
      <c r="EQ81" s="673">
        <f t="shared" si="124"/>
        <v>4786</v>
      </c>
      <c r="ER81" s="673">
        <f t="shared" si="125"/>
        <v>4796</v>
      </c>
      <c r="ES81" s="673">
        <f t="shared" si="126"/>
        <v>4796</v>
      </c>
      <c r="ET81" s="673">
        <f t="shared" si="127"/>
        <v>4796</v>
      </c>
      <c r="EU81" s="673">
        <f t="shared" si="128"/>
        <v>4796</v>
      </c>
      <c r="EV81" s="673">
        <f t="shared" si="129"/>
        <v>4796</v>
      </c>
      <c r="EW81" s="673">
        <f t="shared" si="130"/>
        <v>4796</v>
      </c>
      <c r="EX81" s="673">
        <f t="shared" si="131"/>
        <v>4796</v>
      </c>
      <c r="EY81" s="673">
        <f t="shared" si="132"/>
        <v>4802</v>
      </c>
    </row>
    <row r="82" spans="1:198" ht="12.75" customHeight="1" x14ac:dyDescent="0.2">
      <c r="B82" s="694" t="str">
        <f>IF(COUNTIF($CK$10:CK82,TRUE)&gt;0,"",INDEX('C_Opis postrojenja'!$E$226:$E$242,ROWS($A$11:A82)))</f>
        <v/>
      </c>
      <c r="C82" s="576" t="str">
        <f>IF($E82="","",INDEX('C_Opis postrojenja'!F:F,MATCH($B82,'C_Opis postrojenja'!$E:$E,0)))</f>
        <v/>
      </c>
      <c r="D82" s="576" t="str">
        <f>IF($E82="","",INDEX('C_Opis postrojenja'!I:I,MATCH($B82,'C_Opis postrojenja'!$E:$E,0)))</f>
        <v/>
      </c>
      <c r="E82" s="576" t="str">
        <f>IF($B82="","",INDEX('C_Opis postrojenja'!F:F,MATCH($CJ82,'C_Opis postrojenja'!$Q:$Q,0)))</f>
        <v/>
      </c>
      <c r="F82" s="700" t="str">
        <f>IF($E82="","",INDEX('C_Opis postrojenja'!L:L,MATCH($CJ82,'C_Opis postrojenja'!$Q:$Q,0)))</f>
        <v/>
      </c>
      <c r="G82" s="576" t="str">
        <f>IF($E82="","",INDEX('C_Opis postrojenja'!M:M,MATCH($CJ82,'C_Opis postrojenja'!$Q:$Q,0)))</f>
        <v/>
      </c>
      <c r="H82" s="576" t="str">
        <f>IF($E82="","",INDEX('C_Opis postrojenja'!N:N,MATCH($CJ82,'C_Opis postrojenja'!$Q:$Q,0)))</f>
        <v/>
      </c>
      <c r="I82" s="697" t="str">
        <f>IF($E82="","",IF(INDEX('E_Tokovi izvora'!$A:$N,CN82,I$7)="","",INDEX('E_Tokovi izvora'!$A:$N,CN82,I$7)))</f>
        <v/>
      </c>
      <c r="J82" s="697" t="str">
        <f>IF($E82="","",IF(INDEX('E_Tokovi izvora'!$A:$N,CO82,J$7)="","",INDEX('E_Tokovi izvora'!$A:$N,CO82,J$7)))</f>
        <v/>
      </c>
      <c r="K82" s="697" t="str">
        <f>IF($E82="","",IF(INDEX('E_Tokovi izvora'!$A:$N,CP82,K$7)="","",INDEX('E_Tokovi izvora'!$A:$N,CP82,K$7)))</f>
        <v/>
      </c>
      <c r="L82" s="697" t="str">
        <f>IF($E82="","",IF(INDEX('E_Tokovi izvora'!$A:$N,CQ82,L$7)="","",INDEX('E_Tokovi izvora'!$A:$N,CQ82,L$7)))</f>
        <v/>
      </c>
      <c r="M82" s="697" t="str">
        <f>IF($E82="","",IF(INDEX('E_Tokovi izvora'!$A:$N,CR82,M$7)="","",INDEX('E_Tokovi izvora'!$A:$N,CR82,M$7)))</f>
        <v/>
      </c>
      <c r="N82" s="697" t="str">
        <f>IF($E82="","",IF(INDEX('E_Tokovi izvora'!$A:$N,CS82,N$7)="","",INDEX('E_Tokovi izvora'!$A:$N,CS82,N$7)))</f>
        <v/>
      </c>
      <c r="O82" s="697" t="str">
        <f>IF($E82="","",IF(INDEX('E_Tokovi izvora'!$A:$N,CT82,O$7)="","",INDEX('E_Tokovi izvora'!$A:$N,CT82,O$7)))</f>
        <v/>
      </c>
      <c r="P82" s="697" t="str">
        <f>IF($E82="","",IF(INDEX('E_Tokovi izvora'!$A:$N,CU82,P$7)="","",INDEX('E_Tokovi izvora'!$A:$N,CU82,P$7)))</f>
        <v/>
      </c>
      <c r="Q82" s="697" t="str">
        <f>IF($E82="","",IF(INDEX('E_Tokovi izvora'!$A:$N,CV82,Q$7)="","",INDEX('E_Tokovi izvora'!$A:$N,CV82,Q$7)))</f>
        <v/>
      </c>
      <c r="R82" s="697" t="str">
        <f>IF($E82="","",IF(INDEX('E_Tokovi izvora'!$A:$N,CW82,R$7)="","",INDEX('E_Tokovi izvora'!$A:$N,CW82,R$7)))</f>
        <v/>
      </c>
      <c r="S82" s="697" t="str">
        <f>IF($E82="","",IF(INDEX('E_Tokovi izvora'!$A:$N,CX82,S$7)="","",INDEX('E_Tokovi izvora'!$A:$N,CX82,S$7)))</f>
        <v/>
      </c>
      <c r="T82" s="697" t="str">
        <f>IF($E82="","",IF(INDEX('E_Tokovi izvora'!$A:$N,CY82,T$7)="","",INDEX('E_Tokovi izvora'!$A:$N,CY82,T$7)))</f>
        <v/>
      </c>
      <c r="U82" s="697" t="str">
        <f>IF($E82="","",IF(INDEX('E_Tokovi izvora'!$A:$N,CZ82,U$7)="","",INDEX('E_Tokovi izvora'!$A:$N,CZ82,U$7)))</f>
        <v/>
      </c>
      <c r="V82" s="697" t="str">
        <f>IF($E82="","",IF(INDEX('E_Tokovi izvora'!$A:$N,DA82,V$7)="","",INDEX('E_Tokovi izvora'!$A:$N,DA82,V$7)))</f>
        <v/>
      </c>
      <c r="W82" s="698" t="str">
        <f>IF($E82="","",IF(INDEX('E_Tokovi izvora'!$A:$N,DB82,W$7)="","",INDEX('E_Tokovi izvora'!$A:$N,DB82,W$7)))</f>
        <v/>
      </c>
      <c r="X82" s="697" t="str">
        <f>IF($E82="","",IF(INDEX('E_Tokovi izvora'!$A:$N,DC82,X$7)="","",INDEX('E_Tokovi izvora'!$A:$N,DC82,X$7)))</f>
        <v/>
      </c>
      <c r="Y82" s="697" t="str">
        <f>IF($E82="","",IF(INDEX('E_Tokovi izvora'!$A:$N,DD82,Y$7)="","",INDEX('E_Tokovi izvora'!$A:$N,DD82,Y$7)))</f>
        <v/>
      </c>
      <c r="Z82" s="697" t="str">
        <f>IF($E82="","",IF(INDEX('E_Tokovi izvora'!$A:$N,DE82,Z$7)="","",INDEX('E_Tokovi izvora'!$A:$N,DE82,Z$7)))</f>
        <v/>
      </c>
      <c r="AA82" s="697" t="str">
        <f>IF($E82="","",IF(INDEX('E_Tokovi izvora'!$A:$N,DF82,AA$7)="","",INDEX('E_Tokovi izvora'!$A:$N,DF82,AA$7)))</f>
        <v/>
      </c>
      <c r="AB82" s="697" t="str">
        <f>IF($E82="","",IF(INDEX('E_Tokovi izvora'!$A:$N,DG82,AB$7)="","",INDEX('E_Tokovi izvora'!$A:$N,DG82,AB$7)))</f>
        <v/>
      </c>
      <c r="AC82" s="697" t="str">
        <f>IF($E82="","",IF(INDEX('E_Tokovi izvora'!$A:$N,DH82,AC$7)="","",INDEX('E_Tokovi izvora'!$A:$N,DH82,AC$7)))</f>
        <v/>
      </c>
      <c r="AD82" s="697" t="str">
        <f>IF($E82="","",IF(INDEX('E_Tokovi izvora'!$A:$N,DI82,AD$7)="","",INDEX('E_Tokovi izvora'!$A:$N,DI82,AD$7)))</f>
        <v/>
      </c>
      <c r="AE82" s="697" t="str">
        <f>IF($E82="","",IF(INDEX('E_Tokovi izvora'!$A:$N,DJ82,AE$7)="","",INDEX('E_Tokovi izvora'!$A:$N,DJ82,AE$7)))</f>
        <v/>
      </c>
      <c r="AF82" s="697" t="str">
        <f>IF($E82="","",IF(INDEX('E_Tokovi izvora'!$A:$N,DK82,AF$7)="","",INDEX('E_Tokovi izvora'!$A:$N,DK82,AF$7)))</f>
        <v/>
      </c>
      <c r="AG82" s="697" t="str">
        <f>IF($E82="","",IF(INDEX('E_Tokovi izvora'!$A:$N,DL82,AG$7)="","",INDEX('E_Tokovi izvora'!$A:$N,DL82,AG$7)))</f>
        <v/>
      </c>
      <c r="AH82" s="697" t="str">
        <f>IF($E82="","",IF(INDEX('E_Tokovi izvora'!$A:$N,DM82,AH$7)="","",INDEX('E_Tokovi izvora'!$A:$N,DM82,AH$7)))</f>
        <v/>
      </c>
      <c r="AI82" s="697" t="str">
        <f>IF($E82="","",IF(INDEX('E_Tokovi izvora'!$A:$N,DN82,AI$7)="","",INDEX('E_Tokovi izvora'!$A:$N,DN82,AI$7)))</f>
        <v/>
      </c>
      <c r="AJ82" s="697" t="str">
        <f>IF($E82="","",IF(INDEX('E_Tokovi izvora'!$A:$N,DO82,AJ$7)="","",INDEX('E_Tokovi izvora'!$A:$N,DO82,AJ$7)))</f>
        <v/>
      </c>
      <c r="AK82" s="697" t="str">
        <f>IF($E82="","",IF(INDEX('E_Tokovi izvora'!$A:$N,DP82,AK$7)="","",INDEX('E_Tokovi izvora'!$A:$N,DP82,AK$7)))</f>
        <v/>
      </c>
      <c r="AL82" s="697" t="str">
        <f>IF($E82="","",IF(INDEX('E_Tokovi izvora'!$A:$N,DQ82,AL$7)="","",INDEX('E_Tokovi izvora'!$A:$N,DQ82,AL$7)))</f>
        <v/>
      </c>
      <c r="AM82" s="697" t="str">
        <f>IF($E82="","",IF(INDEX('E_Tokovi izvora'!$A:$N,DR82,AM$7)="","",INDEX('E_Tokovi izvora'!$A:$N,DR82,AM$7)))</f>
        <v/>
      </c>
      <c r="AN82" s="697" t="str">
        <f>IF($E82="","",IF(INDEX('E_Tokovi izvora'!$A:$N,DS82,AN$7)="","",INDEX('E_Tokovi izvora'!$A:$N,DS82,AN$7)))</f>
        <v/>
      </c>
      <c r="AO82" s="697" t="str">
        <f>IF($E82="","",IF(INDEX('E_Tokovi izvora'!$A:$N,DT82,AO$7)="","",INDEX('E_Tokovi izvora'!$A:$N,DT82,AO$7)))</f>
        <v/>
      </c>
      <c r="AP82" s="697" t="str">
        <f>IF($E82="","",IF(INDEX('E_Tokovi izvora'!$A:$N,DU82,AP$7)="","",INDEX('E_Tokovi izvora'!$A:$N,DU82,AP$7)))</f>
        <v/>
      </c>
      <c r="AQ82" s="697" t="str">
        <f>IF($E82="","",IF(INDEX('E_Tokovi izvora'!$A:$N,DV82,AQ$7)="","",INDEX('E_Tokovi izvora'!$A:$N,DV82,AQ$7)))</f>
        <v/>
      </c>
      <c r="AR82" s="697" t="str">
        <f>IF($E82="","",IF(INDEX('E_Tokovi izvora'!$A:$N,DW82,AR$7)="","",INDEX('E_Tokovi izvora'!$A:$N,DW82,AR$7)))</f>
        <v/>
      </c>
      <c r="AS82" s="697" t="str">
        <f>IF($E82="","",IF(INDEX('E_Tokovi izvora'!$A:$N,DX82,AS$7)="","",INDEX('E_Tokovi izvora'!$A:$N,DX82,AS$7)))</f>
        <v/>
      </c>
      <c r="AT82" s="697" t="str">
        <f>IF($E82="","",IF(INDEX('E_Tokovi izvora'!$A:$N,DY82,AT$7)="","",INDEX('E_Tokovi izvora'!$A:$N,DY82,AT$7)))</f>
        <v/>
      </c>
      <c r="AU82" s="697" t="str">
        <f>IF($E82="","",IF(INDEX('E_Tokovi izvora'!$A:$N,DZ82,AU$7)="","",INDEX('E_Tokovi izvora'!$A:$N,DZ82,AU$7)))</f>
        <v/>
      </c>
      <c r="AV82" s="697" t="str">
        <f>IF($E82="","",IF(INDEX('E_Tokovi izvora'!$A:$N,EA82,AV$7)="","",INDEX('E_Tokovi izvora'!$A:$N,EA82,AV$7)))</f>
        <v/>
      </c>
      <c r="AW82" s="697" t="str">
        <f>IF($E82="","",IF(INDEX('E_Tokovi izvora'!$A:$N,EB82,AW$7)="","",INDEX('E_Tokovi izvora'!$A:$N,EB82,AW$7)))</f>
        <v/>
      </c>
      <c r="AX82" s="697" t="str">
        <f>IF($E82="","",IF(INDEX('E_Tokovi izvora'!$A:$N,EC82,AX$7)="","",INDEX('E_Tokovi izvora'!$A:$N,EC82,AX$7)))</f>
        <v/>
      </c>
      <c r="AY82" s="697" t="str">
        <f>IF($E82="","",IF(INDEX('E_Tokovi izvora'!$A:$N,ED82,AY$7)="","",INDEX('E_Tokovi izvora'!$A:$N,ED82,AY$7)))</f>
        <v/>
      </c>
      <c r="AZ82" s="697" t="str">
        <f>IF($E82="","",IF(INDEX('E_Tokovi izvora'!$A:$N,EE82,AZ$7)="","",INDEX('E_Tokovi izvora'!$A:$N,EE82,AZ$7)))</f>
        <v/>
      </c>
      <c r="BA82" s="697" t="str">
        <f>IF($E82="","",IF(INDEX('E_Tokovi izvora'!$A:$N,EF82,BA$7)="","",INDEX('E_Tokovi izvora'!$A:$N,EF82,BA$7)))</f>
        <v/>
      </c>
      <c r="BB82" s="697" t="str">
        <f>IF($E82="","",IF(INDEX('E_Tokovi izvora'!$A:$N,EG82,BB$7)="","",INDEX('E_Tokovi izvora'!$A:$N,EG82,BB$7)))</f>
        <v/>
      </c>
      <c r="BC82" s="697" t="str">
        <f>IF($E82="","",IF(INDEX('E_Tokovi izvora'!$A:$N,EH82,BC$7)="","",INDEX('E_Tokovi izvora'!$A:$N,EH82,BC$7)))</f>
        <v/>
      </c>
      <c r="BD82" s="697" t="str">
        <f>IF($E82="","",IF(INDEX('E_Tokovi izvora'!$A:$N,EI82,BD$7)="","",INDEX('E_Tokovi izvora'!$A:$N,EI82,BD$7)))</f>
        <v/>
      </c>
      <c r="BE82" s="697" t="str">
        <f>IF($E82="","",IF(INDEX('E_Tokovi izvora'!$A:$N,EJ82,BE$7)="","",INDEX('E_Tokovi izvora'!$A:$N,EJ82,BE$7)))</f>
        <v/>
      </c>
      <c r="BF82" s="697" t="str">
        <f>IF($E82="","",IF(INDEX('E_Tokovi izvora'!$A:$N,EK82,BF$7)="","",INDEX('E_Tokovi izvora'!$A:$N,EK82,BF$7)))</f>
        <v/>
      </c>
      <c r="BG82" s="697" t="str">
        <f>IF($E82="","",IF(INDEX('E_Tokovi izvora'!$A:$N,EL82,BG$7)="","",INDEX('E_Tokovi izvora'!$A:$N,EL82,BG$7)))</f>
        <v/>
      </c>
      <c r="BH82" s="697" t="str">
        <f>IF($E82="","",IF(INDEX('E_Tokovi izvora'!$A:$N,EM82,BH$7)="","",INDEX('E_Tokovi izvora'!$A:$N,EM82,BH$7)))</f>
        <v/>
      </c>
      <c r="BI82" s="697" t="str">
        <f>IF($E82="","",IF(INDEX('E_Tokovi izvora'!$A:$N,EN82,BI$7)="","",INDEX('E_Tokovi izvora'!$A:$N,EN82,BI$7)))</f>
        <v/>
      </c>
      <c r="BJ82" s="697" t="str">
        <f>IF($E82="","",IF(INDEX('E_Tokovi izvora'!$A:$N,EO82,BJ$7)="","",INDEX('E_Tokovi izvora'!$A:$N,EO82,BJ$7)))</f>
        <v/>
      </c>
      <c r="BK82" s="697" t="str">
        <f>IF($E82="","",IF(INDEX('E_Tokovi izvora'!$A:$N,EP82,BK$7)="","",INDEX('E_Tokovi izvora'!$A:$N,EP82,BK$7)))</f>
        <v/>
      </c>
      <c r="BL82" s="697" t="str">
        <f>IF($E82="","",IF(INDEX('E_Tokovi izvora'!$A:$N,EQ82,BL$7)="","",INDEX('E_Tokovi izvora'!$A:$N,EQ82,BL$7)))</f>
        <v/>
      </c>
      <c r="BM82" s="697" t="str">
        <f>IF($E82="","",IF(INDEX('E_Tokovi izvora'!$A:$N,ER82,BM$7)="","",INDEX('E_Tokovi izvora'!$A:$N,ER82,BM$7)))</f>
        <v/>
      </c>
      <c r="BN82" s="697" t="str">
        <f>IF($E82="","",IF(INDEX('E_Tokovi izvora'!$A:$N,ES82,BN$7)="","",INDEX('E_Tokovi izvora'!$A:$N,ES82,BN$7)))</f>
        <v/>
      </c>
      <c r="BO82" s="697" t="str">
        <f>IF($E82="","",IF(INDEX('E_Tokovi izvora'!$A:$N,ET82,BO$7)="","",INDEX('E_Tokovi izvora'!$A:$N,ET82,BO$7)))</f>
        <v/>
      </c>
      <c r="BP82" s="697" t="str">
        <f>IF($E82="","",IF(INDEX('E_Tokovi izvora'!$A:$N,EU82,BP$7)="","",INDEX('E_Tokovi izvora'!$A:$N,EU82,BP$7)))</f>
        <v/>
      </c>
      <c r="BQ82" s="697" t="str">
        <f>IF($E82="","",IF(INDEX('E_Tokovi izvora'!$A:$N,EV82,BQ$7)="","",INDEX('E_Tokovi izvora'!$A:$N,EV82,BQ$7)))</f>
        <v/>
      </c>
      <c r="BR82" s="697" t="str">
        <f>IF($E82="","",IF(INDEX('E_Tokovi izvora'!$A:$N,EW82,BR$7)="","",INDEX('E_Tokovi izvora'!$A:$N,EW82,BR$7)))</f>
        <v/>
      </c>
      <c r="BS82" s="697" t="str">
        <f>IF($E82="","",IF(INDEX('E_Tokovi izvora'!$A:$N,EX82,BS$7)="","",INDEX('E_Tokovi izvora'!$A:$N,EX82,BS$7)))</f>
        <v/>
      </c>
      <c r="BT82" s="697" t="str">
        <f>IF($E82="","",IF(INDEX('E_Tokovi izvora'!$A:$N,EY82,BT$7)="","",INDEX('E_Tokovi izvora'!$A:$N,EY82,BT$7)))</f>
        <v/>
      </c>
      <c r="BU82" s="620"/>
      <c r="CJ82" s="673" t="str">
        <f t="shared" si="68"/>
        <v>SourceCategory_</v>
      </c>
      <c r="CK82" s="673" t="b">
        <f>INDEX('C_Opis postrojenja'!$A$226:$A$332,ROWS($CI$11:CI82))="ausblenden"</f>
        <v>1</v>
      </c>
      <c r="CL82" s="673" t="str">
        <f t="shared" si="69"/>
        <v>SourceStreamName_</v>
      </c>
      <c r="CN82" s="673">
        <f t="shared" si="133"/>
        <v>4819</v>
      </c>
      <c r="CO82" s="673">
        <f t="shared" si="70"/>
        <v>4821</v>
      </c>
      <c r="CP82" s="673">
        <f t="shared" si="71"/>
        <v>4823</v>
      </c>
      <c r="CQ82" s="673">
        <f t="shared" si="72"/>
        <v>4825</v>
      </c>
      <c r="CR82" s="673">
        <f t="shared" si="73"/>
        <v>4827</v>
      </c>
      <c r="CS82" s="673">
        <f t="shared" si="74"/>
        <v>4829</v>
      </c>
      <c r="CT82" s="673">
        <f t="shared" si="75"/>
        <v>4831</v>
      </c>
      <c r="CU82" s="673">
        <f t="shared" si="76"/>
        <v>4831</v>
      </c>
      <c r="CV82" s="673">
        <f t="shared" si="77"/>
        <v>4831</v>
      </c>
      <c r="CW82" s="673">
        <f t="shared" si="78"/>
        <v>4831</v>
      </c>
      <c r="CX82" s="673">
        <f t="shared" si="79"/>
        <v>4831</v>
      </c>
      <c r="CY82" s="673">
        <f t="shared" si="80"/>
        <v>4834</v>
      </c>
      <c r="CZ82" s="673">
        <f t="shared" si="81"/>
        <v>4838</v>
      </c>
      <c r="DA82" s="673">
        <f t="shared" si="82"/>
        <v>4839</v>
      </c>
      <c r="DB82" s="673">
        <f t="shared" si="83"/>
        <v>4840</v>
      </c>
      <c r="DC82" s="673">
        <f t="shared" si="84"/>
        <v>4847</v>
      </c>
      <c r="DD82" s="673">
        <f t="shared" si="85"/>
        <v>4857</v>
      </c>
      <c r="DE82" s="673">
        <f t="shared" si="86"/>
        <v>4857</v>
      </c>
      <c r="DF82" s="673">
        <f t="shared" si="87"/>
        <v>4857</v>
      </c>
      <c r="DG82" s="673">
        <f t="shared" si="88"/>
        <v>4857</v>
      </c>
      <c r="DH82" s="673">
        <f t="shared" si="89"/>
        <v>4857</v>
      </c>
      <c r="DI82" s="673">
        <f t="shared" si="90"/>
        <v>4857</v>
      </c>
      <c r="DJ82" s="673">
        <f t="shared" si="91"/>
        <v>4857</v>
      </c>
      <c r="DK82" s="673">
        <f t="shared" si="92"/>
        <v>4848</v>
      </c>
      <c r="DL82" s="673">
        <f t="shared" si="93"/>
        <v>4858</v>
      </c>
      <c r="DM82" s="673">
        <f t="shared" si="94"/>
        <v>4858</v>
      </c>
      <c r="DN82" s="673">
        <f t="shared" si="95"/>
        <v>4858</v>
      </c>
      <c r="DO82" s="673">
        <f t="shared" si="96"/>
        <v>4858</v>
      </c>
      <c r="DP82" s="673">
        <f t="shared" si="97"/>
        <v>4858</v>
      </c>
      <c r="DQ82" s="673">
        <f t="shared" si="98"/>
        <v>4858</v>
      </c>
      <c r="DR82" s="673">
        <f t="shared" si="99"/>
        <v>4858</v>
      </c>
      <c r="DS82" s="673">
        <f t="shared" si="100"/>
        <v>4849</v>
      </c>
      <c r="DT82" s="673">
        <f t="shared" si="101"/>
        <v>4859</v>
      </c>
      <c r="DU82" s="673">
        <f t="shared" si="102"/>
        <v>4859</v>
      </c>
      <c r="DV82" s="673">
        <f t="shared" si="103"/>
        <v>4859</v>
      </c>
      <c r="DW82" s="673">
        <f t="shared" si="104"/>
        <v>4859</v>
      </c>
      <c r="DX82" s="673">
        <f t="shared" si="105"/>
        <v>4859</v>
      </c>
      <c r="DY82" s="673">
        <f t="shared" si="106"/>
        <v>4859</v>
      </c>
      <c r="DZ82" s="673">
        <f t="shared" si="107"/>
        <v>4859</v>
      </c>
      <c r="EA82" s="673">
        <f t="shared" si="108"/>
        <v>4850</v>
      </c>
      <c r="EB82" s="673">
        <f t="shared" si="109"/>
        <v>4860</v>
      </c>
      <c r="EC82" s="673">
        <f t="shared" si="110"/>
        <v>4860</v>
      </c>
      <c r="ED82" s="673">
        <f t="shared" si="111"/>
        <v>4860</v>
      </c>
      <c r="EE82" s="673">
        <f t="shared" si="112"/>
        <v>4860</v>
      </c>
      <c r="EF82" s="673">
        <f t="shared" si="113"/>
        <v>4860</v>
      </c>
      <c r="EG82" s="673">
        <f t="shared" si="114"/>
        <v>4860</v>
      </c>
      <c r="EH82" s="673">
        <f t="shared" si="115"/>
        <v>4860</v>
      </c>
      <c r="EI82" s="673">
        <f t="shared" si="116"/>
        <v>4851</v>
      </c>
      <c r="EJ82" s="673">
        <f t="shared" si="117"/>
        <v>4861</v>
      </c>
      <c r="EK82" s="673">
        <f t="shared" si="118"/>
        <v>4861</v>
      </c>
      <c r="EL82" s="673">
        <f t="shared" si="119"/>
        <v>4861</v>
      </c>
      <c r="EM82" s="673">
        <f t="shared" si="120"/>
        <v>4861</v>
      </c>
      <c r="EN82" s="673">
        <f t="shared" si="121"/>
        <v>4861</v>
      </c>
      <c r="EO82" s="673">
        <f t="shared" si="122"/>
        <v>4861</v>
      </c>
      <c r="EP82" s="673">
        <f t="shared" si="123"/>
        <v>4861</v>
      </c>
      <c r="EQ82" s="673">
        <f t="shared" si="124"/>
        <v>4852</v>
      </c>
      <c r="ER82" s="673">
        <f t="shared" si="125"/>
        <v>4862</v>
      </c>
      <c r="ES82" s="673">
        <f t="shared" si="126"/>
        <v>4862</v>
      </c>
      <c r="ET82" s="673">
        <f t="shared" si="127"/>
        <v>4862</v>
      </c>
      <c r="EU82" s="673">
        <f t="shared" si="128"/>
        <v>4862</v>
      </c>
      <c r="EV82" s="673">
        <f t="shared" si="129"/>
        <v>4862</v>
      </c>
      <c r="EW82" s="673">
        <f t="shared" si="130"/>
        <v>4862</v>
      </c>
      <c r="EX82" s="673">
        <f t="shared" si="131"/>
        <v>4862</v>
      </c>
      <c r="EY82" s="673">
        <f t="shared" si="132"/>
        <v>4868</v>
      </c>
    </row>
    <row r="83" spans="1:198" ht="12.75" customHeight="1" x14ac:dyDescent="0.2">
      <c r="B83" s="694" t="str">
        <f>IF(COUNTIF($CK$10:CK83,TRUE)&gt;0,"",INDEX('C_Opis postrojenja'!$E$226:$E$242,ROWS($A$11:A83)))</f>
        <v/>
      </c>
      <c r="C83" s="576" t="str">
        <f>IF($E83="","",INDEX('C_Opis postrojenja'!F:F,MATCH($B83,'C_Opis postrojenja'!$E:$E,0)))</f>
        <v/>
      </c>
      <c r="D83" s="576" t="str">
        <f>IF($E83="","",INDEX('C_Opis postrojenja'!I:I,MATCH($B83,'C_Opis postrojenja'!$E:$E,0)))</f>
        <v/>
      </c>
      <c r="E83" s="576" t="str">
        <f>IF($B83="","",INDEX('C_Opis postrojenja'!F:F,MATCH($CJ83,'C_Opis postrojenja'!$Q:$Q,0)))</f>
        <v/>
      </c>
      <c r="F83" s="700" t="str">
        <f>IF($E83="","",INDEX('C_Opis postrojenja'!L:L,MATCH($CJ83,'C_Opis postrojenja'!$Q:$Q,0)))</f>
        <v/>
      </c>
      <c r="G83" s="576" t="str">
        <f>IF($E83="","",INDEX('C_Opis postrojenja'!M:M,MATCH($CJ83,'C_Opis postrojenja'!$Q:$Q,0)))</f>
        <v/>
      </c>
      <c r="H83" s="576" t="str">
        <f>IF($E83="","",INDEX('C_Opis postrojenja'!N:N,MATCH($CJ83,'C_Opis postrojenja'!$Q:$Q,0)))</f>
        <v/>
      </c>
      <c r="I83" s="697" t="str">
        <f>IF($E83="","",IF(INDEX('E_Tokovi izvora'!$A:$N,CN83,I$7)="","",INDEX('E_Tokovi izvora'!$A:$N,CN83,I$7)))</f>
        <v/>
      </c>
      <c r="J83" s="697" t="str">
        <f>IF($E83="","",IF(INDEX('E_Tokovi izvora'!$A:$N,CO83,J$7)="","",INDEX('E_Tokovi izvora'!$A:$N,CO83,J$7)))</f>
        <v/>
      </c>
      <c r="K83" s="697" t="str">
        <f>IF($E83="","",IF(INDEX('E_Tokovi izvora'!$A:$N,CP83,K$7)="","",INDEX('E_Tokovi izvora'!$A:$N,CP83,K$7)))</f>
        <v/>
      </c>
      <c r="L83" s="697" t="str">
        <f>IF($E83="","",IF(INDEX('E_Tokovi izvora'!$A:$N,CQ83,L$7)="","",INDEX('E_Tokovi izvora'!$A:$N,CQ83,L$7)))</f>
        <v/>
      </c>
      <c r="M83" s="697" t="str">
        <f>IF($E83="","",IF(INDEX('E_Tokovi izvora'!$A:$N,CR83,M$7)="","",INDEX('E_Tokovi izvora'!$A:$N,CR83,M$7)))</f>
        <v/>
      </c>
      <c r="N83" s="697" t="str">
        <f>IF($E83="","",IF(INDEX('E_Tokovi izvora'!$A:$N,CS83,N$7)="","",INDEX('E_Tokovi izvora'!$A:$N,CS83,N$7)))</f>
        <v/>
      </c>
      <c r="O83" s="697" t="str">
        <f>IF($E83="","",IF(INDEX('E_Tokovi izvora'!$A:$N,CT83,O$7)="","",INDEX('E_Tokovi izvora'!$A:$N,CT83,O$7)))</f>
        <v/>
      </c>
      <c r="P83" s="697" t="str">
        <f>IF($E83="","",IF(INDEX('E_Tokovi izvora'!$A:$N,CU83,P$7)="","",INDEX('E_Tokovi izvora'!$A:$N,CU83,P$7)))</f>
        <v/>
      </c>
      <c r="Q83" s="697" t="str">
        <f>IF($E83="","",IF(INDEX('E_Tokovi izvora'!$A:$N,CV83,Q$7)="","",INDEX('E_Tokovi izvora'!$A:$N,CV83,Q$7)))</f>
        <v/>
      </c>
      <c r="R83" s="697" t="str">
        <f>IF($E83="","",IF(INDEX('E_Tokovi izvora'!$A:$N,CW83,R$7)="","",INDEX('E_Tokovi izvora'!$A:$N,CW83,R$7)))</f>
        <v/>
      </c>
      <c r="S83" s="697" t="str">
        <f>IF($E83="","",IF(INDEX('E_Tokovi izvora'!$A:$N,CX83,S$7)="","",INDEX('E_Tokovi izvora'!$A:$N,CX83,S$7)))</f>
        <v/>
      </c>
      <c r="T83" s="697" t="str">
        <f>IF($E83="","",IF(INDEX('E_Tokovi izvora'!$A:$N,CY83,T$7)="","",INDEX('E_Tokovi izvora'!$A:$N,CY83,T$7)))</f>
        <v/>
      </c>
      <c r="U83" s="697" t="str">
        <f>IF($E83="","",IF(INDEX('E_Tokovi izvora'!$A:$N,CZ83,U$7)="","",INDEX('E_Tokovi izvora'!$A:$N,CZ83,U$7)))</f>
        <v/>
      </c>
      <c r="V83" s="697" t="str">
        <f>IF($E83="","",IF(INDEX('E_Tokovi izvora'!$A:$N,DA83,V$7)="","",INDEX('E_Tokovi izvora'!$A:$N,DA83,V$7)))</f>
        <v/>
      </c>
      <c r="W83" s="698" t="str">
        <f>IF($E83="","",IF(INDEX('E_Tokovi izvora'!$A:$N,DB83,W$7)="","",INDEX('E_Tokovi izvora'!$A:$N,DB83,W$7)))</f>
        <v/>
      </c>
      <c r="X83" s="697" t="str">
        <f>IF($E83="","",IF(INDEX('E_Tokovi izvora'!$A:$N,DC83,X$7)="","",INDEX('E_Tokovi izvora'!$A:$N,DC83,X$7)))</f>
        <v/>
      </c>
      <c r="Y83" s="697" t="str">
        <f>IF($E83="","",IF(INDEX('E_Tokovi izvora'!$A:$N,DD83,Y$7)="","",INDEX('E_Tokovi izvora'!$A:$N,DD83,Y$7)))</f>
        <v/>
      </c>
      <c r="Z83" s="697" t="str">
        <f>IF($E83="","",IF(INDEX('E_Tokovi izvora'!$A:$N,DE83,Z$7)="","",INDEX('E_Tokovi izvora'!$A:$N,DE83,Z$7)))</f>
        <v/>
      </c>
      <c r="AA83" s="697" t="str">
        <f>IF($E83="","",IF(INDEX('E_Tokovi izvora'!$A:$N,DF83,AA$7)="","",INDEX('E_Tokovi izvora'!$A:$N,DF83,AA$7)))</f>
        <v/>
      </c>
      <c r="AB83" s="697" t="str">
        <f>IF($E83="","",IF(INDEX('E_Tokovi izvora'!$A:$N,DG83,AB$7)="","",INDEX('E_Tokovi izvora'!$A:$N,DG83,AB$7)))</f>
        <v/>
      </c>
      <c r="AC83" s="697" t="str">
        <f>IF($E83="","",IF(INDEX('E_Tokovi izvora'!$A:$N,DH83,AC$7)="","",INDEX('E_Tokovi izvora'!$A:$N,DH83,AC$7)))</f>
        <v/>
      </c>
      <c r="AD83" s="697" t="str">
        <f>IF($E83="","",IF(INDEX('E_Tokovi izvora'!$A:$N,DI83,AD$7)="","",INDEX('E_Tokovi izvora'!$A:$N,DI83,AD$7)))</f>
        <v/>
      </c>
      <c r="AE83" s="697" t="str">
        <f>IF($E83="","",IF(INDEX('E_Tokovi izvora'!$A:$N,DJ83,AE$7)="","",INDEX('E_Tokovi izvora'!$A:$N,DJ83,AE$7)))</f>
        <v/>
      </c>
      <c r="AF83" s="697" t="str">
        <f>IF($E83="","",IF(INDEX('E_Tokovi izvora'!$A:$N,DK83,AF$7)="","",INDEX('E_Tokovi izvora'!$A:$N,DK83,AF$7)))</f>
        <v/>
      </c>
      <c r="AG83" s="697" t="str">
        <f>IF($E83="","",IF(INDEX('E_Tokovi izvora'!$A:$N,DL83,AG$7)="","",INDEX('E_Tokovi izvora'!$A:$N,DL83,AG$7)))</f>
        <v/>
      </c>
      <c r="AH83" s="697" t="str">
        <f>IF($E83="","",IF(INDEX('E_Tokovi izvora'!$A:$N,DM83,AH$7)="","",INDEX('E_Tokovi izvora'!$A:$N,DM83,AH$7)))</f>
        <v/>
      </c>
      <c r="AI83" s="697" t="str">
        <f>IF($E83="","",IF(INDEX('E_Tokovi izvora'!$A:$N,DN83,AI$7)="","",INDEX('E_Tokovi izvora'!$A:$N,DN83,AI$7)))</f>
        <v/>
      </c>
      <c r="AJ83" s="697" t="str">
        <f>IF($E83="","",IF(INDEX('E_Tokovi izvora'!$A:$N,DO83,AJ$7)="","",INDEX('E_Tokovi izvora'!$A:$N,DO83,AJ$7)))</f>
        <v/>
      </c>
      <c r="AK83" s="697" t="str">
        <f>IF($E83="","",IF(INDEX('E_Tokovi izvora'!$A:$N,DP83,AK$7)="","",INDEX('E_Tokovi izvora'!$A:$N,DP83,AK$7)))</f>
        <v/>
      </c>
      <c r="AL83" s="697" t="str">
        <f>IF($E83="","",IF(INDEX('E_Tokovi izvora'!$A:$N,DQ83,AL$7)="","",INDEX('E_Tokovi izvora'!$A:$N,DQ83,AL$7)))</f>
        <v/>
      </c>
      <c r="AM83" s="697" t="str">
        <f>IF($E83="","",IF(INDEX('E_Tokovi izvora'!$A:$N,DR83,AM$7)="","",INDEX('E_Tokovi izvora'!$A:$N,DR83,AM$7)))</f>
        <v/>
      </c>
      <c r="AN83" s="697" t="str">
        <f>IF($E83="","",IF(INDEX('E_Tokovi izvora'!$A:$N,DS83,AN$7)="","",INDEX('E_Tokovi izvora'!$A:$N,DS83,AN$7)))</f>
        <v/>
      </c>
      <c r="AO83" s="697" t="str">
        <f>IF($E83="","",IF(INDEX('E_Tokovi izvora'!$A:$N,DT83,AO$7)="","",INDEX('E_Tokovi izvora'!$A:$N,DT83,AO$7)))</f>
        <v/>
      </c>
      <c r="AP83" s="697" t="str">
        <f>IF($E83="","",IF(INDEX('E_Tokovi izvora'!$A:$N,DU83,AP$7)="","",INDEX('E_Tokovi izvora'!$A:$N,DU83,AP$7)))</f>
        <v/>
      </c>
      <c r="AQ83" s="697" t="str">
        <f>IF($E83="","",IF(INDEX('E_Tokovi izvora'!$A:$N,DV83,AQ$7)="","",INDEX('E_Tokovi izvora'!$A:$N,DV83,AQ$7)))</f>
        <v/>
      </c>
      <c r="AR83" s="697" t="str">
        <f>IF($E83="","",IF(INDEX('E_Tokovi izvora'!$A:$N,DW83,AR$7)="","",INDEX('E_Tokovi izvora'!$A:$N,DW83,AR$7)))</f>
        <v/>
      </c>
      <c r="AS83" s="697" t="str">
        <f>IF($E83="","",IF(INDEX('E_Tokovi izvora'!$A:$N,DX83,AS$7)="","",INDEX('E_Tokovi izvora'!$A:$N,DX83,AS$7)))</f>
        <v/>
      </c>
      <c r="AT83" s="697" t="str">
        <f>IF($E83="","",IF(INDEX('E_Tokovi izvora'!$A:$N,DY83,AT$7)="","",INDEX('E_Tokovi izvora'!$A:$N,DY83,AT$7)))</f>
        <v/>
      </c>
      <c r="AU83" s="697" t="str">
        <f>IF($E83="","",IF(INDEX('E_Tokovi izvora'!$A:$N,DZ83,AU$7)="","",INDEX('E_Tokovi izvora'!$A:$N,DZ83,AU$7)))</f>
        <v/>
      </c>
      <c r="AV83" s="697" t="str">
        <f>IF($E83="","",IF(INDEX('E_Tokovi izvora'!$A:$N,EA83,AV$7)="","",INDEX('E_Tokovi izvora'!$A:$N,EA83,AV$7)))</f>
        <v/>
      </c>
      <c r="AW83" s="697" t="str">
        <f>IF($E83="","",IF(INDEX('E_Tokovi izvora'!$A:$N,EB83,AW$7)="","",INDEX('E_Tokovi izvora'!$A:$N,EB83,AW$7)))</f>
        <v/>
      </c>
      <c r="AX83" s="697" t="str">
        <f>IF($E83="","",IF(INDEX('E_Tokovi izvora'!$A:$N,EC83,AX$7)="","",INDEX('E_Tokovi izvora'!$A:$N,EC83,AX$7)))</f>
        <v/>
      </c>
      <c r="AY83" s="697" t="str">
        <f>IF($E83="","",IF(INDEX('E_Tokovi izvora'!$A:$N,ED83,AY$7)="","",INDEX('E_Tokovi izvora'!$A:$N,ED83,AY$7)))</f>
        <v/>
      </c>
      <c r="AZ83" s="697" t="str">
        <f>IF($E83="","",IF(INDEX('E_Tokovi izvora'!$A:$N,EE83,AZ$7)="","",INDEX('E_Tokovi izvora'!$A:$N,EE83,AZ$7)))</f>
        <v/>
      </c>
      <c r="BA83" s="697" t="str">
        <f>IF($E83="","",IF(INDEX('E_Tokovi izvora'!$A:$N,EF83,BA$7)="","",INDEX('E_Tokovi izvora'!$A:$N,EF83,BA$7)))</f>
        <v/>
      </c>
      <c r="BB83" s="697" t="str">
        <f>IF($E83="","",IF(INDEX('E_Tokovi izvora'!$A:$N,EG83,BB$7)="","",INDEX('E_Tokovi izvora'!$A:$N,EG83,BB$7)))</f>
        <v/>
      </c>
      <c r="BC83" s="697" t="str">
        <f>IF($E83="","",IF(INDEX('E_Tokovi izvora'!$A:$N,EH83,BC$7)="","",INDEX('E_Tokovi izvora'!$A:$N,EH83,BC$7)))</f>
        <v/>
      </c>
      <c r="BD83" s="697" t="str">
        <f>IF($E83="","",IF(INDEX('E_Tokovi izvora'!$A:$N,EI83,BD$7)="","",INDEX('E_Tokovi izvora'!$A:$N,EI83,BD$7)))</f>
        <v/>
      </c>
      <c r="BE83" s="697" t="str">
        <f>IF($E83="","",IF(INDEX('E_Tokovi izvora'!$A:$N,EJ83,BE$7)="","",INDEX('E_Tokovi izvora'!$A:$N,EJ83,BE$7)))</f>
        <v/>
      </c>
      <c r="BF83" s="697" t="str">
        <f>IF($E83="","",IF(INDEX('E_Tokovi izvora'!$A:$N,EK83,BF$7)="","",INDEX('E_Tokovi izvora'!$A:$N,EK83,BF$7)))</f>
        <v/>
      </c>
      <c r="BG83" s="697" t="str">
        <f>IF($E83="","",IF(INDEX('E_Tokovi izvora'!$A:$N,EL83,BG$7)="","",INDEX('E_Tokovi izvora'!$A:$N,EL83,BG$7)))</f>
        <v/>
      </c>
      <c r="BH83" s="697" t="str">
        <f>IF($E83="","",IF(INDEX('E_Tokovi izvora'!$A:$N,EM83,BH$7)="","",INDEX('E_Tokovi izvora'!$A:$N,EM83,BH$7)))</f>
        <v/>
      </c>
      <c r="BI83" s="697" t="str">
        <f>IF($E83="","",IF(INDEX('E_Tokovi izvora'!$A:$N,EN83,BI$7)="","",INDEX('E_Tokovi izvora'!$A:$N,EN83,BI$7)))</f>
        <v/>
      </c>
      <c r="BJ83" s="697" t="str">
        <f>IF($E83="","",IF(INDEX('E_Tokovi izvora'!$A:$N,EO83,BJ$7)="","",INDEX('E_Tokovi izvora'!$A:$N,EO83,BJ$7)))</f>
        <v/>
      </c>
      <c r="BK83" s="697" t="str">
        <f>IF($E83="","",IF(INDEX('E_Tokovi izvora'!$A:$N,EP83,BK$7)="","",INDEX('E_Tokovi izvora'!$A:$N,EP83,BK$7)))</f>
        <v/>
      </c>
      <c r="BL83" s="697" t="str">
        <f>IF($E83="","",IF(INDEX('E_Tokovi izvora'!$A:$N,EQ83,BL$7)="","",INDEX('E_Tokovi izvora'!$A:$N,EQ83,BL$7)))</f>
        <v/>
      </c>
      <c r="BM83" s="697" t="str">
        <f>IF($E83="","",IF(INDEX('E_Tokovi izvora'!$A:$N,ER83,BM$7)="","",INDEX('E_Tokovi izvora'!$A:$N,ER83,BM$7)))</f>
        <v/>
      </c>
      <c r="BN83" s="697" t="str">
        <f>IF($E83="","",IF(INDEX('E_Tokovi izvora'!$A:$N,ES83,BN$7)="","",INDEX('E_Tokovi izvora'!$A:$N,ES83,BN$7)))</f>
        <v/>
      </c>
      <c r="BO83" s="697" t="str">
        <f>IF($E83="","",IF(INDEX('E_Tokovi izvora'!$A:$N,ET83,BO$7)="","",INDEX('E_Tokovi izvora'!$A:$N,ET83,BO$7)))</f>
        <v/>
      </c>
      <c r="BP83" s="697" t="str">
        <f>IF($E83="","",IF(INDEX('E_Tokovi izvora'!$A:$N,EU83,BP$7)="","",INDEX('E_Tokovi izvora'!$A:$N,EU83,BP$7)))</f>
        <v/>
      </c>
      <c r="BQ83" s="697" t="str">
        <f>IF($E83="","",IF(INDEX('E_Tokovi izvora'!$A:$N,EV83,BQ$7)="","",INDEX('E_Tokovi izvora'!$A:$N,EV83,BQ$7)))</f>
        <v/>
      </c>
      <c r="BR83" s="697" t="str">
        <f>IF($E83="","",IF(INDEX('E_Tokovi izvora'!$A:$N,EW83,BR$7)="","",INDEX('E_Tokovi izvora'!$A:$N,EW83,BR$7)))</f>
        <v/>
      </c>
      <c r="BS83" s="697" t="str">
        <f>IF($E83="","",IF(INDEX('E_Tokovi izvora'!$A:$N,EX83,BS$7)="","",INDEX('E_Tokovi izvora'!$A:$N,EX83,BS$7)))</f>
        <v/>
      </c>
      <c r="BT83" s="697" t="str">
        <f>IF($E83="","",IF(INDEX('E_Tokovi izvora'!$A:$N,EY83,BT$7)="","",INDEX('E_Tokovi izvora'!$A:$N,EY83,BT$7)))</f>
        <v/>
      </c>
      <c r="BU83" s="620"/>
      <c r="CJ83" s="673" t="str">
        <f t="shared" si="68"/>
        <v>SourceCategory_</v>
      </c>
      <c r="CK83" s="673" t="b">
        <f>INDEX('C_Opis postrojenja'!$A$226:$A$332,ROWS($CI$11:CI83))="ausblenden"</f>
        <v>1</v>
      </c>
      <c r="CL83" s="673" t="str">
        <f t="shared" si="69"/>
        <v>SourceStreamName_</v>
      </c>
      <c r="CN83" s="673">
        <f t="shared" si="133"/>
        <v>4885</v>
      </c>
      <c r="CO83" s="673">
        <f t="shared" si="70"/>
        <v>4887</v>
      </c>
      <c r="CP83" s="673">
        <f t="shared" si="71"/>
        <v>4889</v>
      </c>
      <c r="CQ83" s="673">
        <f t="shared" si="72"/>
        <v>4891</v>
      </c>
      <c r="CR83" s="673">
        <f t="shared" si="73"/>
        <v>4893</v>
      </c>
      <c r="CS83" s="673">
        <f t="shared" si="74"/>
        <v>4895</v>
      </c>
      <c r="CT83" s="673">
        <f t="shared" si="75"/>
        <v>4897</v>
      </c>
      <c r="CU83" s="673">
        <f t="shared" si="76"/>
        <v>4897</v>
      </c>
      <c r="CV83" s="673">
        <f t="shared" si="77"/>
        <v>4897</v>
      </c>
      <c r="CW83" s="673">
        <f t="shared" si="78"/>
        <v>4897</v>
      </c>
      <c r="CX83" s="673">
        <f t="shared" si="79"/>
        <v>4897</v>
      </c>
      <c r="CY83" s="673">
        <f t="shared" si="80"/>
        <v>4900</v>
      </c>
      <c r="CZ83" s="673">
        <f t="shared" si="81"/>
        <v>4904</v>
      </c>
      <c r="DA83" s="673">
        <f t="shared" si="82"/>
        <v>4905</v>
      </c>
      <c r="DB83" s="673">
        <f t="shared" si="83"/>
        <v>4906</v>
      </c>
      <c r="DC83" s="673">
        <f t="shared" si="84"/>
        <v>4913</v>
      </c>
      <c r="DD83" s="673">
        <f t="shared" si="85"/>
        <v>4923</v>
      </c>
      <c r="DE83" s="673">
        <f t="shared" si="86"/>
        <v>4923</v>
      </c>
      <c r="DF83" s="673">
        <f t="shared" si="87"/>
        <v>4923</v>
      </c>
      <c r="DG83" s="673">
        <f t="shared" si="88"/>
        <v>4923</v>
      </c>
      <c r="DH83" s="673">
        <f t="shared" si="89"/>
        <v>4923</v>
      </c>
      <c r="DI83" s="673">
        <f t="shared" si="90"/>
        <v>4923</v>
      </c>
      <c r="DJ83" s="673">
        <f t="shared" si="91"/>
        <v>4923</v>
      </c>
      <c r="DK83" s="673">
        <f t="shared" si="92"/>
        <v>4914</v>
      </c>
      <c r="DL83" s="673">
        <f t="shared" si="93"/>
        <v>4924</v>
      </c>
      <c r="DM83" s="673">
        <f t="shared" si="94"/>
        <v>4924</v>
      </c>
      <c r="DN83" s="673">
        <f t="shared" si="95"/>
        <v>4924</v>
      </c>
      <c r="DO83" s="673">
        <f t="shared" si="96"/>
        <v>4924</v>
      </c>
      <c r="DP83" s="673">
        <f t="shared" si="97"/>
        <v>4924</v>
      </c>
      <c r="DQ83" s="673">
        <f t="shared" si="98"/>
        <v>4924</v>
      </c>
      <c r="DR83" s="673">
        <f t="shared" si="99"/>
        <v>4924</v>
      </c>
      <c r="DS83" s="673">
        <f t="shared" si="100"/>
        <v>4915</v>
      </c>
      <c r="DT83" s="673">
        <f t="shared" si="101"/>
        <v>4925</v>
      </c>
      <c r="DU83" s="673">
        <f t="shared" si="102"/>
        <v>4925</v>
      </c>
      <c r="DV83" s="673">
        <f t="shared" si="103"/>
        <v>4925</v>
      </c>
      <c r="DW83" s="673">
        <f t="shared" si="104"/>
        <v>4925</v>
      </c>
      <c r="DX83" s="673">
        <f t="shared" si="105"/>
        <v>4925</v>
      </c>
      <c r="DY83" s="673">
        <f t="shared" si="106"/>
        <v>4925</v>
      </c>
      <c r="DZ83" s="673">
        <f t="shared" si="107"/>
        <v>4925</v>
      </c>
      <c r="EA83" s="673">
        <f t="shared" si="108"/>
        <v>4916</v>
      </c>
      <c r="EB83" s="673">
        <f t="shared" si="109"/>
        <v>4926</v>
      </c>
      <c r="EC83" s="673">
        <f t="shared" si="110"/>
        <v>4926</v>
      </c>
      <c r="ED83" s="673">
        <f t="shared" si="111"/>
        <v>4926</v>
      </c>
      <c r="EE83" s="673">
        <f t="shared" si="112"/>
        <v>4926</v>
      </c>
      <c r="EF83" s="673">
        <f t="shared" si="113"/>
        <v>4926</v>
      </c>
      <c r="EG83" s="673">
        <f t="shared" si="114"/>
        <v>4926</v>
      </c>
      <c r="EH83" s="673">
        <f t="shared" si="115"/>
        <v>4926</v>
      </c>
      <c r="EI83" s="673">
        <f t="shared" si="116"/>
        <v>4917</v>
      </c>
      <c r="EJ83" s="673">
        <f t="shared" si="117"/>
        <v>4927</v>
      </c>
      <c r="EK83" s="673">
        <f t="shared" si="118"/>
        <v>4927</v>
      </c>
      <c r="EL83" s="673">
        <f t="shared" si="119"/>
        <v>4927</v>
      </c>
      <c r="EM83" s="673">
        <f t="shared" si="120"/>
        <v>4927</v>
      </c>
      <c r="EN83" s="673">
        <f t="shared" si="121"/>
        <v>4927</v>
      </c>
      <c r="EO83" s="673">
        <f t="shared" si="122"/>
        <v>4927</v>
      </c>
      <c r="EP83" s="673">
        <f t="shared" si="123"/>
        <v>4927</v>
      </c>
      <c r="EQ83" s="673">
        <f t="shared" si="124"/>
        <v>4918</v>
      </c>
      <c r="ER83" s="673">
        <f t="shared" si="125"/>
        <v>4928</v>
      </c>
      <c r="ES83" s="673">
        <f t="shared" si="126"/>
        <v>4928</v>
      </c>
      <c r="ET83" s="673">
        <f t="shared" si="127"/>
        <v>4928</v>
      </c>
      <c r="EU83" s="673">
        <f t="shared" si="128"/>
        <v>4928</v>
      </c>
      <c r="EV83" s="673">
        <f t="shared" si="129"/>
        <v>4928</v>
      </c>
      <c r="EW83" s="673">
        <f t="shared" si="130"/>
        <v>4928</v>
      </c>
      <c r="EX83" s="673">
        <f t="shared" si="131"/>
        <v>4928</v>
      </c>
      <c r="EY83" s="673">
        <f t="shared" si="132"/>
        <v>4934</v>
      </c>
    </row>
    <row r="84" spans="1:198" ht="12.75" customHeight="1" x14ac:dyDescent="0.2">
      <c r="B84" s="694" t="str">
        <f>IF(COUNTIF($CK$10:CK84,TRUE)&gt;0,"",INDEX('C_Opis postrojenja'!$E$226:$E$242,ROWS($A$11:A84)))</f>
        <v/>
      </c>
      <c r="C84" s="576" t="str">
        <f>IF($E84="","",INDEX('C_Opis postrojenja'!F:F,MATCH($B84,'C_Opis postrojenja'!$E:$E,0)))</f>
        <v/>
      </c>
      <c r="D84" s="576" t="str">
        <f>IF($E84="","",INDEX('C_Opis postrojenja'!I:I,MATCH($B84,'C_Opis postrojenja'!$E:$E,0)))</f>
        <v/>
      </c>
      <c r="E84" s="576" t="str">
        <f>IF($B84="","",INDEX('C_Opis postrojenja'!F:F,MATCH($CJ84,'C_Opis postrojenja'!$Q:$Q,0)))</f>
        <v/>
      </c>
      <c r="F84" s="700" t="str">
        <f>IF($E84="","",INDEX('C_Opis postrojenja'!L:L,MATCH($CJ84,'C_Opis postrojenja'!$Q:$Q,0)))</f>
        <v/>
      </c>
      <c r="G84" s="576" t="str">
        <f>IF($E84="","",INDEX('C_Opis postrojenja'!M:M,MATCH($CJ84,'C_Opis postrojenja'!$Q:$Q,0)))</f>
        <v/>
      </c>
      <c r="H84" s="576" t="str">
        <f>IF($E84="","",INDEX('C_Opis postrojenja'!N:N,MATCH($CJ84,'C_Opis postrojenja'!$Q:$Q,0)))</f>
        <v/>
      </c>
      <c r="I84" s="697" t="str">
        <f>IF($E84="","",IF(INDEX('E_Tokovi izvora'!$A:$N,CN84,I$7)="","",INDEX('E_Tokovi izvora'!$A:$N,CN84,I$7)))</f>
        <v/>
      </c>
      <c r="J84" s="697" t="str">
        <f>IF($E84="","",IF(INDEX('E_Tokovi izvora'!$A:$N,CO84,J$7)="","",INDEX('E_Tokovi izvora'!$A:$N,CO84,J$7)))</f>
        <v/>
      </c>
      <c r="K84" s="697" t="str">
        <f>IF($E84="","",IF(INDEX('E_Tokovi izvora'!$A:$N,CP84,K$7)="","",INDEX('E_Tokovi izvora'!$A:$N,CP84,K$7)))</f>
        <v/>
      </c>
      <c r="L84" s="697" t="str">
        <f>IF($E84="","",IF(INDEX('E_Tokovi izvora'!$A:$N,CQ84,L$7)="","",INDEX('E_Tokovi izvora'!$A:$N,CQ84,L$7)))</f>
        <v/>
      </c>
      <c r="M84" s="697" t="str">
        <f>IF($E84="","",IF(INDEX('E_Tokovi izvora'!$A:$N,CR84,M$7)="","",INDEX('E_Tokovi izvora'!$A:$N,CR84,M$7)))</f>
        <v/>
      </c>
      <c r="N84" s="697" t="str">
        <f>IF($E84="","",IF(INDEX('E_Tokovi izvora'!$A:$N,CS84,N$7)="","",INDEX('E_Tokovi izvora'!$A:$N,CS84,N$7)))</f>
        <v/>
      </c>
      <c r="O84" s="697" t="str">
        <f>IF($E84="","",IF(INDEX('E_Tokovi izvora'!$A:$N,CT84,O$7)="","",INDEX('E_Tokovi izvora'!$A:$N,CT84,O$7)))</f>
        <v/>
      </c>
      <c r="P84" s="697" t="str">
        <f>IF($E84="","",IF(INDEX('E_Tokovi izvora'!$A:$N,CU84,P$7)="","",INDEX('E_Tokovi izvora'!$A:$N,CU84,P$7)))</f>
        <v/>
      </c>
      <c r="Q84" s="697" t="str">
        <f>IF($E84="","",IF(INDEX('E_Tokovi izvora'!$A:$N,CV84,Q$7)="","",INDEX('E_Tokovi izvora'!$A:$N,CV84,Q$7)))</f>
        <v/>
      </c>
      <c r="R84" s="697" t="str">
        <f>IF($E84="","",IF(INDEX('E_Tokovi izvora'!$A:$N,CW84,R$7)="","",INDEX('E_Tokovi izvora'!$A:$N,CW84,R$7)))</f>
        <v/>
      </c>
      <c r="S84" s="697" t="str">
        <f>IF($E84="","",IF(INDEX('E_Tokovi izvora'!$A:$N,CX84,S$7)="","",INDEX('E_Tokovi izvora'!$A:$N,CX84,S$7)))</f>
        <v/>
      </c>
      <c r="T84" s="697" t="str">
        <f>IF($E84="","",IF(INDEX('E_Tokovi izvora'!$A:$N,CY84,T$7)="","",INDEX('E_Tokovi izvora'!$A:$N,CY84,T$7)))</f>
        <v/>
      </c>
      <c r="U84" s="697" t="str">
        <f>IF($E84="","",IF(INDEX('E_Tokovi izvora'!$A:$N,CZ84,U$7)="","",INDEX('E_Tokovi izvora'!$A:$N,CZ84,U$7)))</f>
        <v/>
      </c>
      <c r="V84" s="697" t="str">
        <f>IF($E84="","",IF(INDEX('E_Tokovi izvora'!$A:$N,DA84,V$7)="","",INDEX('E_Tokovi izvora'!$A:$N,DA84,V$7)))</f>
        <v/>
      </c>
      <c r="W84" s="698" t="str">
        <f>IF($E84="","",IF(INDEX('E_Tokovi izvora'!$A:$N,DB84,W$7)="","",INDEX('E_Tokovi izvora'!$A:$N,DB84,W$7)))</f>
        <v/>
      </c>
      <c r="X84" s="697" t="str">
        <f>IF($E84="","",IF(INDEX('E_Tokovi izvora'!$A:$N,DC84,X$7)="","",INDEX('E_Tokovi izvora'!$A:$N,DC84,X$7)))</f>
        <v/>
      </c>
      <c r="Y84" s="697" t="str">
        <f>IF($E84="","",IF(INDEX('E_Tokovi izvora'!$A:$N,DD84,Y$7)="","",INDEX('E_Tokovi izvora'!$A:$N,DD84,Y$7)))</f>
        <v/>
      </c>
      <c r="Z84" s="697" t="str">
        <f>IF($E84="","",IF(INDEX('E_Tokovi izvora'!$A:$N,DE84,Z$7)="","",INDEX('E_Tokovi izvora'!$A:$N,DE84,Z$7)))</f>
        <v/>
      </c>
      <c r="AA84" s="697" t="str">
        <f>IF($E84="","",IF(INDEX('E_Tokovi izvora'!$A:$N,DF84,AA$7)="","",INDEX('E_Tokovi izvora'!$A:$N,DF84,AA$7)))</f>
        <v/>
      </c>
      <c r="AB84" s="697" t="str">
        <f>IF($E84="","",IF(INDEX('E_Tokovi izvora'!$A:$N,DG84,AB$7)="","",INDEX('E_Tokovi izvora'!$A:$N,DG84,AB$7)))</f>
        <v/>
      </c>
      <c r="AC84" s="697" t="str">
        <f>IF($E84="","",IF(INDEX('E_Tokovi izvora'!$A:$N,DH84,AC$7)="","",INDEX('E_Tokovi izvora'!$A:$N,DH84,AC$7)))</f>
        <v/>
      </c>
      <c r="AD84" s="697" t="str">
        <f>IF($E84="","",IF(INDEX('E_Tokovi izvora'!$A:$N,DI84,AD$7)="","",INDEX('E_Tokovi izvora'!$A:$N,DI84,AD$7)))</f>
        <v/>
      </c>
      <c r="AE84" s="697" t="str">
        <f>IF($E84="","",IF(INDEX('E_Tokovi izvora'!$A:$N,DJ84,AE$7)="","",INDEX('E_Tokovi izvora'!$A:$N,DJ84,AE$7)))</f>
        <v/>
      </c>
      <c r="AF84" s="697" t="str">
        <f>IF($E84="","",IF(INDEX('E_Tokovi izvora'!$A:$N,DK84,AF$7)="","",INDEX('E_Tokovi izvora'!$A:$N,DK84,AF$7)))</f>
        <v/>
      </c>
      <c r="AG84" s="697" t="str">
        <f>IF($E84="","",IF(INDEX('E_Tokovi izvora'!$A:$N,DL84,AG$7)="","",INDEX('E_Tokovi izvora'!$A:$N,DL84,AG$7)))</f>
        <v/>
      </c>
      <c r="AH84" s="697" t="str">
        <f>IF($E84="","",IF(INDEX('E_Tokovi izvora'!$A:$N,DM84,AH$7)="","",INDEX('E_Tokovi izvora'!$A:$N,DM84,AH$7)))</f>
        <v/>
      </c>
      <c r="AI84" s="697" t="str">
        <f>IF($E84="","",IF(INDEX('E_Tokovi izvora'!$A:$N,DN84,AI$7)="","",INDEX('E_Tokovi izvora'!$A:$N,DN84,AI$7)))</f>
        <v/>
      </c>
      <c r="AJ84" s="697" t="str">
        <f>IF($E84="","",IF(INDEX('E_Tokovi izvora'!$A:$N,DO84,AJ$7)="","",INDEX('E_Tokovi izvora'!$A:$N,DO84,AJ$7)))</f>
        <v/>
      </c>
      <c r="AK84" s="697" t="str">
        <f>IF($E84="","",IF(INDEX('E_Tokovi izvora'!$A:$N,DP84,AK$7)="","",INDEX('E_Tokovi izvora'!$A:$N,DP84,AK$7)))</f>
        <v/>
      </c>
      <c r="AL84" s="697" t="str">
        <f>IF($E84="","",IF(INDEX('E_Tokovi izvora'!$A:$N,DQ84,AL$7)="","",INDEX('E_Tokovi izvora'!$A:$N,DQ84,AL$7)))</f>
        <v/>
      </c>
      <c r="AM84" s="697" t="str">
        <f>IF($E84="","",IF(INDEX('E_Tokovi izvora'!$A:$N,DR84,AM$7)="","",INDEX('E_Tokovi izvora'!$A:$N,DR84,AM$7)))</f>
        <v/>
      </c>
      <c r="AN84" s="697" t="str">
        <f>IF($E84="","",IF(INDEX('E_Tokovi izvora'!$A:$N,DS84,AN$7)="","",INDEX('E_Tokovi izvora'!$A:$N,DS84,AN$7)))</f>
        <v/>
      </c>
      <c r="AO84" s="697" t="str">
        <f>IF($E84="","",IF(INDEX('E_Tokovi izvora'!$A:$N,DT84,AO$7)="","",INDEX('E_Tokovi izvora'!$A:$N,DT84,AO$7)))</f>
        <v/>
      </c>
      <c r="AP84" s="697" t="str">
        <f>IF($E84="","",IF(INDEX('E_Tokovi izvora'!$A:$N,DU84,AP$7)="","",INDEX('E_Tokovi izvora'!$A:$N,DU84,AP$7)))</f>
        <v/>
      </c>
      <c r="AQ84" s="697" t="str">
        <f>IF($E84="","",IF(INDEX('E_Tokovi izvora'!$A:$N,DV84,AQ$7)="","",INDEX('E_Tokovi izvora'!$A:$N,DV84,AQ$7)))</f>
        <v/>
      </c>
      <c r="AR84" s="697" t="str">
        <f>IF($E84="","",IF(INDEX('E_Tokovi izvora'!$A:$N,DW84,AR$7)="","",INDEX('E_Tokovi izvora'!$A:$N,DW84,AR$7)))</f>
        <v/>
      </c>
      <c r="AS84" s="697" t="str">
        <f>IF($E84="","",IF(INDEX('E_Tokovi izvora'!$A:$N,DX84,AS$7)="","",INDEX('E_Tokovi izvora'!$A:$N,DX84,AS$7)))</f>
        <v/>
      </c>
      <c r="AT84" s="697" t="str">
        <f>IF($E84="","",IF(INDEX('E_Tokovi izvora'!$A:$N,DY84,AT$7)="","",INDEX('E_Tokovi izvora'!$A:$N,DY84,AT$7)))</f>
        <v/>
      </c>
      <c r="AU84" s="697" t="str">
        <f>IF($E84="","",IF(INDEX('E_Tokovi izvora'!$A:$N,DZ84,AU$7)="","",INDEX('E_Tokovi izvora'!$A:$N,DZ84,AU$7)))</f>
        <v/>
      </c>
      <c r="AV84" s="697" t="str">
        <f>IF($E84="","",IF(INDEX('E_Tokovi izvora'!$A:$N,EA84,AV$7)="","",INDEX('E_Tokovi izvora'!$A:$N,EA84,AV$7)))</f>
        <v/>
      </c>
      <c r="AW84" s="697" t="str">
        <f>IF($E84="","",IF(INDEX('E_Tokovi izvora'!$A:$N,EB84,AW$7)="","",INDEX('E_Tokovi izvora'!$A:$N,EB84,AW$7)))</f>
        <v/>
      </c>
      <c r="AX84" s="697" t="str">
        <f>IF($E84="","",IF(INDEX('E_Tokovi izvora'!$A:$N,EC84,AX$7)="","",INDEX('E_Tokovi izvora'!$A:$N,EC84,AX$7)))</f>
        <v/>
      </c>
      <c r="AY84" s="697" t="str">
        <f>IF($E84="","",IF(INDEX('E_Tokovi izvora'!$A:$N,ED84,AY$7)="","",INDEX('E_Tokovi izvora'!$A:$N,ED84,AY$7)))</f>
        <v/>
      </c>
      <c r="AZ84" s="697" t="str">
        <f>IF($E84="","",IF(INDEX('E_Tokovi izvora'!$A:$N,EE84,AZ$7)="","",INDEX('E_Tokovi izvora'!$A:$N,EE84,AZ$7)))</f>
        <v/>
      </c>
      <c r="BA84" s="697" t="str">
        <f>IF($E84="","",IF(INDEX('E_Tokovi izvora'!$A:$N,EF84,BA$7)="","",INDEX('E_Tokovi izvora'!$A:$N,EF84,BA$7)))</f>
        <v/>
      </c>
      <c r="BB84" s="697" t="str">
        <f>IF($E84="","",IF(INDEX('E_Tokovi izvora'!$A:$N,EG84,BB$7)="","",INDEX('E_Tokovi izvora'!$A:$N,EG84,BB$7)))</f>
        <v/>
      </c>
      <c r="BC84" s="697" t="str">
        <f>IF($E84="","",IF(INDEX('E_Tokovi izvora'!$A:$N,EH84,BC$7)="","",INDEX('E_Tokovi izvora'!$A:$N,EH84,BC$7)))</f>
        <v/>
      </c>
      <c r="BD84" s="697" t="str">
        <f>IF($E84="","",IF(INDEX('E_Tokovi izvora'!$A:$N,EI84,BD$7)="","",INDEX('E_Tokovi izvora'!$A:$N,EI84,BD$7)))</f>
        <v/>
      </c>
      <c r="BE84" s="697" t="str">
        <f>IF($E84="","",IF(INDEX('E_Tokovi izvora'!$A:$N,EJ84,BE$7)="","",INDEX('E_Tokovi izvora'!$A:$N,EJ84,BE$7)))</f>
        <v/>
      </c>
      <c r="BF84" s="697" t="str">
        <f>IF($E84="","",IF(INDEX('E_Tokovi izvora'!$A:$N,EK84,BF$7)="","",INDEX('E_Tokovi izvora'!$A:$N,EK84,BF$7)))</f>
        <v/>
      </c>
      <c r="BG84" s="697" t="str">
        <f>IF($E84="","",IF(INDEX('E_Tokovi izvora'!$A:$N,EL84,BG$7)="","",INDEX('E_Tokovi izvora'!$A:$N,EL84,BG$7)))</f>
        <v/>
      </c>
      <c r="BH84" s="697" t="str">
        <f>IF($E84="","",IF(INDEX('E_Tokovi izvora'!$A:$N,EM84,BH$7)="","",INDEX('E_Tokovi izvora'!$A:$N,EM84,BH$7)))</f>
        <v/>
      </c>
      <c r="BI84" s="697" t="str">
        <f>IF($E84="","",IF(INDEX('E_Tokovi izvora'!$A:$N,EN84,BI$7)="","",INDEX('E_Tokovi izvora'!$A:$N,EN84,BI$7)))</f>
        <v/>
      </c>
      <c r="BJ84" s="697" t="str">
        <f>IF($E84="","",IF(INDEX('E_Tokovi izvora'!$A:$N,EO84,BJ$7)="","",INDEX('E_Tokovi izvora'!$A:$N,EO84,BJ$7)))</f>
        <v/>
      </c>
      <c r="BK84" s="697" t="str">
        <f>IF($E84="","",IF(INDEX('E_Tokovi izvora'!$A:$N,EP84,BK$7)="","",INDEX('E_Tokovi izvora'!$A:$N,EP84,BK$7)))</f>
        <v/>
      </c>
      <c r="BL84" s="697" t="str">
        <f>IF($E84="","",IF(INDEX('E_Tokovi izvora'!$A:$N,EQ84,BL$7)="","",INDEX('E_Tokovi izvora'!$A:$N,EQ84,BL$7)))</f>
        <v/>
      </c>
      <c r="BM84" s="697" t="str">
        <f>IF($E84="","",IF(INDEX('E_Tokovi izvora'!$A:$N,ER84,BM$7)="","",INDEX('E_Tokovi izvora'!$A:$N,ER84,BM$7)))</f>
        <v/>
      </c>
      <c r="BN84" s="697" t="str">
        <f>IF($E84="","",IF(INDEX('E_Tokovi izvora'!$A:$N,ES84,BN$7)="","",INDEX('E_Tokovi izvora'!$A:$N,ES84,BN$7)))</f>
        <v/>
      </c>
      <c r="BO84" s="697" t="str">
        <f>IF($E84="","",IF(INDEX('E_Tokovi izvora'!$A:$N,ET84,BO$7)="","",INDEX('E_Tokovi izvora'!$A:$N,ET84,BO$7)))</f>
        <v/>
      </c>
      <c r="BP84" s="697" t="str">
        <f>IF($E84="","",IF(INDEX('E_Tokovi izvora'!$A:$N,EU84,BP$7)="","",INDEX('E_Tokovi izvora'!$A:$N,EU84,BP$7)))</f>
        <v/>
      </c>
      <c r="BQ84" s="697" t="str">
        <f>IF($E84="","",IF(INDEX('E_Tokovi izvora'!$A:$N,EV84,BQ$7)="","",INDEX('E_Tokovi izvora'!$A:$N,EV84,BQ$7)))</f>
        <v/>
      </c>
      <c r="BR84" s="697" t="str">
        <f>IF($E84="","",IF(INDEX('E_Tokovi izvora'!$A:$N,EW84,BR$7)="","",INDEX('E_Tokovi izvora'!$A:$N,EW84,BR$7)))</f>
        <v/>
      </c>
      <c r="BS84" s="697" t="str">
        <f>IF($E84="","",IF(INDEX('E_Tokovi izvora'!$A:$N,EX84,BS$7)="","",INDEX('E_Tokovi izvora'!$A:$N,EX84,BS$7)))</f>
        <v/>
      </c>
      <c r="BT84" s="697" t="str">
        <f>IF($E84="","",IF(INDEX('E_Tokovi izvora'!$A:$N,EY84,BT$7)="","",INDEX('E_Tokovi izvora'!$A:$N,EY84,BT$7)))</f>
        <v/>
      </c>
      <c r="BU84" s="620"/>
      <c r="CJ84" s="673" t="str">
        <f t="shared" si="68"/>
        <v>SourceCategory_</v>
      </c>
      <c r="CK84" s="673" t="b">
        <f>INDEX('C_Opis postrojenja'!$A$226:$A$332,ROWS($CI$11:CI84))="ausblenden"</f>
        <v>1</v>
      </c>
      <c r="CL84" s="673" t="str">
        <f t="shared" si="69"/>
        <v>SourceStreamName_</v>
      </c>
      <c r="CN84" s="673">
        <f t="shared" si="133"/>
        <v>4951</v>
      </c>
      <c r="CO84" s="673">
        <f t="shared" si="70"/>
        <v>4953</v>
      </c>
      <c r="CP84" s="673">
        <f t="shared" si="71"/>
        <v>4955</v>
      </c>
      <c r="CQ84" s="673">
        <f t="shared" si="72"/>
        <v>4957</v>
      </c>
      <c r="CR84" s="673">
        <f t="shared" si="73"/>
        <v>4959</v>
      </c>
      <c r="CS84" s="673">
        <f t="shared" si="74"/>
        <v>4961</v>
      </c>
      <c r="CT84" s="673">
        <f t="shared" si="75"/>
        <v>4963</v>
      </c>
      <c r="CU84" s="673">
        <f t="shared" si="76"/>
        <v>4963</v>
      </c>
      <c r="CV84" s="673">
        <f t="shared" si="77"/>
        <v>4963</v>
      </c>
      <c r="CW84" s="673">
        <f t="shared" si="78"/>
        <v>4963</v>
      </c>
      <c r="CX84" s="673">
        <f t="shared" si="79"/>
        <v>4963</v>
      </c>
      <c r="CY84" s="673">
        <f t="shared" si="80"/>
        <v>4966</v>
      </c>
      <c r="CZ84" s="673">
        <f t="shared" si="81"/>
        <v>4970</v>
      </c>
      <c r="DA84" s="673">
        <f t="shared" si="82"/>
        <v>4971</v>
      </c>
      <c r="DB84" s="673">
        <f t="shared" si="83"/>
        <v>4972</v>
      </c>
      <c r="DC84" s="673">
        <f t="shared" si="84"/>
        <v>4979</v>
      </c>
      <c r="DD84" s="673">
        <f t="shared" si="85"/>
        <v>4989</v>
      </c>
      <c r="DE84" s="673">
        <f t="shared" si="86"/>
        <v>4989</v>
      </c>
      <c r="DF84" s="673">
        <f t="shared" si="87"/>
        <v>4989</v>
      </c>
      <c r="DG84" s="673">
        <f t="shared" si="88"/>
        <v>4989</v>
      </c>
      <c r="DH84" s="673">
        <f t="shared" si="89"/>
        <v>4989</v>
      </c>
      <c r="DI84" s="673">
        <f t="shared" si="90"/>
        <v>4989</v>
      </c>
      <c r="DJ84" s="673">
        <f t="shared" si="91"/>
        <v>4989</v>
      </c>
      <c r="DK84" s="673">
        <f t="shared" si="92"/>
        <v>4980</v>
      </c>
      <c r="DL84" s="673">
        <f t="shared" si="93"/>
        <v>4990</v>
      </c>
      <c r="DM84" s="673">
        <f t="shared" si="94"/>
        <v>4990</v>
      </c>
      <c r="DN84" s="673">
        <f t="shared" si="95"/>
        <v>4990</v>
      </c>
      <c r="DO84" s="673">
        <f t="shared" si="96"/>
        <v>4990</v>
      </c>
      <c r="DP84" s="673">
        <f t="shared" si="97"/>
        <v>4990</v>
      </c>
      <c r="DQ84" s="673">
        <f t="shared" si="98"/>
        <v>4990</v>
      </c>
      <c r="DR84" s="673">
        <f t="shared" si="99"/>
        <v>4990</v>
      </c>
      <c r="DS84" s="673">
        <f t="shared" si="100"/>
        <v>4981</v>
      </c>
      <c r="DT84" s="673">
        <f t="shared" si="101"/>
        <v>4991</v>
      </c>
      <c r="DU84" s="673">
        <f t="shared" si="102"/>
        <v>4991</v>
      </c>
      <c r="DV84" s="673">
        <f t="shared" si="103"/>
        <v>4991</v>
      </c>
      <c r="DW84" s="673">
        <f t="shared" si="104"/>
        <v>4991</v>
      </c>
      <c r="DX84" s="673">
        <f t="shared" si="105"/>
        <v>4991</v>
      </c>
      <c r="DY84" s="673">
        <f t="shared" si="106"/>
        <v>4991</v>
      </c>
      <c r="DZ84" s="673">
        <f t="shared" si="107"/>
        <v>4991</v>
      </c>
      <c r="EA84" s="673">
        <f t="shared" si="108"/>
        <v>4982</v>
      </c>
      <c r="EB84" s="673">
        <f t="shared" si="109"/>
        <v>4992</v>
      </c>
      <c r="EC84" s="673">
        <f t="shared" si="110"/>
        <v>4992</v>
      </c>
      <c r="ED84" s="673">
        <f t="shared" si="111"/>
        <v>4992</v>
      </c>
      <c r="EE84" s="673">
        <f t="shared" si="112"/>
        <v>4992</v>
      </c>
      <c r="EF84" s="673">
        <f t="shared" si="113"/>
        <v>4992</v>
      </c>
      <c r="EG84" s="673">
        <f t="shared" si="114"/>
        <v>4992</v>
      </c>
      <c r="EH84" s="673">
        <f t="shared" si="115"/>
        <v>4992</v>
      </c>
      <c r="EI84" s="673">
        <f t="shared" si="116"/>
        <v>4983</v>
      </c>
      <c r="EJ84" s="673">
        <f t="shared" si="117"/>
        <v>4993</v>
      </c>
      <c r="EK84" s="673">
        <f t="shared" si="118"/>
        <v>4993</v>
      </c>
      <c r="EL84" s="673">
        <f t="shared" si="119"/>
        <v>4993</v>
      </c>
      <c r="EM84" s="673">
        <f t="shared" si="120"/>
        <v>4993</v>
      </c>
      <c r="EN84" s="673">
        <f t="shared" si="121"/>
        <v>4993</v>
      </c>
      <c r="EO84" s="673">
        <f t="shared" si="122"/>
        <v>4993</v>
      </c>
      <c r="EP84" s="673">
        <f t="shared" si="123"/>
        <v>4993</v>
      </c>
      <c r="EQ84" s="673">
        <f t="shared" si="124"/>
        <v>4984</v>
      </c>
      <c r="ER84" s="673">
        <f t="shared" si="125"/>
        <v>4994</v>
      </c>
      <c r="ES84" s="673">
        <f t="shared" si="126"/>
        <v>4994</v>
      </c>
      <c r="ET84" s="673">
        <f t="shared" si="127"/>
        <v>4994</v>
      </c>
      <c r="EU84" s="673">
        <f t="shared" si="128"/>
        <v>4994</v>
      </c>
      <c r="EV84" s="673">
        <f t="shared" si="129"/>
        <v>4994</v>
      </c>
      <c r="EW84" s="673">
        <f t="shared" si="130"/>
        <v>4994</v>
      </c>
      <c r="EX84" s="673">
        <f t="shared" si="131"/>
        <v>4994</v>
      </c>
      <c r="EY84" s="673">
        <f t="shared" si="132"/>
        <v>5000</v>
      </c>
    </row>
    <row r="85" spans="1:198" ht="12.75" customHeight="1" x14ac:dyDescent="0.2">
      <c r="B85" s="694" t="str">
        <f>IF(COUNTIF($CK$10:CK85,TRUE)&gt;0,"",INDEX('C_Opis postrojenja'!$E$226:$E$242,ROWS($A$11:A85)))</f>
        <v/>
      </c>
      <c r="C85" s="576" t="str">
        <f>IF($E85="","",INDEX('C_Opis postrojenja'!F:F,MATCH($B85,'C_Opis postrojenja'!$E:$E,0)))</f>
        <v/>
      </c>
      <c r="D85" s="576" t="str">
        <f>IF($E85="","",INDEX('C_Opis postrojenja'!I:I,MATCH($B85,'C_Opis postrojenja'!$E:$E,0)))</f>
        <v/>
      </c>
      <c r="E85" s="576" t="str">
        <f>IF($B85="","",INDEX('C_Opis postrojenja'!F:F,MATCH($CJ85,'C_Opis postrojenja'!$Q:$Q,0)))</f>
        <v/>
      </c>
      <c r="F85" s="700" t="str">
        <f>IF($E85="","",INDEX('C_Opis postrojenja'!L:L,MATCH($CJ85,'C_Opis postrojenja'!$Q:$Q,0)))</f>
        <v/>
      </c>
      <c r="G85" s="576" t="str">
        <f>IF($E85="","",INDEX('C_Opis postrojenja'!M:M,MATCH($CJ85,'C_Opis postrojenja'!$Q:$Q,0)))</f>
        <v/>
      </c>
      <c r="H85" s="576" t="str">
        <f>IF($E85="","",INDEX('C_Opis postrojenja'!N:N,MATCH($CJ85,'C_Opis postrojenja'!$Q:$Q,0)))</f>
        <v/>
      </c>
      <c r="I85" s="697" t="str">
        <f>IF($E85="","",IF(INDEX('E_Tokovi izvora'!$A:$N,CN85,I$7)="","",INDEX('E_Tokovi izvora'!$A:$N,CN85,I$7)))</f>
        <v/>
      </c>
      <c r="J85" s="697" t="str">
        <f>IF($E85="","",IF(INDEX('E_Tokovi izvora'!$A:$N,CO85,J$7)="","",INDEX('E_Tokovi izvora'!$A:$N,CO85,J$7)))</f>
        <v/>
      </c>
      <c r="K85" s="697" t="str">
        <f>IF($E85="","",IF(INDEX('E_Tokovi izvora'!$A:$N,CP85,K$7)="","",INDEX('E_Tokovi izvora'!$A:$N,CP85,K$7)))</f>
        <v/>
      </c>
      <c r="L85" s="697" t="str">
        <f>IF($E85="","",IF(INDEX('E_Tokovi izvora'!$A:$N,CQ85,L$7)="","",INDEX('E_Tokovi izvora'!$A:$N,CQ85,L$7)))</f>
        <v/>
      </c>
      <c r="M85" s="697" t="str">
        <f>IF($E85="","",IF(INDEX('E_Tokovi izvora'!$A:$N,CR85,M$7)="","",INDEX('E_Tokovi izvora'!$A:$N,CR85,M$7)))</f>
        <v/>
      </c>
      <c r="N85" s="697" t="str">
        <f>IF($E85="","",IF(INDEX('E_Tokovi izvora'!$A:$N,CS85,N$7)="","",INDEX('E_Tokovi izvora'!$A:$N,CS85,N$7)))</f>
        <v/>
      </c>
      <c r="O85" s="697" t="str">
        <f>IF($E85="","",IF(INDEX('E_Tokovi izvora'!$A:$N,CT85,O$7)="","",INDEX('E_Tokovi izvora'!$A:$N,CT85,O$7)))</f>
        <v/>
      </c>
      <c r="P85" s="697" t="str">
        <f>IF($E85="","",IF(INDEX('E_Tokovi izvora'!$A:$N,CU85,P$7)="","",INDEX('E_Tokovi izvora'!$A:$N,CU85,P$7)))</f>
        <v/>
      </c>
      <c r="Q85" s="697" t="str">
        <f>IF($E85="","",IF(INDEX('E_Tokovi izvora'!$A:$N,CV85,Q$7)="","",INDEX('E_Tokovi izvora'!$A:$N,CV85,Q$7)))</f>
        <v/>
      </c>
      <c r="R85" s="697" t="str">
        <f>IF($E85="","",IF(INDEX('E_Tokovi izvora'!$A:$N,CW85,R$7)="","",INDEX('E_Tokovi izvora'!$A:$N,CW85,R$7)))</f>
        <v/>
      </c>
      <c r="S85" s="697" t="str">
        <f>IF($E85="","",IF(INDEX('E_Tokovi izvora'!$A:$N,CX85,S$7)="","",INDEX('E_Tokovi izvora'!$A:$N,CX85,S$7)))</f>
        <v/>
      </c>
      <c r="T85" s="697" t="str">
        <f>IF($E85="","",IF(INDEX('E_Tokovi izvora'!$A:$N,CY85,T$7)="","",INDEX('E_Tokovi izvora'!$A:$N,CY85,T$7)))</f>
        <v/>
      </c>
      <c r="U85" s="697" t="str">
        <f>IF($E85="","",IF(INDEX('E_Tokovi izvora'!$A:$N,CZ85,U$7)="","",INDEX('E_Tokovi izvora'!$A:$N,CZ85,U$7)))</f>
        <v/>
      </c>
      <c r="V85" s="697" t="str">
        <f>IF($E85="","",IF(INDEX('E_Tokovi izvora'!$A:$N,DA85,V$7)="","",INDEX('E_Tokovi izvora'!$A:$N,DA85,V$7)))</f>
        <v/>
      </c>
      <c r="W85" s="698" t="str">
        <f>IF($E85="","",IF(INDEX('E_Tokovi izvora'!$A:$N,DB85,W$7)="","",INDEX('E_Tokovi izvora'!$A:$N,DB85,W$7)))</f>
        <v/>
      </c>
      <c r="X85" s="697" t="str">
        <f>IF($E85="","",IF(INDEX('E_Tokovi izvora'!$A:$N,DC85,X$7)="","",INDEX('E_Tokovi izvora'!$A:$N,DC85,X$7)))</f>
        <v/>
      </c>
      <c r="Y85" s="697" t="str">
        <f>IF($E85="","",IF(INDEX('E_Tokovi izvora'!$A:$N,DD85,Y$7)="","",INDEX('E_Tokovi izvora'!$A:$N,DD85,Y$7)))</f>
        <v/>
      </c>
      <c r="Z85" s="697" t="str">
        <f>IF($E85="","",IF(INDEX('E_Tokovi izvora'!$A:$N,DE85,Z$7)="","",INDEX('E_Tokovi izvora'!$A:$N,DE85,Z$7)))</f>
        <v/>
      </c>
      <c r="AA85" s="697" t="str">
        <f>IF($E85="","",IF(INDEX('E_Tokovi izvora'!$A:$N,DF85,AA$7)="","",INDEX('E_Tokovi izvora'!$A:$N,DF85,AA$7)))</f>
        <v/>
      </c>
      <c r="AB85" s="697" t="str">
        <f>IF($E85="","",IF(INDEX('E_Tokovi izvora'!$A:$N,DG85,AB$7)="","",INDEX('E_Tokovi izvora'!$A:$N,DG85,AB$7)))</f>
        <v/>
      </c>
      <c r="AC85" s="697" t="str">
        <f>IF($E85="","",IF(INDEX('E_Tokovi izvora'!$A:$N,DH85,AC$7)="","",INDEX('E_Tokovi izvora'!$A:$N,DH85,AC$7)))</f>
        <v/>
      </c>
      <c r="AD85" s="697" t="str">
        <f>IF($E85="","",IF(INDEX('E_Tokovi izvora'!$A:$N,DI85,AD$7)="","",INDEX('E_Tokovi izvora'!$A:$N,DI85,AD$7)))</f>
        <v/>
      </c>
      <c r="AE85" s="697" t="str">
        <f>IF($E85="","",IF(INDEX('E_Tokovi izvora'!$A:$N,DJ85,AE$7)="","",INDEX('E_Tokovi izvora'!$A:$N,DJ85,AE$7)))</f>
        <v/>
      </c>
      <c r="AF85" s="697" t="str">
        <f>IF($E85="","",IF(INDEX('E_Tokovi izvora'!$A:$N,DK85,AF$7)="","",INDEX('E_Tokovi izvora'!$A:$N,DK85,AF$7)))</f>
        <v/>
      </c>
      <c r="AG85" s="697" t="str">
        <f>IF($E85="","",IF(INDEX('E_Tokovi izvora'!$A:$N,DL85,AG$7)="","",INDEX('E_Tokovi izvora'!$A:$N,DL85,AG$7)))</f>
        <v/>
      </c>
      <c r="AH85" s="697" t="str">
        <f>IF($E85="","",IF(INDEX('E_Tokovi izvora'!$A:$N,DM85,AH$7)="","",INDEX('E_Tokovi izvora'!$A:$N,DM85,AH$7)))</f>
        <v/>
      </c>
      <c r="AI85" s="697" t="str">
        <f>IF($E85="","",IF(INDEX('E_Tokovi izvora'!$A:$N,DN85,AI$7)="","",INDEX('E_Tokovi izvora'!$A:$N,DN85,AI$7)))</f>
        <v/>
      </c>
      <c r="AJ85" s="697" t="str">
        <f>IF($E85="","",IF(INDEX('E_Tokovi izvora'!$A:$N,DO85,AJ$7)="","",INDEX('E_Tokovi izvora'!$A:$N,DO85,AJ$7)))</f>
        <v/>
      </c>
      <c r="AK85" s="697" t="str">
        <f>IF($E85="","",IF(INDEX('E_Tokovi izvora'!$A:$N,DP85,AK$7)="","",INDEX('E_Tokovi izvora'!$A:$N,DP85,AK$7)))</f>
        <v/>
      </c>
      <c r="AL85" s="697" t="str">
        <f>IF($E85="","",IF(INDEX('E_Tokovi izvora'!$A:$N,DQ85,AL$7)="","",INDEX('E_Tokovi izvora'!$A:$N,DQ85,AL$7)))</f>
        <v/>
      </c>
      <c r="AM85" s="697" t="str">
        <f>IF($E85="","",IF(INDEX('E_Tokovi izvora'!$A:$N,DR85,AM$7)="","",INDEX('E_Tokovi izvora'!$A:$N,DR85,AM$7)))</f>
        <v/>
      </c>
      <c r="AN85" s="697" t="str">
        <f>IF($E85="","",IF(INDEX('E_Tokovi izvora'!$A:$N,DS85,AN$7)="","",INDEX('E_Tokovi izvora'!$A:$N,DS85,AN$7)))</f>
        <v/>
      </c>
      <c r="AO85" s="697" t="str">
        <f>IF($E85="","",IF(INDEX('E_Tokovi izvora'!$A:$N,DT85,AO$7)="","",INDEX('E_Tokovi izvora'!$A:$N,DT85,AO$7)))</f>
        <v/>
      </c>
      <c r="AP85" s="697" t="str">
        <f>IF($E85="","",IF(INDEX('E_Tokovi izvora'!$A:$N,DU85,AP$7)="","",INDEX('E_Tokovi izvora'!$A:$N,DU85,AP$7)))</f>
        <v/>
      </c>
      <c r="AQ85" s="697" t="str">
        <f>IF($E85="","",IF(INDEX('E_Tokovi izvora'!$A:$N,DV85,AQ$7)="","",INDEX('E_Tokovi izvora'!$A:$N,DV85,AQ$7)))</f>
        <v/>
      </c>
      <c r="AR85" s="697" t="str">
        <f>IF($E85="","",IF(INDEX('E_Tokovi izvora'!$A:$N,DW85,AR$7)="","",INDEX('E_Tokovi izvora'!$A:$N,DW85,AR$7)))</f>
        <v/>
      </c>
      <c r="AS85" s="697" t="str">
        <f>IF($E85="","",IF(INDEX('E_Tokovi izvora'!$A:$N,DX85,AS$7)="","",INDEX('E_Tokovi izvora'!$A:$N,DX85,AS$7)))</f>
        <v/>
      </c>
      <c r="AT85" s="697" t="str">
        <f>IF($E85="","",IF(INDEX('E_Tokovi izvora'!$A:$N,DY85,AT$7)="","",INDEX('E_Tokovi izvora'!$A:$N,DY85,AT$7)))</f>
        <v/>
      </c>
      <c r="AU85" s="697" t="str">
        <f>IF($E85="","",IF(INDEX('E_Tokovi izvora'!$A:$N,DZ85,AU$7)="","",INDEX('E_Tokovi izvora'!$A:$N,DZ85,AU$7)))</f>
        <v/>
      </c>
      <c r="AV85" s="697" t="str">
        <f>IF($E85="","",IF(INDEX('E_Tokovi izvora'!$A:$N,EA85,AV$7)="","",INDEX('E_Tokovi izvora'!$A:$N,EA85,AV$7)))</f>
        <v/>
      </c>
      <c r="AW85" s="697" t="str">
        <f>IF($E85="","",IF(INDEX('E_Tokovi izvora'!$A:$N,EB85,AW$7)="","",INDEX('E_Tokovi izvora'!$A:$N,EB85,AW$7)))</f>
        <v/>
      </c>
      <c r="AX85" s="697" t="str">
        <f>IF($E85="","",IF(INDEX('E_Tokovi izvora'!$A:$N,EC85,AX$7)="","",INDEX('E_Tokovi izvora'!$A:$N,EC85,AX$7)))</f>
        <v/>
      </c>
      <c r="AY85" s="697" t="str">
        <f>IF($E85="","",IF(INDEX('E_Tokovi izvora'!$A:$N,ED85,AY$7)="","",INDEX('E_Tokovi izvora'!$A:$N,ED85,AY$7)))</f>
        <v/>
      </c>
      <c r="AZ85" s="697" t="str">
        <f>IF($E85="","",IF(INDEX('E_Tokovi izvora'!$A:$N,EE85,AZ$7)="","",INDEX('E_Tokovi izvora'!$A:$N,EE85,AZ$7)))</f>
        <v/>
      </c>
      <c r="BA85" s="697" t="str">
        <f>IF($E85="","",IF(INDEX('E_Tokovi izvora'!$A:$N,EF85,BA$7)="","",INDEX('E_Tokovi izvora'!$A:$N,EF85,BA$7)))</f>
        <v/>
      </c>
      <c r="BB85" s="697" t="str">
        <f>IF($E85="","",IF(INDEX('E_Tokovi izvora'!$A:$N,EG85,BB$7)="","",INDEX('E_Tokovi izvora'!$A:$N,EG85,BB$7)))</f>
        <v/>
      </c>
      <c r="BC85" s="697" t="str">
        <f>IF($E85="","",IF(INDEX('E_Tokovi izvora'!$A:$N,EH85,BC$7)="","",INDEX('E_Tokovi izvora'!$A:$N,EH85,BC$7)))</f>
        <v/>
      </c>
      <c r="BD85" s="697" t="str">
        <f>IF($E85="","",IF(INDEX('E_Tokovi izvora'!$A:$N,EI85,BD$7)="","",INDEX('E_Tokovi izvora'!$A:$N,EI85,BD$7)))</f>
        <v/>
      </c>
      <c r="BE85" s="697" t="str">
        <f>IF($E85="","",IF(INDEX('E_Tokovi izvora'!$A:$N,EJ85,BE$7)="","",INDEX('E_Tokovi izvora'!$A:$N,EJ85,BE$7)))</f>
        <v/>
      </c>
      <c r="BF85" s="697" t="str">
        <f>IF($E85="","",IF(INDEX('E_Tokovi izvora'!$A:$N,EK85,BF$7)="","",INDEX('E_Tokovi izvora'!$A:$N,EK85,BF$7)))</f>
        <v/>
      </c>
      <c r="BG85" s="697" t="str">
        <f>IF($E85="","",IF(INDEX('E_Tokovi izvora'!$A:$N,EL85,BG$7)="","",INDEX('E_Tokovi izvora'!$A:$N,EL85,BG$7)))</f>
        <v/>
      </c>
      <c r="BH85" s="697" t="str">
        <f>IF($E85="","",IF(INDEX('E_Tokovi izvora'!$A:$N,EM85,BH$7)="","",INDEX('E_Tokovi izvora'!$A:$N,EM85,BH$7)))</f>
        <v/>
      </c>
      <c r="BI85" s="697" t="str">
        <f>IF($E85="","",IF(INDEX('E_Tokovi izvora'!$A:$N,EN85,BI$7)="","",INDEX('E_Tokovi izvora'!$A:$N,EN85,BI$7)))</f>
        <v/>
      </c>
      <c r="BJ85" s="697" t="str">
        <f>IF($E85="","",IF(INDEX('E_Tokovi izvora'!$A:$N,EO85,BJ$7)="","",INDEX('E_Tokovi izvora'!$A:$N,EO85,BJ$7)))</f>
        <v/>
      </c>
      <c r="BK85" s="697" t="str">
        <f>IF($E85="","",IF(INDEX('E_Tokovi izvora'!$A:$N,EP85,BK$7)="","",INDEX('E_Tokovi izvora'!$A:$N,EP85,BK$7)))</f>
        <v/>
      </c>
      <c r="BL85" s="697" t="str">
        <f>IF($E85="","",IF(INDEX('E_Tokovi izvora'!$A:$N,EQ85,BL$7)="","",INDEX('E_Tokovi izvora'!$A:$N,EQ85,BL$7)))</f>
        <v/>
      </c>
      <c r="BM85" s="697" t="str">
        <f>IF($E85="","",IF(INDEX('E_Tokovi izvora'!$A:$N,ER85,BM$7)="","",INDEX('E_Tokovi izvora'!$A:$N,ER85,BM$7)))</f>
        <v/>
      </c>
      <c r="BN85" s="697" t="str">
        <f>IF($E85="","",IF(INDEX('E_Tokovi izvora'!$A:$N,ES85,BN$7)="","",INDEX('E_Tokovi izvora'!$A:$N,ES85,BN$7)))</f>
        <v/>
      </c>
      <c r="BO85" s="697" t="str">
        <f>IF($E85="","",IF(INDEX('E_Tokovi izvora'!$A:$N,ET85,BO$7)="","",INDEX('E_Tokovi izvora'!$A:$N,ET85,BO$7)))</f>
        <v/>
      </c>
      <c r="BP85" s="697" t="str">
        <f>IF($E85="","",IF(INDEX('E_Tokovi izvora'!$A:$N,EU85,BP$7)="","",INDEX('E_Tokovi izvora'!$A:$N,EU85,BP$7)))</f>
        <v/>
      </c>
      <c r="BQ85" s="697" t="str">
        <f>IF($E85="","",IF(INDEX('E_Tokovi izvora'!$A:$N,EV85,BQ$7)="","",INDEX('E_Tokovi izvora'!$A:$N,EV85,BQ$7)))</f>
        <v/>
      </c>
      <c r="BR85" s="697" t="str">
        <f>IF($E85="","",IF(INDEX('E_Tokovi izvora'!$A:$N,EW85,BR$7)="","",INDEX('E_Tokovi izvora'!$A:$N,EW85,BR$7)))</f>
        <v/>
      </c>
      <c r="BS85" s="697" t="str">
        <f>IF($E85="","",IF(INDEX('E_Tokovi izvora'!$A:$N,EX85,BS$7)="","",INDEX('E_Tokovi izvora'!$A:$N,EX85,BS$7)))</f>
        <v/>
      </c>
      <c r="BT85" s="697" t="str">
        <f>IF($E85="","",IF(INDEX('E_Tokovi izvora'!$A:$N,EY85,BT$7)="","",INDEX('E_Tokovi izvora'!$A:$N,EY85,BT$7)))</f>
        <v/>
      </c>
      <c r="BU85" s="620"/>
      <c r="CJ85" s="673" t="str">
        <f t="shared" si="68"/>
        <v>SourceCategory_</v>
      </c>
      <c r="CK85" s="673" t="b">
        <f>INDEX('C_Opis postrojenja'!$A$226:$A$332,ROWS($CI$11:CI85))="ausblenden"</f>
        <v>1</v>
      </c>
      <c r="CL85" s="673" t="str">
        <f t="shared" si="69"/>
        <v>SourceStreamName_</v>
      </c>
      <c r="CN85" s="673">
        <f t="shared" si="133"/>
        <v>5017</v>
      </c>
      <c r="CO85" s="673">
        <f t="shared" si="70"/>
        <v>5019</v>
      </c>
      <c r="CP85" s="673">
        <f t="shared" si="71"/>
        <v>5021</v>
      </c>
      <c r="CQ85" s="673">
        <f t="shared" si="72"/>
        <v>5023</v>
      </c>
      <c r="CR85" s="673">
        <f t="shared" si="73"/>
        <v>5025</v>
      </c>
      <c r="CS85" s="673">
        <f t="shared" si="74"/>
        <v>5027</v>
      </c>
      <c r="CT85" s="673">
        <f t="shared" si="75"/>
        <v>5029</v>
      </c>
      <c r="CU85" s="673">
        <f t="shared" si="76"/>
        <v>5029</v>
      </c>
      <c r="CV85" s="673">
        <f t="shared" si="77"/>
        <v>5029</v>
      </c>
      <c r="CW85" s="673">
        <f t="shared" si="78"/>
        <v>5029</v>
      </c>
      <c r="CX85" s="673">
        <f t="shared" si="79"/>
        <v>5029</v>
      </c>
      <c r="CY85" s="673">
        <f t="shared" si="80"/>
        <v>5032</v>
      </c>
      <c r="CZ85" s="673">
        <f t="shared" si="81"/>
        <v>5036</v>
      </c>
      <c r="DA85" s="673">
        <f t="shared" si="82"/>
        <v>5037</v>
      </c>
      <c r="DB85" s="673">
        <f t="shared" si="83"/>
        <v>5038</v>
      </c>
      <c r="DC85" s="673">
        <f t="shared" si="84"/>
        <v>5045</v>
      </c>
      <c r="DD85" s="673">
        <f t="shared" si="85"/>
        <v>5055</v>
      </c>
      <c r="DE85" s="673">
        <f t="shared" si="86"/>
        <v>5055</v>
      </c>
      <c r="DF85" s="673">
        <f t="shared" si="87"/>
        <v>5055</v>
      </c>
      <c r="DG85" s="673">
        <f t="shared" si="88"/>
        <v>5055</v>
      </c>
      <c r="DH85" s="673">
        <f t="shared" si="89"/>
        <v>5055</v>
      </c>
      <c r="DI85" s="673">
        <f t="shared" si="90"/>
        <v>5055</v>
      </c>
      <c r="DJ85" s="673">
        <f t="shared" si="91"/>
        <v>5055</v>
      </c>
      <c r="DK85" s="673">
        <f t="shared" si="92"/>
        <v>5046</v>
      </c>
      <c r="DL85" s="673">
        <f t="shared" si="93"/>
        <v>5056</v>
      </c>
      <c r="DM85" s="673">
        <f t="shared" si="94"/>
        <v>5056</v>
      </c>
      <c r="DN85" s="673">
        <f t="shared" si="95"/>
        <v>5056</v>
      </c>
      <c r="DO85" s="673">
        <f t="shared" si="96"/>
        <v>5056</v>
      </c>
      <c r="DP85" s="673">
        <f t="shared" si="97"/>
        <v>5056</v>
      </c>
      <c r="DQ85" s="673">
        <f t="shared" si="98"/>
        <v>5056</v>
      </c>
      <c r="DR85" s="673">
        <f t="shared" si="99"/>
        <v>5056</v>
      </c>
      <c r="DS85" s="673">
        <f t="shared" si="100"/>
        <v>5047</v>
      </c>
      <c r="DT85" s="673">
        <f t="shared" si="101"/>
        <v>5057</v>
      </c>
      <c r="DU85" s="673">
        <f t="shared" si="102"/>
        <v>5057</v>
      </c>
      <c r="DV85" s="673">
        <f t="shared" si="103"/>
        <v>5057</v>
      </c>
      <c r="DW85" s="673">
        <f t="shared" si="104"/>
        <v>5057</v>
      </c>
      <c r="DX85" s="673">
        <f t="shared" si="105"/>
        <v>5057</v>
      </c>
      <c r="DY85" s="673">
        <f t="shared" si="106"/>
        <v>5057</v>
      </c>
      <c r="DZ85" s="673">
        <f t="shared" si="107"/>
        <v>5057</v>
      </c>
      <c r="EA85" s="673">
        <f t="shared" si="108"/>
        <v>5048</v>
      </c>
      <c r="EB85" s="673">
        <f t="shared" si="109"/>
        <v>5058</v>
      </c>
      <c r="EC85" s="673">
        <f t="shared" si="110"/>
        <v>5058</v>
      </c>
      <c r="ED85" s="673">
        <f t="shared" si="111"/>
        <v>5058</v>
      </c>
      <c r="EE85" s="673">
        <f t="shared" si="112"/>
        <v>5058</v>
      </c>
      <c r="EF85" s="673">
        <f t="shared" si="113"/>
        <v>5058</v>
      </c>
      <c r="EG85" s="673">
        <f t="shared" si="114"/>
        <v>5058</v>
      </c>
      <c r="EH85" s="673">
        <f t="shared" si="115"/>
        <v>5058</v>
      </c>
      <c r="EI85" s="673">
        <f t="shared" si="116"/>
        <v>5049</v>
      </c>
      <c r="EJ85" s="673">
        <f t="shared" si="117"/>
        <v>5059</v>
      </c>
      <c r="EK85" s="673">
        <f t="shared" si="118"/>
        <v>5059</v>
      </c>
      <c r="EL85" s="673">
        <f t="shared" si="119"/>
        <v>5059</v>
      </c>
      <c r="EM85" s="673">
        <f t="shared" si="120"/>
        <v>5059</v>
      </c>
      <c r="EN85" s="673">
        <f t="shared" si="121"/>
        <v>5059</v>
      </c>
      <c r="EO85" s="673">
        <f t="shared" si="122"/>
        <v>5059</v>
      </c>
      <c r="EP85" s="673">
        <f t="shared" si="123"/>
        <v>5059</v>
      </c>
      <c r="EQ85" s="673">
        <f t="shared" si="124"/>
        <v>5050</v>
      </c>
      <c r="ER85" s="673">
        <f t="shared" si="125"/>
        <v>5060</v>
      </c>
      <c r="ES85" s="673">
        <f t="shared" si="126"/>
        <v>5060</v>
      </c>
      <c r="ET85" s="673">
        <f t="shared" si="127"/>
        <v>5060</v>
      </c>
      <c r="EU85" s="673">
        <f t="shared" si="128"/>
        <v>5060</v>
      </c>
      <c r="EV85" s="673">
        <f t="shared" si="129"/>
        <v>5060</v>
      </c>
      <c r="EW85" s="673">
        <f t="shared" si="130"/>
        <v>5060</v>
      </c>
      <c r="EX85" s="673">
        <f t="shared" si="131"/>
        <v>5060</v>
      </c>
      <c r="EY85" s="673">
        <f t="shared" si="132"/>
        <v>5066</v>
      </c>
    </row>
    <row r="86" spans="1:198" ht="12.75" customHeight="1" x14ac:dyDescent="0.2">
      <c r="T86" s="688"/>
      <c r="U86" s="688"/>
    </row>
    <row r="87" spans="1:198" s="692" customFormat="1" hidden="1" x14ac:dyDescent="0.2">
      <c r="A87" s="677" t="s">
        <v>1088</v>
      </c>
      <c r="H87" s="692">
        <v>8</v>
      </c>
      <c r="I87" s="692">
        <v>8</v>
      </c>
      <c r="J87" s="692">
        <v>9</v>
      </c>
      <c r="K87" s="692">
        <v>10</v>
      </c>
      <c r="L87" s="692">
        <v>11</v>
      </c>
      <c r="M87" s="692">
        <v>12</v>
      </c>
      <c r="N87" s="692">
        <v>8</v>
      </c>
      <c r="O87" s="692">
        <v>8</v>
      </c>
      <c r="P87" s="692">
        <v>8</v>
      </c>
      <c r="Q87" s="692">
        <v>5</v>
      </c>
      <c r="R87" s="692">
        <v>6</v>
      </c>
      <c r="S87" s="692">
        <v>6</v>
      </c>
      <c r="T87" s="692">
        <v>6</v>
      </c>
      <c r="U87" s="692">
        <v>6</v>
      </c>
      <c r="V87" s="692">
        <v>6</v>
      </c>
      <c r="W87" s="692">
        <v>5</v>
      </c>
      <c r="X87" s="692">
        <v>5</v>
      </c>
      <c r="FA87" s="687"/>
      <c r="FB87" s="687"/>
      <c r="FC87" s="687"/>
      <c r="FD87" s="687"/>
      <c r="FE87" s="687"/>
      <c r="FF87" s="687"/>
      <c r="FG87" s="687"/>
      <c r="FH87" s="687"/>
      <c r="FI87" s="687"/>
      <c r="FJ87" s="687"/>
      <c r="FK87" s="687"/>
      <c r="FL87" s="687"/>
      <c r="FM87" s="687"/>
      <c r="FN87" s="687"/>
      <c r="FO87" s="687"/>
      <c r="FP87" s="687"/>
      <c r="FQ87" s="687"/>
      <c r="FR87" s="687"/>
      <c r="FS87" s="687"/>
      <c r="FT87" s="687"/>
      <c r="FU87" s="687"/>
      <c r="FV87" s="687"/>
      <c r="FW87" s="687"/>
      <c r="FX87" s="687"/>
      <c r="FY87" s="687"/>
      <c r="FZ87" s="687"/>
      <c r="GA87" s="687"/>
      <c r="GB87" s="687"/>
      <c r="GC87" s="687"/>
      <c r="GD87" s="687"/>
      <c r="GE87" s="687"/>
      <c r="GF87" s="687"/>
      <c r="GG87" s="687"/>
      <c r="GH87" s="687"/>
      <c r="GI87" s="687"/>
      <c r="GJ87" s="687"/>
      <c r="GK87" s="687"/>
      <c r="GL87" s="687"/>
      <c r="GM87" s="687"/>
      <c r="GN87" s="687"/>
      <c r="GO87" s="687"/>
      <c r="GP87" s="687"/>
    </row>
    <row r="88" spans="1:198" ht="35.1" customHeight="1" thickBot="1" x14ac:dyDescent="0.45">
      <c r="B88" s="590" t="str">
        <f>Translations!$B$323</f>
        <v>Izvori emisija</v>
      </c>
      <c r="C88" s="687"/>
      <c r="D88" s="687"/>
      <c r="E88" s="687"/>
      <c r="T88" s="688"/>
      <c r="U88" s="688"/>
    </row>
    <row r="89" spans="1:198" x14ac:dyDescent="0.2">
      <c r="B89" s="620"/>
      <c r="C89" s="620"/>
      <c r="D89" s="620"/>
      <c r="E89" s="620"/>
      <c r="I89" s="1403" t="str">
        <f>Translations!$B$472</f>
        <v>Korišteni mjerni instrumenti:</v>
      </c>
      <c r="J89" s="1404"/>
      <c r="K89" s="1404"/>
      <c r="L89" s="1404"/>
      <c r="M89" s="1405"/>
      <c r="T89" s="688"/>
      <c r="U89" s="688"/>
    </row>
    <row r="90" spans="1:198" ht="80.099999999999994" customHeight="1" x14ac:dyDescent="0.2">
      <c r="B90" s="591" t="str">
        <f>'C_Opis postrojenja'!$E$169</f>
        <v>Oznake točki mjerenja M1, M2,…</v>
      </c>
      <c r="C90" s="591" t="str">
        <f>'C_Opis postrojenja'!F169</f>
        <v>Opis</v>
      </c>
      <c r="D90" s="591" t="str">
        <f>'C_Opis postrojenja'!K169</f>
        <v>Oznaka točke emisija</v>
      </c>
      <c r="E90" s="591"/>
      <c r="F90" s="591" t="str">
        <f>'C_Opis postrojenja'!L169</f>
        <v>Procijenjene emisije (t CO2e/godina)</v>
      </c>
      <c r="G90" s="591" t="str">
        <f>'C_Opis postrojenja'!M169</f>
        <v>Moguća kategorija</v>
      </c>
      <c r="H90" s="591" t="str">
        <f>'C_Opis postrojenja'!N169</f>
        <v>Izmjereni staklenički plinovi</v>
      </c>
      <c r="I90" s="591">
        <v>1</v>
      </c>
      <c r="J90" s="591">
        <v>2</v>
      </c>
      <c r="K90" s="591">
        <v>3</v>
      </c>
      <c r="L90" s="591">
        <v>4</v>
      </c>
      <c r="M90" s="591">
        <v>5</v>
      </c>
      <c r="N90" s="591" t="str">
        <f>'F_Metodologija mjerenja'!$E$137</f>
        <v>Način rada:</v>
      </c>
      <c r="O90" s="591" t="str">
        <f>'F_Metodologija mjerenja'!$E$168</f>
        <v>Zahtijevana razina točnosti:</v>
      </c>
      <c r="P90" s="591" t="str">
        <f>'F_Metodologija mjerenja'!$E$169</f>
        <v>Korištena razina točnosti:</v>
      </c>
      <c r="Q90" s="591" t="str">
        <f>'F_Metodologija mjerenja'!$E$170</f>
        <v>Postignuta nesigurnost:</v>
      </c>
      <c r="R90" s="591" t="str">
        <f>'F_Metodologija mjerenja'!$E$182</f>
        <v>Primjenjene norme i odstupanje od istih</v>
      </c>
      <c r="S90" s="591" t="str">
        <f>'F_Metodologija mjerenja'!F192</f>
        <v>Formule za objedinjavanje podataka i utvrđivanje godišnjih emisija.</v>
      </c>
      <c r="T90" s="591" t="str">
        <f>'F_Metodologija mjerenja'!F195</f>
        <v>Metoda za utvrđivanje valjanih satnih vrijednosti ili kraćih referentnih razdoblja potrebnih za izračun svakog parametra sukladno uvjetu u članku 44. stavku 2. Uredbe i za utvrđivanje zamjenskih podataka koji nedostaju, u skladu sa člankom 45. Uredbe</v>
      </c>
      <c r="U90" s="591" t="str">
        <f>'F_Metodologija mjerenja'!F198</f>
        <v>Proračun protoka otpadnih plinova, ako je primjenjivo</v>
      </c>
      <c r="V90" s="591" t="str">
        <f>'F_Metodologija mjerenja'!F201</f>
        <v>Određivanje CO2 koji potječe iz biomase ili bilo kojeg drugog udjela s nultom stopom, ako je primjenjivo</v>
      </c>
      <c r="W90" s="591" t="str">
        <f>'F_Metodologija mjerenja'!F204</f>
        <v xml:space="preserve">Provedeni proračuni u skladu sa člankom 46. Uredbe, ako je primjenjivo </v>
      </c>
      <c r="X90" s="591" t="str">
        <f>Translations!$B$1202</f>
        <v>Komentari i obrazloženja ako nije primijenjena zahtijevana razina:</v>
      </c>
    </row>
    <row r="91" spans="1:198" ht="12.75" customHeight="1" x14ac:dyDescent="0.2">
      <c r="B91" s="694" t="str">
        <f>IF(COUNTIF($CK$90:CK91,TRUE)&gt;0,"",INDEX('C_Opis postrojenja'!$E$171:$E$188,ROWS($A$91:A91)))</f>
        <v>M1</v>
      </c>
      <c r="C91" s="695" t="str">
        <f>IF(INDEX('C_Opis postrojenja'!F:F,MATCH($B91,'C_Opis postrojenja'!$E:$E,0))="","",INDEX('C_Opis postrojenja'!F:F,MATCH($B91,'C_Opis postrojenja'!$E:$E,0)))</f>
        <v/>
      </c>
      <c r="D91" s="695" t="str">
        <f>IF($C91="","",INDEX('C_Opis postrojenja'!K:K,MATCH($B91,'C_Opis postrojenja'!$E:$E,0)))</f>
        <v/>
      </c>
      <c r="E91" s="701"/>
      <c r="F91" s="696" t="str">
        <f>IF($C91="","",INDEX('C_Opis postrojenja'!L:L,MATCH($B91,'C_Opis postrojenja'!$E:$E,0)))</f>
        <v/>
      </c>
      <c r="G91" s="694" t="str">
        <f>IF($C91="","",INDEX('C_Opis postrojenja'!M:M,MATCH($B91,'C_Opis postrojenja'!$E:$E,0)))</f>
        <v/>
      </c>
      <c r="H91" s="694" t="str">
        <f>IF($C91="","",INDEX('C_Opis postrojenja'!N:N,MATCH($B91,'C_Opis postrojenja'!$E:$E,0)))</f>
        <v/>
      </c>
      <c r="I91" s="697" t="str">
        <f>IF($C91="","",IF($C91="","",INDEX('F_Metodologija mjerenja'!$A:$N,CM91,I$87)))</f>
        <v/>
      </c>
      <c r="J91" s="697" t="str">
        <f>IF($C91="","",IF($C91="","",INDEX('F_Metodologija mjerenja'!$A:$N,CN91,J$87)))</f>
        <v/>
      </c>
      <c r="K91" s="697" t="str">
        <f>IF($C91="","",IF($C91="","",INDEX('F_Metodologija mjerenja'!$A:$N,CO91,K$87)))</f>
        <v/>
      </c>
      <c r="L91" s="697" t="str">
        <f>IF($C91="","",IF($C91="","",INDEX('F_Metodologija mjerenja'!$A:$N,CP91,L$87)))</f>
        <v/>
      </c>
      <c r="M91" s="697" t="str">
        <f>IF($C91="","",IF($C91="","",INDEX('F_Metodologija mjerenja'!$A:$N,CQ91,M$87)))</f>
        <v/>
      </c>
      <c r="N91" s="697" t="str">
        <f>IF($C91="","",IF($C91="","",INDEX('F_Metodologija mjerenja'!$A:$N,CL91,N$87)))</f>
        <v/>
      </c>
      <c r="O91" s="697" t="str">
        <f>IF($C91="","",IF($C91="","",INDEX('F_Metodologija mjerenja'!$A:$N,CR91,N$87)))</f>
        <v/>
      </c>
      <c r="P91" s="697" t="str">
        <f>IF($C91="","",IF($C91="","",INDEX('F_Metodologija mjerenja'!$A:$N,CS91,O$87)))</f>
        <v/>
      </c>
      <c r="Q91" s="697" t="str">
        <f>IF($C91="","",IF($C91="","",INDEX('F_Metodologija mjerenja'!$A:$N,CT91,P$87)))</f>
        <v/>
      </c>
      <c r="R91" s="697" t="str">
        <f>IF($C91="","",IF($C91="","",INDEX('F_Metodologija mjerenja'!$A:$N,CU91,Q$87)))</f>
        <v/>
      </c>
      <c r="S91" s="697" t="str">
        <f>IF($C91="","",IF($C91="","",INDEX('F_Metodologija mjerenja'!$A:$N,CV91,R$87)))</f>
        <v/>
      </c>
      <c r="T91" s="697" t="str">
        <f>IF($C91="","",IF($C91="","",INDEX('F_Metodologija mjerenja'!$A:$N,CW91,S$87)))</f>
        <v/>
      </c>
      <c r="U91" s="697" t="str">
        <f>IF($C91="","",IF($C91="","",INDEX('F_Metodologija mjerenja'!$A:$N,CX91,T$87)))</f>
        <v/>
      </c>
      <c r="V91" s="697" t="str">
        <f>IF($C91="","",IF($C91="","",INDEX('F_Metodologija mjerenja'!$A:$N,CY91,U$87)))</f>
        <v/>
      </c>
      <c r="W91" s="697" t="str">
        <f>IF($C91="","",IF($C91="","",INDEX('F_Metodologija mjerenja'!$A:$N,CZ91,V$87)))</f>
        <v/>
      </c>
      <c r="X91" s="697" t="str">
        <f>IF($C91="","",IF($C91="","",INDEX('F_Metodologija mjerenja'!$A:$N,DA91,W$87)))</f>
        <v/>
      </c>
      <c r="CJ91" s="673" t="str">
        <f t="shared" ref="CJ91:CJ105" si="134">EUconst_CNTR_SourceCategory&amp;B91</f>
        <v>SourceCategory_M1</v>
      </c>
      <c r="CK91" s="673" t="b">
        <f>INDEX('C_Opis postrojenja'!$A$171:$A$188,ROWS($CI$91:CI91))="ausblenden"</f>
        <v>0</v>
      </c>
      <c r="CL91" s="699">
        <v>137</v>
      </c>
      <c r="CM91" s="699">
        <v>156</v>
      </c>
      <c r="CN91" s="699">
        <v>156</v>
      </c>
      <c r="CO91" s="699">
        <v>156</v>
      </c>
      <c r="CP91" s="699">
        <v>156</v>
      </c>
      <c r="CQ91" s="699">
        <v>156</v>
      </c>
      <c r="CR91" s="699">
        <v>164</v>
      </c>
      <c r="CS91" s="699">
        <v>168</v>
      </c>
      <c r="CT91" s="699">
        <v>169</v>
      </c>
      <c r="CU91" s="699">
        <v>170</v>
      </c>
      <c r="CV91" s="699">
        <v>185</v>
      </c>
      <c r="CW91" s="699">
        <v>193</v>
      </c>
      <c r="CX91" s="699">
        <v>196</v>
      </c>
      <c r="CY91" s="699">
        <v>199</v>
      </c>
      <c r="CZ91" s="699">
        <v>202</v>
      </c>
      <c r="DA91" s="699">
        <v>205</v>
      </c>
      <c r="DB91" s="699">
        <v>213</v>
      </c>
    </row>
    <row r="92" spans="1:198" ht="12.75" customHeight="1" x14ac:dyDescent="0.2">
      <c r="B92" s="694" t="str">
        <f>IF(COUNTIF($CK$90:CK92,TRUE)&gt;0,"",INDEX('C_Opis postrojenja'!$E$171:$E$188,ROWS($A$91:A92)))</f>
        <v>M2</v>
      </c>
      <c r="C92" s="695" t="str">
        <f>IF(INDEX('C_Opis postrojenja'!F:F,MATCH($B92,'C_Opis postrojenja'!$E:$E,0))="","",INDEX('C_Opis postrojenja'!F:F,MATCH($B92,'C_Opis postrojenja'!$E:$E,0)))</f>
        <v/>
      </c>
      <c r="D92" s="695" t="str">
        <f>IF($C92="","",INDEX('C_Opis postrojenja'!K:K,MATCH($B92,'C_Opis postrojenja'!$E:$E,0)))</f>
        <v/>
      </c>
      <c r="E92" s="701"/>
      <c r="F92" s="696" t="str">
        <f>IF($C92="","",INDEX('C_Opis postrojenja'!L:L,MATCH($B92,'C_Opis postrojenja'!$E:$E,0)))</f>
        <v/>
      </c>
      <c r="G92" s="694" t="str">
        <f>IF($C92="","",INDEX('C_Opis postrojenja'!M:M,MATCH($B92,'C_Opis postrojenja'!$E:$E,0)))</f>
        <v/>
      </c>
      <c r="H92" s="694" t="str">
        <f>IF($C92="","",INDEX('C_Opis postrojenja'!N:N,MATCH($B92,'C_Opis postrojenja'!$E:$E,0)))</f>
        <v/>
      </c>
      <c r="I92" s="697" t="str">
        <f>IF($C92="","",IF($C92="","",INDEX('F_Metodologija mjerenja'!$A:$N,CM92,I$87)))</f>
        <v/>
      </c>
      <c r="J92" s="697" t="str">
        <f>IF($C92="","",IF($C92="","",INDEX('F_Metodologija mjerenja'!$A:$N,CN92,J$87)))</f>
        <v/>
      </c>
      <c r="K92" s="697" t="str">
        <f>IF($C92="","",IF($C92="","",INDEX('F_Metodologija mjerenja'!$A:$N,CO92,K$87)))</f>
        <v/>
      </c>
      <c r="L92" s="697" t="str">
        <f>IF($C92="","",IF($C92="","",INDEX('F_Metodologija mjerenja'!$A:$N,CP92,L$87)))</f>
        <v/>
      </c>
      <c r="M92" s="697" t="str">
        <f>IF($C92="","",IF($C92="","",INDEX('F_Metodologija mjerenja'!$A:$N,CQ92,M$87)))</f>
        <v/>
      </c>
      <c r="N92" s="697" t="str">
        <f>IF($C92="","",IF($C92="","",INDEX('F_Metodologija mjerenja'!$A:$N,CL92,H$87)))</f>
        <v/>
      </c>
      <c r="O92" s="697" t="str">
        <f>IF($C92="","",IF($C92="","",INDEX('F_Metodologija mjerenja'!$A:$N,CR92,N$87)))</f>
        <v/>
      </c>
      <c r="P92" s="697" t="str">
        <f>IF($C92="","",IF($C92="","",INDEX('F_Metodologija mjerenja'!$A:$N,CS92,O$87)))</f>
        <v/>
      </c>
      <c r="Q92" s="697" t="str">
        <f>IF($C92="","",IF($C92="","",INDEX('F_Metodologija mjerenja'!$A:$N,CT92,P$87)))</f>
        <v/>
      </c>
      <c r="R92" s="697" t="str">
        <f>IF($C92="","",IF($C92="","",INDEX('F_Metodologija mjerenja'!$A:$N,CU92,Q$87)))</f>
        <v/>
      </c>
      <c r="S92" s="697" t="str">
        <f>IF($C92="","",IF($C92="","",INDEX('F_Metodologija mjerenja'!$A:$N,CV92,R$87)))</f>
        <v/>
      </c>
      <c r="T92" s="697" t="str">
        <f>IF($C92="","",IF($C92="","",INDEX('F_Metodologija mjerenja'!$A:$N,CW92,S$87)))</f>
        <v/>
      </c>
      <c r="U92" s="697" t="str">
        <f>IF($C92="","",IF($C92="","",INDEX('F_Metodologija mjerenja'!$A:$N,CX92,T$87)))</f>
        <v/>
      </c>
      <c r="V92" s="697" t="str">
        <f>IF($C92="","",IF($C92="","",INDEX('F_Metodologija mjerenja'!$A:$N,CY92,U$87)))</f>
        <v/>
      </c>
      <c r="W92" s="697" t="str">
        <f>IF($C92="","",IF($C92="","",INDEX('F_Metodologija mjerenja'!$A:$N,CZ92,V$87)))</f>
        <v/>
      </c>
      <c r="X92" s="697" t="str">
        <f>IF($C92="","",IF($C92="","",INDEX('F_Metodologija mjerenja'!$A:$N,DA92,W$87)))</f>
        <v/>
      </c>
      <c r="CJ92" s="673" t="str">
        <f t="shared" si="134"/>
        <v>SourceCategory_M2</v>
      </c>
      <c r="CK92" s="673" t="b">
        <f>INDEX('C_Opis postrojenja'!$A$171:$A$188,ROWS($CI$91:CI92))="ausblenden"</f>
        <v>0</v>
      </c>
      <c r="CL92" s="699">
        <v>220</v>
      </c>
      <c r="CM92" s="699">
        <v>229</v>
      </c>
      <c r="CN92" s="699">
        <v>229</v>
      </c>
      <c r="CO92" s="699">
        <v>229</v>
      </c>
      <c r="CP92" s="699">
        <v>229</v>
      </c>
      <c r="CQ92" s="699">
        <v>229</v>
      </c>
      <c r="CR92" s="699">
        <v>233</v>
      </c>
      <c r="CS92" s="699">
        <v>237</v>
      </c>
      <c r="CT92" s="699">
        <v>238</v>
      </c>
      <c r="CU92" s="699">
        <v>239</v>
      </c>
      <c r="CV92" s="699">
        <v>246</v>
      </c>
      <c r="CW92" s="699">
        <v>253</v>
      </c>
      <c r="CX92" s="699">
        <v>256</v>
      </c>
      <c r="CY92" s="699">
        <v>259</v>
      </c>
      <c r="CZ92" s="699">
        <v>262</v>
      </c>
      <c r="DA92" s="699">
        <v>265</v>
      </c>
      <c r="DB92" s="699">
        <v>271</v>
      </c>
    </row>
    <row r="93" spans="1:198" ht="12.75" customHeight="1" x14ac:dyDescent="0.2">
      <c r="B93" s="694" t="str">
        <f>IF(COUNTIF($CK$90:CK93,TRUE)&gt;0,"",INDEX('C_Opis postrojenja'!$E$171:$E$188,ROWS($A$91:A93)))</f>
        <v>M3</v>
      </c>
      <c r="C93" s="695" t="str">
        <f>IF(INDEX('C_Opis postrojenja'!F:F,MATCH($B93,'C_Opis postrojenja'!$E:$E,0))="","",INDEX('C_Opis postrojenja'!F:F,MATCH($B93,'C_Opis postrojenja'!$E:$E,0)))</f>
        <v/>
      </c>
      <c r="D93" s="695" t="str">
        <f>IF($C93="","",INDEX('C_Opis postrojenja'!K:K,MATCH($B93,'C_Opis postrojenja'!$E:$E,0)))</f>
        <v/>
      </c>
      <c r="E93" s="701"/>
      <c r="F93" s="696" t="str">
        <f>IF($C93="","",INDEX('C_Opis postrojenja'!L:L,MATCH($B93,'C_Opis postrojenja'!$E:$E,0)))</f>
        <v/>
      </c>
      <c r="G93" s="694" t="str">
        <f>IF($C93="","",INDEX('C_Opis postrojenja'!M:M,MATCH($B93,'C_Opis postrojenja'!$E:$E,0)))</f>
        <v/>
      </c>
      <c r="H93" s="694" t="str">
        <f>IF($C93="","",INDEX('C_Opis postrojenja'!N:N,MATCH($B93,'C_Opis postrojenja'!$E:$E,0)))</f>
        <v/>
      </c>
      <c r="I93" s="697" t="str">
        <f>IF($C93="","",IF($C93="","",INDEX('F_Metodologija mjerenja'!$A:$N,CM93,I$87)))</f>
        <v/>
      </c>
      <c r="J93" s="697" t="str">
        <f>IF($C93="","",IF($C93="","",INDEX('F_Metodologija mjerenja'!$A:$N,CN93,J$87)))</f>
        <v/>
      </c>
      <c r="K93" s="697" t="str">
        <f>IF($C93="","",IF($C93="","",INDEX('F_Metodologija mjerenja'!$A:$N,CO93,K$87)))</f>
        <v/>
      </c>
      <c r="L93" s="697" t="str">
        <f>IF($C93="","",IF($C93="","",INDEX('F_Metodologija mjerenja'!$A:$N,CP93,L$87)))</f>
        <v/>
      </c>
      <c r="M93" s="697" t="str">
        <f>IF($C93="","",IF($C93="","",INDEX('F_Metodologija mjerenja'!$A:$N,CQ93,M$87)))</f>
        <v/>
      </c>
      <c r="N93" s="697" t="str">
        <f>IF($C93="","",IF($C93="","",INDEX('F_Metodologija mjerenja'!$A:$N,CL93,H$87)))</f>
        <v/>
      </c>
      <c r="O93" s="697" t="str">
        <f>IF($C93="","",IF($C93="","",INDEX('F_Metodologija mjerenja'!$A:$N,CR93,N$87)))</f>
        <v/>
      </c>
      <c r="P93" s="697" t="str">
        <f>IF($C93="","",IF($C93="","",INDEX('F_Metodologija mjerenja'!$A:$N,CS93,O$87)))</f>
        <v/>
      </c>
      <c r="Q93" s="697" t="str">
        <f>IF($C93="","",IF($C93="","",INDEX('F_Metodologija mjerenja'!$A:$N,CT93,P$87)))</f>
        <v/>
      </c>
      <c r="R93" s="697" t="str">
        <f>IF($C93="","",IF($C93="","",INDEX('F_Metodologija mjerenja'!$A:$N,CU93,Q$87)))</f>
        <v/>
      </c>
      <c r="S93" s="697" t="str">
        <f>IF($C93="","",IF($C93="","",INDEX('F_Metodologija mjerenja'!$A:$N,CV93,R$87)))</f>
        <v/>
      </c>
      <c r="T93" s="697" t="str">
        <f>IF($C93="","",IF($C93="","",INDEX('F_Metodologija mjerenja'!$A:$N,CW93,S$87)))</f>
        <v/>
      </c>
      <c r="U93" s="697" t="str">
        <f>IF($C93="","",IF($C93="","",INDEX('F_Metodologija mjerenja'!$A:$N,CX93,T$87)))</f>
        <v/>
      </c>
      <c r="V93" s="697" t="str">
        <f>IF($C93="","",IF($C93="","",INDEX('F_Metodologija mjerenja'!$A:$N,CY93,U$87)))</f>
        <v/>
      </c>
      <c r="W93" s="697" t="str">
        <f>IF($C93="","",IF($C93="","",INDEX('F_Metodologija mjerenja'!$A:$N,CZ93,V$87)))</f>
        <v/>
      </c>
      <c r="X93" s="697" t="str">
        <f>IF($C93="","",IF($C93="","",INDEX('F_Metodologija mjerenja'!$A:$N,DA93,W$87)))</f>
        <v/>
      </c>
      <c r="CJ93" s="673" t="str">
        <f t="shared" si="134"/>
        <v>SourceCategory_M3</v>
      </c>
      <c r="CK93" s="673" t="b">
        <f>INDEX('C_Opis postrojenja'!$A$171:$A$188,ROWS($CI$91:CI93))="ausblenden"</f>
        <v>0</v>
      </c>
      <c r="CL93" s="673">
        <f>CL92+58</f>
        <v>278</v>
      </c>
      <c r="CM93" s="673">
        <f t="shared" ref="CM93:CM105" si="135">CM92+58</f>
        <v>287</v>
      </c>
      <c r="CN93" s="673">
        <f t="shared" ref="CN93:CN105" si="136">CN92+58</f>
        <v>287</v>
      </c>
      <c r="CO93" s="673">
        <f t="shared" ref="CO93:CO105" si="137">CO92+58</f>
        <v>287</v>
      </c>
      <c r="CP93" s="673">
        <f t="shared" ref="CP93:CP105" si="138">CP92+58</f>
        <v>287</v>
      </c>
      <c r="CQ93" s="673">
        <f t="shared" ref="CQ93:CQ105" si="139">CQ92+58</f>
        <v>287</v>
      </c>
      <c r="CR93" s="673">
        <f t="shared" ref="CR93:CR105" si="140">CR92+58</f>
        <v>291</v>
      </c>
      <c r="CS93" s="673">
        <f t="shared" ref="CS93:CS105" si="141">CS92+58</f>
        <v>295</v>
      </c>
      <c r="CT93" s="673">
        <f t="shared" ref="CT93:CT105" si="142">CT92+58</f>
        <v>296</v>
      </c>
      <c r="CU93" s="673">
        <f t="shared" ref="CU93:CU105" si="143">CU92+58</f>
        <v>297</v>
      </c>
      <c r="CV93" s="673">
        <f t="shared" ref="CV93:CV105" si="144">CV92+58</f>
        <v>304</v>
      </c>
      <c r="CW93" s="673">
        <f t="shared" ref="CW93:CW105" si="145">CW92+58</f>
        <v>311</v>
      </c>
      <c r="CX93" s="673">
        <f t="shared" ref="CX93:CX105" si="146">CX92+58</f>
        <v>314</v>
      </c>
      <c r="CY93" s="673">
        <f t="shared" ref="CY93:CY105" si="147">CY92+58</f>
        <v>317</v>
      </c>
      <c r="CZ93" s="673">
        <f t="shared" ref="CZ93:CZ105" si="148">CZ92+58</f>
        <v>320</v>
      </c>
      <c r="DA93" s="673">
        <f t="shared" ref="DA93:DA105" si="149">DA92+58</f>
        <v>323</v>
      </c>
      <c r="DB93" s="673">
        <f t="shared" ref="DB93:DB105" si="150">DB92+58</f>
        <v>329</v>
      </c>
    </row>
    <row r="94" spans="1:198" ht="12.75" customHeight="1" x14ac:dyDescent="0.2">
      <c r="B94" s="694" t="str">
        <f>IF(COUNTIF($CK$90:CK94,TRUE)&gt;0,"",INDEX('C_Opis postrojenja'!$E$171:$E$188,ROWS($A$91:A94)))</f>
        <v>M4</v>
      </c>
      <c r="C94" s="695" t="str">
        <f>IF(INDEX('C_Opis postrojenja'!F:F,MATCH($B94,'C_Opis postrojenja'!$E:$E,0))="","",INDEX('C_Opis postrojenja'!F:F,MATCH($B94,'C_Opis postrojenja'!$E:$E,0)))</f>
        <v/>
      </c>
      <c r="D94" s="695" t="str">
        <f>IF($C94="","",INDEX('C_Opis postrojenja'!K:K,MATCH($B94,'C_Opis postrojenja'!$E:$E,0)))</f>
        <v/>
      </c>
      <c r="E94" s="701"/>
      <c r="F94" s="696" t="str">
        <f>IF($C94="","",INDEX('C_Opis postrojenja'!L:L,MATCH($B94,'C_Opis postrojenja'!$E:$E,0)))</f>
        <v/>
      </c>
      <c r="G94" s="694" t="str">
        <f>IF($C94="","",INDEX('C_Opis postrojenja'!M:M,MATCH($B94,'C_Opis postrojenja'!$E:$E,0)))</f>
        <v/>
      </c>
      <c r="H94" s="694" t="str">
        <f>IF($C94="","",INDEX('C_Opis postrojenja'!N:N,MATCH($B94,'C_Opis postrojenja'!$E:$E,0)))</f>
        <v/>
      </c>
      <c r="I94" s="697" t="str">
        <f>IF($C94="","",IF($C94="","",INDEX('F_Metodologija mjerenja'!$A:$N,CM94,I$87)))</f>
        <v/>
      </c>
      <c r="J94" s="697" t="str">
        <f>IF($C94="","",IF($C94="","",INDEX('F_Metodologija mjerenja'!$A:$N,CN94,J$87)))</f>
        <v/>
      </c>
      <c r="K94" s="697" t="str">
        <f>IF($C94="","",IF($C94="","",INDEX('F_Metodologija mjerenja'!$A:$N,CO94,K$87)))</f>
        <v/>
      </c>
      <c r="L94" s="697" t="str">
        <f>IF($C94="","",IF($C94="","",INDEX('F_Metodologija mjerenja'!$A:$N,CP94,L$87)))</f>
        <v/>
      </c>
      <c r="M94" s="697" t="str">
        <f>IF($C94="","",IF($C94="","",INDEX('F_Metodologija mjerenja'!$A:$N,CQ94,M$87)))</f>
        <v/>
      </c>
      <c r="N94" s="697" t="str">
        <f>IF($C94="","",IF($C94="","",INDEX('F_Metodologija mjerenja'!$A:$N,CL94,H$87)))</f>
        <v/>
      </c>
      <c r="O94" s="697" t="str">
        <f>IF($C94="","",IF($C94="","",INDEX('F_Metodologija mjerenja'!$A:$N,CR94,N$87)))</f>
        <v/>
      </c>
      <c r="P94" s="697" t="str">
        <f>IF($C94="","",IF($C94="","",INDEX('F_Metodologija mjerenja'!$A:$N,CS94,O$87)))</f>
        <v/>
      </c>
      <c r="Q94" s="697" t="str">
        <f>IF($C94="","",IF($C94="","",INDEX('F_Metodologija mjerenja'!$A:$N,CT94,P$87)))</f>
        <v/>
      </c>
      <c r="R94" s="697" t="str">
        <f>IF($C94="","",IF($C94="","",INDEX('F_Metodologija mjerenja'!$A:$N,CU94,Q$87)))</f>
        <v/>
      </c>
      <c r="S94" s="697" t="str">
        <f>IF($C94="","",IF($C94="","",INDEX('F_Metodologija mjerenja'!$A:$N,CV94,R$87)))</f>
        <v/>
      </c>
      <c r="T94" s="697" t="str">
        <f>IF($C94="","",IF($C94="","",INDEX('F_Metodologija mjerenja'!$A:$N,CW94,S$87)))</f>
        <v/>
      </c>
      <c r="U94" s="697" t="str">
        <f>IF($C94="","",IF($C94="","",INDEX('F_Metodologija mjerenja'!$A:$N,CX94,T$87)))</f>
        <v/>
      </c>
      <c r="V94" s="697" t="str">
        <f>IF($C94="","",IF($C94="","",INDEX('F_Metodologija mjerenja'!$A:$N,CY94,U$87)))</f>
        <v/>
      </c>
      <c r="W94" s="697" t="str">
        <f>IF($C94="","",IF($C94="","",INDEX('F_Metodologija mjerenja'!$A:$N,CZ94,V$87)))</f>
        <v/>
      </c>
      <c r="X94" s="697" t="str">
        <f>IF($C94="","",IF($C94="","",INDEX('F_Metodologija mjerenja'!$A:$N,DA94,W$87)))</f>
        <v/>
      </c>
      <c r="CJ94" s="673" t="str">
        <f t="shared" si="134"/>
        <v>SourceCategory_M4</v>
      </c>
      <c r="CK94" s="673" t="b">
        <f>INDEX('C_Opis postrojenja'!$A$171:$A$188,ROWS($CI$91:CI94))="ausblenden"</f>
        <v>0</v>
      </c>
      <c r="CL94" s="673">
        <f t="shared" ref="CL94:CL105" si="151">CL93+58</f>
        <v>336</v>
      </c>
      <c r="CM94" s="673">
        <f t="shared" si="135"/>
        <v>345</v>
      </c>
      <c r="CN94" s="673">
        <f t="shared" si="136"/>
        <v>345</v>
      </c>
      <c r="CO94" s="673">
        <f t="shared" si="137"/>
        <v>345</v>
      </c>
      <c r="CP94" s="673">
        <f t="shared" si="138"/>
        <v>345</v>
      </c>
      <c r="CQ94" s="673">
        <f t="shared" si="139"/>
        <v>345</v>
      </c>
      <c r="CR94" s="673">
        <f t="shared" si="140"/>
        <v>349</v>
      </c>
      <c r="CS94" s="673">
        <f t="shared" si="141"/>
        <v>353</v>
      </c>
      <c r="CT94" s="673">
        <f t="shared" si="142"/>
        <v>354</v>
      </c>
      <c r="CU94" s="673">
        <f t="shared" si="143"/>
        <v>355</v>
      </c>
      <c r="CV94" s="673">
        <f t="shared" si="144"/>
        <v>362</v>
      </c>
      <c r="CW94" s="673">
        <f t="shared" si="145"/>
        <v>369</v>
      </c>
      <c r="CX94" s="673">
        <f t="shared" si="146"/>
        <v>372</v>
      </c>
      <c r="CY94" s="673">
        <f t="shared" si="147"/>
        <v>375</v>
      </c>
      <c r="CZ94" s="673">
        <f t="shared" si="148"/>
        <v>378</v>
      </c>
      <c r="DA94" s="673">
        <f t="shared" si="149"/>
        <v>381</v>
      </c>
      <c r="DB94" s="673">
        <f t="shared" si="150"/>
        <v>387</v>
      </c>
    </row>
    <row r="95" spans="1:198" ht="12.75" customHeight="1" x14ac:dyDescent="0.2">
      <c r="B95" s="694" t="str">
        <f>IF(COUNTIF($CK$90:CK95,TRUE)&gt;0,"",INDEX('C_Opis postrojenja'!$E$171:$E$188,ROWS($A$91:A95)))</f>
        <v>M5</v>
      </c>
      <c r="C95" s="695" t="str">
        <f>IF(INDEX('C_Opis postrojenja'!F:F,MATCH($B95,'C_Opis postrojenja'!$E:$E,0))="","",INDEX('C_Opis postrojenja'!F:F,MATCH($B95,'C_Opis postrojenja'!$E:$E,0)))</f>
        <v/>
      </c>
      <c r="D95" s="695" t="str">
        <f>IF($C95="","",INDEX('C_Opis postrojenja'!K:K,MATCH($B95,'C_Opis postrojenja'!$E:$E,0)))</f>
        <v/>
      </c>
      <c r="E95" s="701"/>
      <c r="F95" s="696" t="str">
        <f>IF($C95="","",INDEX('C_Opis postrojenja'!L:L,MATCH($B95,'C_Opis postrojenja'!$E:$E,0)))</f>
        <v/>
      </c>
      <c r="G95" s="694" t="str">
        <f>IF($C95="","",INDEX('C_Opis postrojenja'!M:M,MATCH($B95,'C_Opis postrojenja'!$E:$E,0)))</f>
        <v/>
      </c>
      <c r="H95" s="694" t="str">
        <f>IF($C95="","",INDEX('C_Opis postrojenja'!N:N,MATCH($B95,'C_Opis postrojenja'!$E:$E,0)))</f>
        <v/>
      </c>
      <c r="I95" s="697" t="str">
        <f>IF($C95="","",IF($C95="","",INDEX('F_Metodologija mjerenja'!$A:$N,CM95,I$87)))</f>
        <v/>
      </c>
      <c r="J95" s="697" t="str">
        <f>IF($C95="","",IF($C95="","",INDEX('F_Metodologija mjerenja'!$A:$N,CN95,J$87)))</f>
        <v/>
      </c>
      <c r="K95" s="697" t="str">
        <f>IF($C95="","",IF($C95="","",INDEX('F_Metodologija mjerenja'!$A:$N,CO95,K$87)))</f>
        <v/>
      </c>
      <c r="L95" s="697" t="str">
        <f>IF($C95="","",IF($C95="","",INDEX('F_Metodologija mjerenja'!$A:$N,CP95,L$87)))</f>
        <v/>
      </c>
      <c r="M95" s="697" t="str">
        <f>IF($C95="","",IF($C95="","",INDEX('F_Metodologija mjerenja'!$A:$N,CQ95,M$87)))</f>
        <v/>
      </c>
      <c r="N95" s="697" t="str">
        <f>IF($C95="","",IF($C95="","",INDEX('F_Metodologija mjerenja'!$A:$N,CL95,H$87)))</f>
        <v/>
      </c>
      <c r="O95" s="697" t="str">
        <f>IF($C95="","",IF($C95="","",INDEX('F_Metodologija mjerenja'!$A:$N,CR95,N$87)))</f>
        <v/>
      </c>
      <c r="P95" s="697" t="str">
        <f>IF($C95="","",IF($C95="","",INDEX('F_Metodologija mjerenja'!$A:$N,CS95,O$87)))</f>
        <v/>
      </c>
      <c r="Q95" s="697" t="str">
        <f>IF($C95="","",IF($C95="","",INDEX('F_Metodologija mjerenja'!$A:$N,CT95,P$87)))</f>
        <v/>
      </c>
      <c r="R95" s="697" t="str">
        <f>IF($C95="","",IF($C95="","",INDEX('F_Metodologija mjerenja'!$A:$N,CU95,Q$87)))</f>
        <v/>
      </c>
      <c r="S95" s="697" t="str">
        <f>IF($C95="","",IF($C95="","",INDEX('F_Metodologija mjerenja'!$A:$N,CV95,R$87)))</f>
        <v/>
      </c>
      <c r="T95" s="697" t="str">
        <f>IF($C95="","",IF($C95="","",INDEX('F_Metodologija mjerenja'!$A:$N,CW95,S$87)))</f>
        <v/>
      </c>
      <c r="U95" s="697" t="str">
        <f>IF($C95="","",IF($C95="","",INDEX('F_Metodologija mjerenja'!$A:$N,CX95,T$87)))</f>
        <v/>
      </c>
      <c r="V95" s="697" t="str">
        <f>IF($C95="","",IF($C95="","",INDEX('F_Metodologija mjerenja'!$A:$N,CY95,U$87)))</f>
        <v/>
      </c>
      <c r="W95" s="697" t="str">
        <f>IF($C95="","",IF($C95="","",INDEX('F_Metodologija mjerenja'!$A:$N,CZ95,V$87)))</f>
        <v/>
      </c>
      <c r="X95" s="697" t="str">
        <f>IF($C95="","",IF($C95="","",INDEX('F_Metodologija mjerenja'!$A:$N,DA95,W$87)))</f>
        <v/>
      </c>
      <c r="CJ95" s="673" t="str">
        <f t="shared" si="134"/>
        <v>SourceCategory_M5</v>
      </c>
      <c r="CK95" s="673" t="b">
        <f>INDEX('C_Opis postrojenja'!$A$171:$A$188,ROWS($CI$91:CI95))="ausblenden"</f>
        <v>0</v>
      </c>
      <c r="CL95" s="673">
        <f t="shared" si="151"/>
        <v>394</v>
      </c>
      <c r="CM95" s="673">
        <f t="shared" si="135"/>
        <v>403</v>
      </c>
      <c r="CN95" s="673">
        <f t="shared" si="136"/>
        <v>403</v>
      </c>
      <c r="CO95" s="673">
        <f t="shared" si="137"/>
        <v>403</v>
      </c>
      <c r="CP95" s="673">
        <f t="shared" si="138"/>
        <v>403</v>
      </c>
      <c r="CQ95" s="673">
        <f t="shared" si="139"/>
        <v>403</v>
      </c>
      <c r="CR95" s="673">
        <f t="shared" si="140"/>
        <v>407</v>
      </c>
      <c r="CS95" s="673">
        <f t="shared" si="141"/>
        <v>411</v>
      </c>
      <c r="CT95" s="673">
        <f t="shared" si="142"/>
        <v>412</v>
      </c>
      <c r="CU95" s="673">
        <f t="shared" si="143"/>
        <v>413</v>
      </c>
      <c r="CV95" s="673">
        <f t="shared" si="144"/>
        <v>420</v>
      </c>
      <c r="CW95" s="673">
        <f t="shared" si="145"/>
        <v>427</v>
      </c>
      <c r="CX95" s="673">
        <f t="shared" si="146"/>
        <v>430</v>
      </c>
      <c r="CY95" s="673">
        <f t="shared" si="147"/>
        <v>433</v>
      </c>
      <c r="CZ95" s="673">
        <f t="shared" si="148"/>
        <v>436</v>
      </c>
      <c r="DA95" s="673">
        <f t="shared" si="149"/>
        <v>439</v>
      </c>
      <c r="DB95" s="673">
        <f t="shared" si="150"/>
        <v>445</v>
      </c>
    </row>
    <row r="96" spans="1:198" ht="12.75" customHeight="1" x14ac:dyDescent="0.2">
      <c r="B96" s="694" t="str">
        <f>IF(COUNTIF($CK$90:CK96,TRUE)&gt;0,"",INDEX('C_Opis postrojenja'!$E$171:$E$188,ROWS($A$91:A96)))</f>
        <v/>
      </c>
      <c r="C96" s="695" t="str">
        <f>IF(INDEX('C_Opis postrojenja'!F:F,MATCH($B96,'C_Opis postrojenja'!$E:$E,0))="","",INDEX('C_Opis postrojenja'!F:F,MATCH($B96,'C_Opis postrojenja'!$E:$E,0)))</f>
        <v/>
      </c>
      <c r="D96" s="695" t="str">
        <f>IF($C96="","",INDEX('C_Opis postrojenja'!K:K,MATCH($B96,'C_Opis postrojenja'!$E:$E,0)))</f>
        <v/>
      </c>
      <c r="E96" s="701"/>
      <c r="F96" s="696" t="str">
        <f>IF($C96="","",INDEX('C_Opis postrojenja'!L:L,MATCH($B96,'C_Opis postrojenja'!$E:$E,0)))</f>
        <v/>
      </c>
      <c r="G96" s="694" t="str">
        <f>IF($C96="","",INDEX('C_Opis postrojenja'!M:M,MATCH($B96,'C_Opis postrojenja'!$E:$E,0)))</f>
        <v/>
      </c>
      <c r="H96" s="694" t="str">
        <f>IF($C96="","",INDEX('C_Opis postrojenja'!N:N,MATCH($B96,'C_Opis postrojenja'!$E:$E,0)))</f>
        <v/>
      </c>
      <c r="I96" s="697" t="str">
        <f>IF($C96="","",IF($C96="","",INDEX('F_Metodologija mjerenja'!$A:$N,CM96,I$87)))</f>
        <v/>
      </c>
      <c r="J96" s="697" t="str">
        <f>IF($C96="","",IF($C96="","",INDEX('F_Metodologija mjerenja'!$A:$N,CN96,J$87)))</f>
        <v/>
      </c>
      <c r="K96" s="697" t="str">
        <f>IF($C96="","",IF($C96="","",INDEX('F_Metodologija mjerenja'!$A:$N,CO96,K$87)))</f>
        <v/>
      </c>
      <c r="L96" s="697" t="str">
        <f>IF($C96="","",IF($C96="","",INDEX('F_Metodologija mjerenja'!$A:$N,CP96,L$87)))</f>
        <v/>
      </c>
      <c r="M96" s="697" t="str">
        <f>IF($C96="","",IF($C96="","",INDEX('F_Metodologija mjerenja'!$A:$N,CQ96,M$87)))</f>
        <v/>
      </c>
      <c r="N96" s="697" t="str">
        <f>IF($C96="","",IF($C96="","",INDEX('F_Metodologija mjerenja'!$A:$N,CL96,H$87)))</f>
        <v/>
      </c>
      <c r="O96" s="697" t="str">
        <f>IF($C96="","",IF($C96="","",INDEX('F_Metodologija mjerenja'!$A:$N,CR96,N$87)))</f>
        <v/>
      </c>
      <c r="P96" s="697" t="str">
        <f>IF($C96="","",IF($C96="","",INDEX('F_Metodologija mjerenja'!$A:$N,CS96,O$87)))</f>
        <v/>
      </c>
      <c r="Q96" s="697" t="str">
        <f>IF($C96="","",IF($C96="","",INDEX('F_Metodologija mjerenja'!$A:$N,CT96,P$87)))</f>
        <v/>
      </c>
      <c r="R96" s="697" t="str">
        <f>IF($C96="","",IF($C96="","",INDEX('F_Metodologija mjerenja'!$A:$N,CU96,Q$87)))</f>
        <v/>
      </c>
      <c r="S96" s="697" t="str">
        <f>IF($C96="","",IF($C96="","",INDEX('F_Metodologija mjerenja'!$A:$N,CV96,R$87)))</f>
        <v/>
      </c>
      <c r="T96" s="697" t="str">
        <f>IF($C96="","",IF($C96="","",INDEX('F_Metodologija mjerenja'!$A:$N,CW96,S$87)))</f>
        <v/>
      </c>
      <c r="U96" s="697" t="str">
        <f>IF($C96="","",IF($C96="","",INDEX('F_Metodologija mjerenja'!$A:$N,CX96,T$87)))</f>
        <v/>
      </c>
      <c r="V96" s="697" t="str">
        <f>IF($C96="","",IF($C96="","",INDEX('F_Metodologija mjerenja'!$A:$N,CY96,U$87)))</f>
        <v/>
      </c>
      <c r="W96" s="697" t="str">
        <f>IF($C96="","",IF($C96="","",INDEX('F_Metodologija mjerenja'!$A:$N,CZ96,V$87)))</f>
        <v/>
      </c>
      <c r="X96" s="697" t="str">
        <f>IF($C96="","",IF($C96="","",INDEX('F_Metodologija mjerenja'!$A:$N,DA96,W$87)))</f>
        <v/>
      </c>
      <c r="CJ96" s="673" t="str">
        <f t="shared" si="134"/>
        <v>SourceCategory_</v>
      </c>
      <c r="CK96" s="673" t="b">
        <f>INDEX('C_Opis postrojenja'!$A$171:$A$188,ROWS($CI$91:CI96))="ausblenden"</f>
        <v>1</v>
      </c>
      <c r="CL96" s="673">
        <f t="shared" si="151"/>
        <v>452</v>
      </c>
      <c r="CM96" s="673">
        <f t="shared" si="135"/>
        <v>461</v>
      </c>
      <c r="CN96" s="673">
        <f t="shared" si="136"/>
        <v>461</v>
      </c>
      <c r="CO96" s="673">
        <f t="shared" si="137"/>
        <v>461</v>
      </c>
      <c r="CP96" s="673">
        <f t="shared" si="138"/>
        <v>461</v>
      </c>
      <c r="CQ96" s="673">
        <f t="shared" si="139"/>
        <v>461</v>
      </c>
      <c r="CR96" s="673">
        <f t="shared" si="140"/>
        <v>465</v>
      </c>
      <c r="CS96" s="673">
        <f t="shared" si="141"/>
        <v>469</v>
      </c>
      <c r="CT96" s="673">
        <f t="shared" si="142"/>
        <v>470</v>
      </c>
      <c r="CU96" s="673">
        <f t="shared" si="143"/>
        <v>471</v>
      </c>
      <c r="CV96" s="673">
        <f t="shared" si="144"/>
        <v>478</v>
      </c>
      <c r="CW96" s="673">
        <f t="shared" si="145"/>
        <v>485</v>
      </c>
      <c r="CX96" s="673">
        <f t="shared" si="146"/>
        <v>488</v>
      </c>
      <c r="CY96" s="673">
        <f t="shared" si="147"/>
        <v>491</v>
      </c>
      <c r="CZ96" s="673">
        <f t="shared" si="148"/>
        <v>494</v>
      </c>
      <c r="DA96" s="673">
        <f t="shared" si="149"/>
        <v>497</v>
      </c>
      <c r="DB96" s="673">
        <f t="shared" si="150"/>
        <v>503</v>
      </c>
    </row>
    <row r="97" spans="1:198" ht="12.75" customHeight="1" x14ac:dyDescent="0.2">
      <c r="B97" s="694" t="str">
        <f>IF(COUNTIF($CK$90:CK97,TRUE)&gt;0,"",INDEX('C_Opis postrojenja'!$E$171:$E$188,ROWS($A$91:A97)))</f>
        <v/>
      </c>
      <c r="C97" s="695" t="str">
        <f>IF(INDEX('C_Opis postrojenja'!F:F,MATCH($B97,'C_Opis postrojenja'!$E:$E,0))="","",INDEX('C_Opis postrojenja'!F:F,MATCH($B97,'C_Opis postrojenja'!$E:$E,0)))</f>
        <v/>
      </c>
      <c r="D97" s="695" t="str">
        <f>IF($C97="","",INDEX('C_Opis postrojenja'!K:K,MATCH($B97,'C_Opis postrojenja'!$E:$E,0)))</f>
        <v/>
      </c>
      <c r="E97" s="701"/>
      <c r="F97" s="696" t="str">
        <f>IF($C97="","",INDEX('C_Opis postrojenja'!L:L,MATCH($B97,'C_Opis postrojenja'!$E:$E,0)))</f>
        <v/>
      </c>
      <c r="G97" s="694" t="str">
        <f>IF($C97="","",INDEX('C_Opis postrojenja'!M:M,MATCH($B97,'C_Opis postrojenja'!$E:$E,0)))</f>
        <v/>
      </c>
      <c r="H97" s="694" t="str">
        <f>IF($C97="","",INDEX('C_Opis postrojenja'!N:N,MATCH($B97,'C_Opis postrojenja'!$E:$E,0)))</f>
        <v/>
      </c>
      <c r="I97" s="697" t="str">
        <f>IF($C97="","",IF($C97="","",INDEX('F_Metodologija mjerenja'!$A:$N,CM97,I$87)))</f>
        <v/>
      </c>
      <c r="J97" s="697" t="str">
        <f>IF($C97="","",IF($C97="","",INDEX('F_Metodologija mjerenja'!$A:$N,CN97,J$87)))</f>
        <v/>
      </c>
      <c r="K97" s="697" t="str">
        <f>IF($C97="","",IF($C97="","",INDEX('F_Metodologija mjerenja'!$A:$N,CO97,K$87)))</f>
        <v/>
      </c>
      <c r="L97" s="697" t="str">
        <f>IF($C97="","",IF($C97="","",INDEX('F_Metodologija mjerenja'!$A:$N,CP97,L$87)))</f>
        <v/>
      </c>
      <c r="M97" s="697" t="str">
        <f>IF($C97="","",IF($C97="","",INDEX('F_Metodologija mjerenja'!$A:$N,CQ97,M$87)))</f>
        <v/>
      </c>
      <c r="N97" s="697" t="str">
        <f>IF($C97="","",IF($C97="","",INDEX('F_Metodologija mjerenja'!$A:$N,CL97,H$87)))</f>
        <v/>
      </c>
      <c r="O97" s="697" t="str">
        <f>IF($C97="","",IF($C97="","",INDEX('F_Metodologija mjerenja'!$A:$N,CR97,N$87)))</f>
        <v/>
      </c>
      <c r="P97" s="697" t="str">
        <f>IF($C97="","",IF($C97="","",INDEX('F_Metodologija mjerenja'!$A:$N,CS97,O$87)))</f>
        <v/>
      </c>
      <c r="Q97" s="697" t="str">
        <f>IF($C97="","",IF($C97="","",INDEX('F_Metodologija mjerenja'!$A:$N,CT97,P$87)))</f>
        <v/>
      </c>
      <c r="R97" s="697" t="str">
        <f>IF($C97="","",IF($C97="","",INDEX('F_Metodologija mjerenja'!$A:$N,CU97,Q$87)))</f>
        <v/>
      </c>
      <c r="S97" s="697" t="str">
        <f>IF($C97="","",IF($C97="","",INDEX('F_Metodologija mjerenja'!$A:$N,CV97,R$87)))</f>
        <v/>
      </c>
      <c r="T97" s="697" t="str">
        <f>IF($C97="","",IF($C97="","",INDEX('F_Metodologija mjerenja'!$A:$N,CW97,S$87)))</f>
        <v/>
      </c>
      <c r="U97" s="697" t="str">
        <f>IF($C97="","",IF($C97="","",INDEX('F_Metodologija mjerenja'!$A:$N,CX97,T$87)))</f>
        <v/>
      </c>
      <c r="V97" s="697" t="str">
        <f>IF($C97="","",IF($C97="","",INDEX('F_Metodologija mjerenja'!$A:$N,CY97,U$87)))</f>
        <v/>
      </c>
      <c r="W97" s="697" t="str">
        <f>IF($C97="","",IF($C97="","",INDEX('F_Metodologija mjerenja'!$A:$N,CZ97,V$87)))</f>
        <v/>
      </c>
      <c r="X97" s="697" t="str">
        <f>IF($C97="","",IF($C97="","",INDEX('F_Metodologija mjerenja'!$A:$N,DA97,W$87)))</f>
        <v/>
      </c>
      <c r="CJ97" s="673" t="str">
        <f t="shared" si="134"/>
        <v>SourceCategory_</v>
      </c>
      <c r="CK97" s="673" t="b">
        <f>INDEX('C_Opis postrojenja'!$A$171:$A$188,ROWS($CI$91:CI97))="ausblenden"</f>
        <v>0</v>
      </c>
      <c r="CL97" s="673">
        <f t="shared" si="151"/>
        <v>510</v>
      </c>
      <c r="CM97" s="673">
        <f t="shared" si="135"/>
        <v>519</v>
      </c>
      <c r="CN97" s="673">
        <f t="shared" si="136"/>
        <v>519</v>
      </c>
      <c r="CO97" s="673">
        <f t="shared" si="137"/>
        <v>519</v>
      </c>
      <c r="CP97" s="673">
        <f t="shared" si="138"/>
        <v>519</v>
      </c>
      <c r="CQ97" s="673">
        <f t="shared" si="139"/>
        <v>519</v>
      </c>
      <c r="CR97" s="673">
        <f t="shared" si="140"/>
        <v>523</v>
      </c>
      <c r="CS97" s="673">
        <f t="shared" si="141"/>
        <v>527</v>
      </c>
      <c r="CT97" s="673">
        <f t="shared" si="142"/>
        <v>528</v>
      </c>
      <c r="CU97" s="673">
        <f t="shared" si="143"/>
        <v>529</v>
      </c>
      <c r="CV97" s="673">
        <f t="shared" si="144"/>
        <v>536</v>
      </c>
      <c r="CW97" s="673">
        <f t="shared" si="145"/>
        <v>543</v>
      </c>
      <c r="CX97" s="673">
        <f t="shared" si="146"/>
        <v>546</v>
      </c>
      <c r="CY97" s="673">
        <f t="shared" si="147"/>
        <v>549</v>
      </c>
      <c r="CZ97" s="673">
        <f t="shared" si="148"/>
        <v>552</v>
      </c>
      <c r="DA97" s="673">
        <f t="shared" si="149"/>
        <v>555</v>
      </c>
      <c r="DB97" s="673">
        <f t="shared" si="150"/>
        <v>561</v>
      </c>
    </row>
    <row r="98" spans="1:198" ht="12.75" customHeight="1" x14ac:dyDescent="0.2">
      <c r="B98" s="694" t="str">
        <f>IF(COUNTIF($CK$90:CK98,TRUE)&gt;0,"",INDEX('C_Opis postrojenja'!$E$171:$E$188,ROWS($A$91:A98)))</f>
        <v/>
      </c>
      <c r="C98" s="695" t="str">
        <f>IF(INDEX('C_Opis postrojenja'!F:F,MATCH($B98,'C_Opis postrojenja'!$E:$E,0))="","",INDEX('C_Opis postrojenja'!F:F,MATCH($B98,'C_Opis postrojenja'!$E:$E,0)))</f>
        <v/>
      </c>
      <c r="D98" s="695" t="str">
        <f>IF($C98="","",INDEX('C_Opis postrojenja'!K:K,MATCH($B98,'C_Opis postrojenja'!$E:$E,0)))</f>
        <v/>
      </c>
      <c r="E98" s="701"/>
      <c r="F98" s="696" t="str">
        <f>IF($C98="","",INDEX('C_Opis postrojenja'!L:L,MATCH($B98,'C_Opis postrojenja'!$E:$E,0)))</f>
        <v/>
      </c>
      <c r="G98" s="694" t="str">
        <f>IF($C98="","",INDEX('C_Opis postrojenja'!M:M,MATCH($B98,'C_Opis postrojenja'!$E:$E,0)))</f>
        <v/>
      </c>
      <c r="H98" s="694" t="str">
        <f>IF($C98="","",INDEX('C_Opis postrojenja'!N:N,MATCH($B98,'C_Opis postrojenja'!$E:$E,0)))</f>
        <v/>
      </c>
      <c r="I98" s="697" t="str">
        <f>IF($C98="","",IF($C98="","",INDEX('F_Metodologija mjerenja'!$A:$N,CM98,I$87)))</f>
        <v/>
      </c>
      <c r="J98" s="697" t="str">
        <f>IF($C98="","",IF($C98="","",INDEX('F_Metodologija mjerenja'!$A:$N,CN98,J$87)))</f>
        <v/>
      </c>
      <c r="K98" s="697" t="str">
        <f>IF($C98="","",IF($C98="","",INDEX('F_Metodologija mjerenja'!$A:$N,CO98,K$87)))</f>
        <v/>
      </c>
      <c r="L98" s="697" t="str">
        <f>IF($C98="","",IF($C98="","",INDEX('F_Metodologija mjerenja'!$A:$N,CP98,L$87)))</f>
        <v/>
      </c>
      <c r="M98" s="697" t="str">
        <f>IF($C98="","",IF($C98="","",INDEX('F_Metodologija mjerenja'!$A:$N,CQ98,M$87)))</f>
        <v/>
      </c>
      <c r="N98" s="697" t="str">
        <f>IF($C98="","",IF($C98="","",INDEX('F_Metodologija mjerenja'!$A:$N,CL98,H$87)))</f>
        <v/>
      </c>
      <c r="O98" s="697" t="str">
        <f>IF($C98="","",IF($C98="","",INDEX('F_Metodologija mjerenja'!$A:$N,CR98,N$87)))</f>
        <v/>
      </c>
      <c r="P98" s="697" t="str">
        <f>IF($C98="","",IF($C98="","",INDEX('F_Metodologija mjerenja'!$A:$N,CS98,O$87)))</f>
        <v/>
      </c>
      <c r="Q98" s="697" t="str">
        <f>IF($C98="","",IF($C98="","",INDEX('F_Metodologija mjerenja'!$A:$N,CT98,P$87)))</f>
        <v/>
      </c>
      <c r="R98" s="697" t="str">
        <f>IF($C98="","",IF($C98="","",INDEX('F_Metodologija mjerenja'!$A:$N,CU98,Q$87)))</f>
        <v/>
      </c>
      <c r="S98" s="697" t="str">
        <f>IF($C98="","",IF($C98="","",INDEX('F_Metodologija mjerenja'!$A:$N,CV98,R$87)))</f>
        <v/>
      </c>
      <c r="T98" s="697" t="str">
        <f>IF($C98="","",IF($C98="","",INDEX('F_Metodologija mjerenja'!$A:$N,CW98,S$87)))</f>
        <v/>
      </c>
      <c r="U98" s="697" t="str">
        <f>IF($C98="","",IF($C98="","",INDEX('F_Metodologija mjerenja'!$A:$N,CX98,T$87)))</f>
        <v/>
      </c>
      <c r="V98" s="697" t="str">
        <f>IF($C98="","",IF($C98="","",INDEX('F_Metodologija mjerenja'!$A:$N,CY98,U$87)))</f>
        <v/>
      </c>
      <c r="W98" s="697" t="str">
        <f>IF($C98="","",IF($C98="","",INDEX('F_Metodologija mjerenja'!$A:$N,CZ98,V$87)))</f>
        <v/>
      </c>
      <c r="X98" s="697" t="str">
        <f>IF($C98="","",IF($C98="","",INDEX('F_Metodologija mjerenja'!$A:$N,DA98,W$87)))</f>
        <v/>
      </c>
      <c r="CJ98" s="673" t="str">
        <f t="shared" si="134"/>
        <v>SourceCategory_</v>
      </c>
      <c r="CK98" s="673" t="b">
        <f>INDEX('C_Opis postrojenja'!$A$171:$A$188,ROWS($CI$91:CI98))="ausblenden"</f>
        <v>0</v>
      </c>
      <c r="CL98" s="673">
        <f t="shared" si="151"/>
        <v>568</v>
      </c>
      <c r="CM98" s="673">
        <f t="shared" si="135"/>
        <v>577</v>
      </c>
      <c r="CN98" s="673">
        <f t="shared" si="136"/>
        <v>577</v>
      </c>
      <c r="CO98" s="673">
        <f t="shared" si="137"/>
        <v>577</v>
      </c>
      <c r="CP98" s="673">
        <f t="shared" si="138"/>
        <v>577</v>
      </c>
      <c r="CQ98" s="673">
        <f t="shared" si="139"/>
        <v>577</v>
      </c>
      <c r="CR98" s="673">
        <f t="shared" si="140"/>
        <v>581</v>
      </c>
      <c r="CS98" s="673">
        <f t="shared" si="141"/>
        <v>585</v>
      </c>
      <c r="CT98" s="673">
        <f t="shared" si="142"/>
        <v>586</v>
      </c>
      <c r="CU98" s="673">
        <f t="shared" si="143"/>
        <v>587</v>
      </c>
      <c r="CV98" s="673">
        <f t="shared" si="144"/>
        <v>594</v>
      </c>
      <c r="CW98" s="673">
        <f t="shared" si="145"/>
        <v>601</v>
      </c>
      <c r="CX98" s="673">
        <f t="shared" si="146"/>
        <v>604</v>
      </c>
      <c r="CY98" s="673">
        <f t="shared" si="147"/>
        <v>607</v>
      </c>
      <c r="CZ98" s="673">
        <f t="shared" si="148"/>
        <v>610</v>
      </c>
      <c r="DA98" s="673">
        <f t="shared" si="149"/>
        <v>613</v>
      </c>
      <c r="DB98" s="673">
        <f t="shared" si="150"/>
        <v>619</v>
      </c>
    </row>
    <row r="99" spans="1:198" ht="12.75" customHeight="1" x14ac:dyDescent="0.2">
      <c r="B99" s="694" t="str">
        <f>IF(COUNTIF($CK$90:CK99,TRUE)&gt;0,"",INDEX('C_Opis postrojenja'!$E$171:$E$188,ROWS($A$91:A99)))</f>
        <v/>
      </c>
      <c r="C99" s="695" t="str">
        <f>IF(INDEX('C_Opis postrojenja'!F:F,MATCH($B99,'C_Opis postrojenja'!$E:$E,0))="","",INDEX('C_Opis postrojenja'!F:F,MATCH($B99,'C_Opis postrojenja'!$E:$E,0)))</f>
        <v/>
      </c>
      <c r="D99" s="695" t="str">
        <f>IF($C99="","",INDEX('C_Opis postrojenja'!K:K,MATCH($B99,'C_Opis postrojenja'!$E:$E,0)))</f>
        <v/>
      </c>
      <c r="E99" s="701"/>
      <c r="F99" s="696" t="str">
        <f>IF($C99="","",INDEX('C_Opis postrojenja'!L:L,MATCH($B99,'C_Opis postrojenja'!$E:$E,0)))</f>
        <v/>
      </c>
      <c r="G99" s="694" t="str">
        <f>IF($C99="","",INDEX('C_Opis postrojenja'!M:M,MATCH($B99,'C_Opis postrojenja'!$E:$E,0)))</f>
        <v/>
      </c>
      <c r="H99" s="694" t="str">
        <f>IF($C99="","",INDEX('C_Opis postrojenja'!N:N,MATCH($B99,'C_Opis postrojenja'!$E:$E,0)))</f>
        <v/>
      </c>
      <c r="I99" s="697" t="str">
        <f>IF($C99="","",IF($C99="","",INDEX('F_Metodologija mjerenja'!$A:$N,CM99,I$87)))</f>
        <v/>
      </c>
      <c r="J99" s="697" t="str">
        <f>IF($C99="","",IF($C99="","",INDEX('F_Metodologija mjerenja'!$A:$N,CN99,J$87)))</f>
        <v/>
      </c>
      <c r="K99" s="697" t="str">
        <f>IF($C99="","",IF($C99="","",INDEX('F_Metodologija mjerenja'!$A:$N,CO99,K$87)))</f>
        <v/>
      </c>
      <c r="L99" s="697" t="str">
        <f>IF($C99="","",IF($C99="","",INDEX('F_Metodologija mjerenja'!$A:$N,CP99,L$87)))</f>
        <v/>
      </c>
      <c r="M99" s="697" t="str">
        <f>IF($C99="","",IF($C99="","",INDEX('F_Metodologija mjerenja'!$A:$N,CQ99,M$87)))</f>
        <v/>
      </c>
      <c r="N99" s="697" t="str">
        <f>IF($C99="","",IF($C99="","",INDEX('F_Metodologija mjerenja'!$A:$N,CL99,H$87)))</f>
        <v/>
      </c>
      <c r="O99" s="697" t="str">
        <f>IF($C99="","",IF($C99="","",INDEX('F_Metodologija mjerenja'!$A:$N,CR99,N$87)))</f>
        <v/>
      </c>
      <c r="P99" s="697" t="str">
        <f>IF($C99="","",IF($C99="","",INDEX('F_Metodologija mjerenja'!$A:$N,CS99,O$87)))</f>
        <v/>
      </c>
      <c r="Q99" s="697" t="str">
        <f>IF($C99="","",IF($C99="","",INDEX('F_Metodologija mjerenja'!$A:$N,CT99,P$87)))</f>
        <v/>
      </c>
      <c r="R99" s="697" t="str">
        <f>IF($C99="","",IF($C99="","",INDEX('F_Metodologija mjerenja'!$A:$N,CU99,Q$87)))</f>
        <v/>
      </c>
      <c r="S99" s="697" t="str">
        <f>IF($C99="","",IF($C99="","",INDEX('F_Metodologija mjerenja'!$A:$N,CV99,R$87)))</f>
        <v/>
      </c>
      <c r="T99" s="697" t="str">
        <f>IF($C99="","",IF($C99="","",INDEX('F_Metodologija mjerenja'!$A:$N,CW99,S$87)))</f>
        <v/>
      </c>
      <c r="U99" s="697" t="str">
        <f>IF($C99="","",IF($C99="","",INDEX('F_Metodologija mjerenja'!$A:$N,CX99,T$87)))</f>
        <v/>
      </c>
      <c r="V99" s="697" t="str">
        <f>IF($C99="","",IF($C99="","",INDEX('F_Metodologija mjerenja'!$A:$N,CY99,U$87)))</f>
        <v/>
      </c>
      <c r="W99" s="697" t="str">
        <f>IF($C99="","",IF($C99="","",INDEX('F_Metodologija mjerenja'!$A:$N,CZ99,V$87)))</f>
        <v/>
      </c>
      <c r="X99" s="697" t="str">
        <f>IF($C99="","",IF($C99="","",INDEX('F_Metodologija mjerenja'!$A:$N,DA99,W$87)))</f>
        <v/>
      </c>
      <c r="CJ99" s="673" t="str">
        <f t="shared" si="134"/>
        <v>SourceCategory_</v>
      </c>
      <c r="CK99" s="673" t="b">
        <f>INDEX('C_Opis postrojenja'!$A$171:$A$188,ROWS($CI$91:CI99))="ausblenden"</f>
        <v>0</v>
      </c>
      <c r="CL99" s="673">
        <f t="shared" si="151"/>
        <v>626</v>
      </c>
      <c r="CM99" s="673">
        <f t="shared" si="135"/>
        <v>635</v>
      </c>
      <c r="CN99" s="673">
        <f t="shared" si="136"/>
        <v>635</v>
      </c>
      <c r="CO99" s="673">
        <f t="shared" si="137"/>
        <v>635</v>
      </c>
      <c r="CP99" s="673">
        <f t="shared" si="138"/>
        <v>635</v>
      </c>
      <c r="CQ99" s="673">
        <f t="shared" si="139"/>
        <v>635</v>
      </c>
      <c r="CR99" s="673">
        <f t="shared" si="140"/>
        <v>639</v>
      </c>
      <c r="CS99" s="673">
        <f t="shared" si="141"/>
        <v>643</v>
      </c>
      <c r="CT99" s="673">
        <f t="shared" si="142"/>
        <v>644</v>
      </c>
      <c r="CU99" s="673">
        <f t="shared" si="143"/>
        <v>645</v>
      </c>
      <c r="CV99" s="673">
        <f t="shared" si="144"/>
        <v>652</v>
      </c>
      <c r="CW99" s="673">
        <f t="shared" si="145"/>
        <v>659</v>
      </c>
      <c r="CX99" s="673">
        <f t="shared" si="146"/>
        <v>662</v>
      </c>
      <c r="CY99" s="673">
        <f t="shared" si="147"/>
        <v>665</v>
      </c>
      <c r="CZ99" s="673">
        <f t="shared" si="148"/>
        <v>668</v>
      </c>
      <c r="DA99" s="673">
        <f t="shared" si="149"/>
        <v>671</v>
      </c>
      <c r="DB99" s="673">
        <f t="shared" si="150"/>
        <v>677</v>
      </c>
    </row>
    <row r="100" spans="1:198" ht="12.75" customHeight="1" x14ac:dyDescent="0.2">
      <c r="B100" s="694" t="str">
        <f>IF(COUNTIF($CK$90:CK100,TRUE)&gt;0,"",INDEX('C_Opis postrojenja'!$E$171:$E$188,ROWS($A$91:A100)))</f>
        <v/>
      </c>
      <c r="C100" s="695" t="str">
        <f>IF(INDEX('C_Opis postrojenja'!F:F,MATCH($B100,'C_Opis postrojenja'!$E:$E,0))="","",INDEX('C_Opis postrojenja'!F:F,MATCH($B100,'C_Opis postrojenja'!$E:$E,0)))</f>
        <v/>
      </c>
      <c r="D100" s="695" t="str">
        <f>IF($C100="","",INDEX('C_Opis postrojenja'!K:K,MATCH($B100,'C_Opis postrojenja'!$E:$E,0)))</f>
        <v/>
      </c>
      <c r="E100" s="701"/>
      <c r="F100" s="696" t="str">
        <f>IF($C100="","",INDEX('C_Opis postrojenja'!L:L,MATCH($B100,'C_Opis postrojenja'!$E:$E,0)))</f>
        <v/>
      </c>
      <c r="G100" s="694" t="str">
        <f>IF($C100="","",INDEX('C_Opis postrojenja'!M:M,MATCH($B100,'C_Opis postrojenja'!$E:$E,0)))</f>
        <v/>
      </c>
      <c r="H100" s="694" t="str">
        <f>IF($C100="","",INDEX('C_Opis postrojenja'!N:N,MATCH($B100,'C_Opis postrojenja'!$E:$E,0)))</f>
        <v/>
      </c>
      <c r="I100" s="697" t="str">
        <f>IF($C100="","",IF($C100="","",INDEX('F_Metodologija mjerenja'!$A:$N,CM100,I$87)))</f>
        <v/>
      </c>
      <c r="J100" s="697" t="str">
        <f>IF($C100="","",IF($C100="","",INDEX('F_Metodologija mjerenja'!$A:$N,CN100,J$87)))</f>
        <v/>
      </c>
      <c r="K100" s="697" t="str">
        <f>IF($C100="","",IF($C100="","",INDEX('F_Metodologija mjerenja'!$A:$N,CO100,K$87)))</f>
        <v/>
      </c>
      <c r="L100" s="697" t="str">
        <f>IF($C100="","",IF($C100="","",INDEX('F_Metodologija mjerenja'!$A:$N,CP100,L$87)))</f>
        <v/>
      </c>
      <c r="M100" s="697" t="str">
        <f>IF($C100="","",IF($C100="","",INDEX('F_Metodologija mjerenja'!$A:$N,CQ100,M$87)))</f>
        <v/>
      </c>
      <c r="N100" s="697" t="str">
        <f>IF($C100="","",IF($C100="","",INDEX('F_Metodologija mjerenja'!$A:$N,CL100,H$87)))</f>
        <v/>
      </c>
      <c r="O100" s="697" t="str">
        <f>IF($C100="","",IF($C100="","",INDEX('F_Metodologija mjerenja'!$A:$N,CR100,N$87)))</f>
        <v/>
      </c>
      <c r="P100" s="697" t="str">
        <f>IF($C100="","",IF($C100="","",INDEX('F_Metodologija mjerenja'!$A:$N,CS100,O$87)))</f>
        <v/>
      </c>
      <c r="Q100" s="697" t="str">
        <f>IF($C100="","",IF($C100="","",INDEX('F_Metodologija mjerenja'!$A:$N,CT100,P$87)))</f>
        <v/>
      </c>
      <c r="R100" s="697" t="str">
        <f>IF($C100="","",IF($C100="","",INDEX('F_Metodologija mjerenja'!$A:$N,CU100,Q$87)))</f>
        <v/>
      </c>
      <c r="S100" s="697" t="str">
        <f>IF($C100="","",IF($C100="","",INDEX('F_Metodologija mjerenja'!$A:$N,CV100,R$87)))</f>
        <v/>
      </c>
      <c r="T100" s="697" t="str">
        <f>IF($C100="","",IF($C100="","",INDEX('F_Metodologija mjerenja'!$A:$N,CW100,S$87)))</f>
        <v/>
      </c>
      <c r="U100" s="697" t="str">
        <f>IF($C100="","",IF($C100="","",INDEX('F_Metodologija mjerenja'!$A:$N,CX100,T$87)))</f>
        <v/>
      </c>
      <c r="V100" s="697" t="str">
        <f>IF($C100="","",IF($C100="","",INDEX('F_Metodologija mjerenja'!$A:$N,CY100,U$87)))</f>
        <v/>
      </c>
      <c r="W100" s="697" t="str">
        <f>IF($C100="","",IF($C100="","",INDEX('F_Metodologija mjerenja'!$A:$N,CZ100,V$87)))</f>
        <v/>
      </c>
      <c r="X100" s="697" t="str">
        <f>IF($C100="","",IF($C100="","",INDEX('F_Metodologija mjerenja'!$A:$N,DA100,W$87)))</f>
        <v/>
      </c>
      <c r="CJ100" s="673" t="str">
        <f t="shared" si="134"/>
        <v>SourceCategory_</v>
      </c>
      <c r="CK100" s="673" t="b">
        <f>INDEX('C_Opis postrojenja'!$A$171:$A$188,ROWS($CI$91:CI100))="ausblenden"</f>
        <v>0</v>
      </c>
      <c r="CL100" s="673">
        <f t="shared" si="151"/>
        <v>684</v>
      </c>
      <c r="CM100" s="673">
        <f t="shared" si="135"/>
        <v>693</v>
      </c>
      <c r="CN100" s="673">
        <f t="shared" si="136"/>
        <v>693</v>
      </c>
      <c r="CO100" s="673">
        <f t="shared" si="137"/>
        <v>693</v>
      </c>
      <c r="CP100" s="673">
        <f t="shared" si="138"/>
        <v>693</v>
      </c>
      <c r="CQ100" s="673">
        <f t="shared" si="139"/>
        <v>693</v>
      </c>
      <c r="CR100" s="673">
        <f t="shared" si="140"/>
        <v>697</v>
      </c>
      <c r="CS100" s="673">
        <f t="shared" si="141"/>
        <v>701</v>
      </c>
      <c r="CT100" s="673">
        <f t="shared" si="142"/>
        <v>702</v>
      </c>
      <c r="CU100" s="673">
        <f t="shared" si="143"/>
        <v>703</v>
      </c>
      <c r="CV100" s="673">
        <f t="shared" si="144"/>
        <v>710</v>
      </c>
      <c r="CW100" s="673">
        <f t="shared" si="145"/>
        <v>717</v>
      </c>
      <c r="CX100" s="673">
        <f t="shared" si="146"/>
        <v>720</v>
      </c>
      <c r="CY100" s="673">
        <f t="shared" si="147"/>
        <v>723</v>
      </c>
      <c r="CZ100" s="673">
        <f t="shared" si="148"/>
        <v>726</v>
      </c>
      <c r="DA100" s="673">
        <f t="shared" si="149"/>
        <v>729</v>
      </c>
      <c r="DB100" s="673">
        <f t="shared" si="150"/>
        <v>735</v>
      </c>
    </row>
    <row r="101" spans="1:198" ht="12.75" customHeight="1" x14ac:dyDescent="0.2">
      <c r="B101" s="694" t="str">
        <f>IF(COUNTIF($CK$90:CK101,TRUE)&gt;0,"",INDEX('C_Opis postrojenja'!$E$171:$E$188,ROWS($A$91:A101)))</f>
        <v/>
      </c>
      <c r="C101" s="695" t="str">
        <f>IF(INDEX('C_Opis postrojenja'!F:F,MATCH($B101,'C_Opis postrojenja'!$E:$E,0))="","",INDEX('C_Opis postrojenja'!F:F,MATCH($B101,'C_Opis postrojenja'!$E:$E,0)))</f>
        <v/>
      </c>
      <c r="D101" s="695" t="str">
        <f>IF($C101="","",INDEX('C_Opis postrojenja'!K:K,MATCH($B101,'C_Opis postrojenja'!$E:$E,0)))</f>
        <v/>
      </c>
      <c r="E101" s="701"/>
      <c r="F101" s="696" t="str">
        <f>IF($C101="","",INDEX('C_Opis postrojenja'!L:L,MATCH($B101,'C_Opis postrojenja'!$E:$E,0)))</f>
        <v/>
      </c>
      <c r="G101" s="694" t="str">
        <f>IF($C101="","",INDEX('C_Opis postrojenja'!M:M,MATCH($B101,'C_Opis postrojenja'!$E:$E,0)))</f>
        <v/>
      </c>
      <c r="H101" s="694" t="str">
        <f>IF($C101="","",INDEX('C_Opis postrojenja'!N:N,MATCH($B101,'C_Opis postrojenja'!$E:$E,0)))</f>
        <v/>
      </c>
      <c r="I101" s="697" t="str">
        <f>IF($C101="","",IF($C101="","",INDEX('F_Metodologija mjerenja'!$A:$N,CM101,I$87)))</f>
        <v/>
      </c>
      <c r="J101" s="697" t="str">
        <f>IF($C101="","",IF($C101="","",INDEX('F_Metodologija mjerenja'!$A:$N,CN101,J$87)))</f>
        <v/>
      </c>
      <c r="K101" s="697" t="str">
        <f>IF($C101="","",IF($C101="","",INDEX('F_Metodologija mjerenja'!$A:$N,CO101,K$87)))</f>
        <v/>
      </c>
      <c r="L101" s="697" t="str">
        <f>IF($C101="","",IF($C101="","",INDEX('F_Metodologija mjerenja'!$A:$N,CP101,L$87)))</f>
        <v/>
      </c>
      <c r="M101" s="697" t="str">
        <f>IF($C101="","",IF($C101="","",INDEX('F_Metodologija mjerenja'!$A:$N,CQ101,M$87)))</f>
        <v/>
      </c>
      <c r="N101" s="697" t="str">
        <f>IF($C101="","",IF($C101="","",INDEX('F_Metodologija mjerenja'!$A:$N,CL101,H$87)))</f>
        <v/>
      </c>
      <c r="O101" s="697" t="str">
        <f>IF($C101="","",IF($C101="","",INDEX('F_Metodologija mjerenja'!$A:$N,CR101,N$87)))</f>
        <v/>
      </c>
      <c r="P101" s="697" t="str">
        <f>IF($C101="","",IF($C101="","",INDEX('F_Metodologija mjerenja'!$A:$N,CS101,O$87)))</f>
        <v/>
      </c>
      <c r="Q101" s="697" t="str">
        <f>IF($C101="","",IF($C101="","",INDEX('F_Metodologija mjerenja'!$A:$N,CT101,P$87)))</f>
        <v/>
      </c>
      <c r="R101" s="697" t="str">
        <f>IF($C101="","",IF($C101="","",INDEX('F_Metodologija mjerenja'!$A:$N,CU101,Q$87)))</f>
        <v/>
      </c>
      <c r="S101" s="697" t="str">
        <f>IF($C101="","",IF($C101="","",INDEX('F_Metodologija mjerenja'!$A:$N,CV101,R$87)))</f>
        <v/>
      </c>
      <c r="T101" s="697" t="str">
        <f>IF($C101="","",IF($C101="","",INDEX('F_Metodologija mjerenja'!$A:$N,CW101,S$87)))</f>
        <v/>
      </c>
      <c r="U101" s="697" t="str">
        <f>IF($C101="","",IF($C101="","",INDEX('F_Metodologija mjerenja'!$A:$N,CX101,T$87)))</f>
        <v/>
      </c>
      <c r="V101" s="697" t="str">
        <f>IF($C101="","",IF($C101="","",INDEX('F_Metodologija mjerenja'!$A:$N,CY101,U$87)))</f>
        <v/>
      </c>
      <c r="W101" s="697" t="str">
        <f>IF($C101="","",IF($C101="","",INDEX('F_Metodologija mjerenja'!$A:$N,CZ101,V$87)))</f>
        <v/>
      </c>
      <c r="X101" s="697" t="str">
        <f>IF($C101="","",IF($C101="","",INDEX('F_Metodologija mjerenja'!$A:$N,DA101,W$87)))</f>
        <v/>
      </c>
      <c r="CJ101" s="673" t="str">
        <f t="shared" si="134"/>
        <v>SourceCategory_</v>
      </c>
      <c r="CK101" s="673" t="b">
        <f>INDEX('C_Opis postrojenja'!$A$171:$A$188,ROWS($CI$91:CI101))="ausblenden"</f>
        <v>0</v>
      </c>
      <c r="CL101" s="673">
        <f t="shared" si="151"/>
        <v>742</v>
      </c>
      <c r="CM101" s="673">
        <f t="shared" si="135"/>
        <v>751</v>
      </c>
      <c r="CN101" s="673">
        <f t="shared" si="136"/>
        <v>751</v>
      </c>
      <c r="CO101" s="673">
        <f t="shared" si="137"/>
        <v>751</v>
      </c>
      <c r="CP101" s="673">
        <f t="shared" si="138"/>
        <v>751</v>
      </c>
      <c r="CQ101" s="673">
        <f t="shared" si="139"/>
        <v>751</v>
      </c>
      <c r="CR101" s="673">
        <f t="shared" si="140"/>
        <v>755</v>
      </c>
      <c r="CS101" s="673">
        <f t="shared" si="141"/>
        <v>759</v>
      </c>
      <c r="CT101" s="673">
        <f t="shared" si="142"/>
        <v>760</v>
      </c>
      <c r="CU101" s="673">
        <f t="shared" si="143"/>
        <v>761</v>
      </c>
      <c r="CV101" s="673">
        <f t="shared" si="144"/>
        <v>768</v>
      </c>
      <c r="CW101" s="673">
        <f t="shared" si="145"/>
        <v>775</v>
      </c>
      <c r="CX101" s="673">
        <f t="shared" si="146"/>
        <v>778</v>
      </c>
      <c r="CY101" s="673">
        <f t="shared" si="147"/>
        <v>781</v>
      </c>
      <c r="CZ101" s="673">
        <f t="shared" si="148"/>
        <v>784</v>
      </c>
      <c r="DA101" s="673">
        <f t="shared" si="149"/>
        <v>787</v>
      </c>
      <c r="DB101" s="673">
        <f t="shared" si="150"/>
        <v>793</v>
      </c>
    </row>
    <row r="102" spans="1:198" ht="12.75" customHeight="1" x14ac:dyDescent="0.2">
      <c r="B102" s="694" t="str">
        <f>IF(COUNTIF($CK$90:CK102,TRUE)&gt;0,"",INDEX('C_Opis postrojenja'!$E$171:$E$188,ROWS($A$91:A102)))</f>
        <v/>
      </c>
      <c r="C102" s="695" t="str">
        <f>IF(INDEX('C_Opis postrojenja'!F:F,MATCH($B102,'C_Opis postrojenja'!$E:$E,0))="","",INDEX('C_Opis postrojenja'!F:F,MATCH($B102,'C_Opis postrojenja'!$E:$E,0)))</f>
        <v/>
      </c>
      <c r="D102" s="695" t="str">
        <f>IF($C102="","",INDEX('C_Opis postrojenja'!K:K,MATCH($B102,'C_Opis postrojenja'!$E:$E,0)))</f>
        <v/>
      </c>
      <c r="E102" s="701"/>
      <c r="F102" s="696" t="str">
        <f>IF($C102="","",INDEX('C_Opis postrojenja'!L:L,MATCH($B102,'C_Opis postrojenja'!$E:$E,0)))</f>
        <v/>
      </c>
      <c r="G102" s="694" t="str">
        <f>IF($C102="","",INDEX('C_Opis postrojenja'!M:M,MATCH($B102,'C_Opis postrojenja'!$E:$E,0)))</f>
        <v/>
      </c>
      <c r="H102" s="694" t="str">
        <f>IF($C102="","",INDEX('C_Opis postrojenja'!N:N,MATCH($B102,'C_Opis postrojenja'!$E:$E,0)))</f>
        <v/>
      </c>
      <c r="I102" s="697" t="str">
        <f>IF($C102="","",IF($C102="","",INDEX('F_Metodologija mjerenja'!$A:$N,CM102,I$87)))</f>
        <v/>
      </c>
      <c r="J102" s="697" t="str">
        <f>IF($C102="","",IF($C102="","",INDEX('F_Metodologija mjerenja'!$A:$N,CN102,J$87)))</f>
        <v/>
      </c>
      <c r="K102" s="697" t="str">
        <f>IF($C102="","",IF($C102="","",INDEX('F_Metodologija mjerenja'!$A:$N,CO102,K$87)))</f>
        <v/>
      </c>
      <c r="L102" s="697" t="str">
        <f>IF($C102="","",IF($C102="","",INDEX('F_Metodologija mjerenja'!$A:$N,CP102,L$87)))</f>
        <v/>
      </c>
      <c r="M102" s="697" t="str">
        <f>IF($C102="","",IF($C102="","",INDEX('F_Metodologija mjerenja'!$A:$N,CQ102,M$87)))</f>
        <v/>
      </c>
      <c r="N102" s="697" t="str">
        <f>IF($C102="","",IF($C102="","",INDEX('F_Metodologija mjerenja'!$A:$N,CL102,H$87)))</f>
        <v/>
      </c>
      <c r="O102" s="697" t="str">
        <f>IF($C102="","",IF($C102="","",INDEX('F_Metodologija mjerenja'!$A:$N,CR102,N$87)))</f>
        <v/>
      </c>
      <c r="P102" s="697" t="str">
        <f>IF($C102="","",IF($C102="","",INDEX('F_Metodologija mjerenja'!$A:$N,CS102,O$87)))</f>
        <v/>
      </c>
      <c r="Q102" s="697" t="str">
        <f>IF($C102="","",IF($C102="","",INDEX('F_Metodologija mjerenja'!$A:$N,CT102,P$87)))</f>
        <v/>
      </c>
      <c r="R102" s="697" t="str">
        <f>IF($C102="","",IF($C102="","",INDEX('F_Metodologija mjerenja'!$A:$N,CU102,Q$87)))</f>
        <v/>
      </c>
      <c r="S102" s="697" t="str">
        <f>IF($C102="","",IF($C102="","",INDEX('F_Metodologija mjerenja'!$A:$N,CV102,R$87)))</f>
        <v/>
      </c>
      <c r="T102" s="697" t="str">
        <f>IF($C102="","",IF($C102="","",INDEX('F_Metodologija mjerenja'!$A:$N,CW102,S$87)))</f>
        <v/>
      </c>
      <c r="U102" s="697" t="str">
        <f>IF($C102="","",IF($C102="","",INDEX('F_Metodologija mjerenja'!$A:$N,CX102,T$87)))</f>
        <v/>
      </c>
      <c r="V102" s="697" t="str">
        <f>IF($C102="","",IF($C102="","",INDEX('F_Metodologija mjerenja'!$A:$N,CY102,U$87)))</f>
        <v/>
      </c>
      <c r="W102" s="697" t="str">
        <f>IF($C102="","",IF($C102="","",INDEX('F_Metodologija mjerenja'!$A:$N,CZ102,V$87)))</f>
        <v/>
      </c>
      <c r="X102" s="697" t="str">
        <f>IF($C102="","",IF($C102="","",INDEX('F_Metodologija mjerenja'!$A:$N,DA102,W$87)))</f>
        <v/>
      </c>
      <c r="CJ102" s="673" t="str">
        <f t="shared" si="134"/>
        <v>SourceCategory_</v>
      </c>
      <c r="CK102" s="673" t="b">
        <f>INDEX('C_Opis postrojenja'!$A$171:$A$188,ROWS($CI$91:CI102))="ausblenden"</f>
        <v>0</v>
      </c>
      <c r="CL102" s="673">
        <f t="shared" si="151"/>
        <v>800</v>
      </c>
      <c r="CM102" s="673">
        <f t="shared" si="135"/>
        <v>809</v>
      </c>
      <c r="CN102" s="673">
        <f t="shared" si="136"/>
        <v>809</v>
      </c>
      <c r="CO102" s="673">
        <f t="shared" si="137"/>
        <v>809</v>
      </c>
      <c r="CP102" s="673">
        <f t="shared" si="138"/>
        <v>809</v>
      </c>
      <c r="CQ102" s="673">
        <f t="shared" si="139"/>
        <v>809</v>
      </c>
      <c r="CR102" s="673">
        <f t="shared" si="140"/>
        <v>813</v>
      </c>
      <c r="CS102" s="673">
        <f t="shared" si="141"/>
        <v>817</v>
      </c>
      <c r="CT102" s="673">
        <f t="shared" si="142"/>
        <v>818</v>
      </c>
      <c r="CU102" s="673">
        <f t="shared" si="143"/>
        <v>819</v>
      </c>
      <c r="CV102" s="673">
        <f t="shared" si="144"/>
        <v>826</v>
      </c>
      <c r="CW102" s="673">
        <f t="shared" si="145"/>
        <v>833</v>
      </c>
      <c r="CX102" s="673">
        <f t="shared" si="146"/>
        <v>836</v>
      </c>
      <c r="CY102" s="673">
        <f t="shared" si="147"/>
        <v>839</v>
      </c>
      <c r="CZ102" s="673">
        <f t="shared" si="148"/>
        <v>842</v>
      </c>
      <c r="DA102" s="673">
        <f t="shared" si="149"/>
        <v>845</v>
      </c>
      <c r="DB102" s="673">
        <f t="shared" si="150"/>
        <v>851</v>
      </c>
    </row>
    <row r="103" spans="1:198" ht="12.75" customHeight="1" x14ac:dyDescent="0.2">
      <c r="B103" s="694" t="str">
        <f>IF(COUNTIF($CK$90:CK103,TRUE)&gt;0,"",INDEX('C_Opis postrojenja'!$E$171:$E$188,ROWS($A$91:A103)))</f>
        <v/>
      </c>
      <c r="C103" s="695" t="str">
        <f>IF(INDEX('C_Opis postrojenja'!F:F,MATCH($B103,'C_Opis postrojenja'!$E:$E,0))="","",INDEX('C_Opis postrojenja'!F:F,MATCH($B103,'C_Opis postrojenja'!$E:$E,0)))</f>
        <v/>
      </c>
      <c r="D103" s="695" t="str">
        <f>IF($C103="","",INDEX('C_Opis postrojenja'!K:K,MATCH($B103,'C_Opis postrojenja'!$E:$E,0)))</f>
        <v/>
      </c>
      <c r="E103" s="701"/>
      <c r="F103" s="696" t="str">
        <f>IF($C103="","",INDEX('C_Opis postrojenja'!L:L,MATCH($B103,'C_Opis postrojenja'!$E:$E,0)))</f>
        <v/>
      </c>
      <c r="G103" s="694" t="str">
        <f>IF($C103="","",INDEX('C_Opis postrojenja'!M:M,MATCH($B103,'C_Opis postrojenja'!$E:$E,0)))</f>
        <v/>
      </c>
      <c r="H103" s="694" t="str">
        <f>IF($C103="","",INDEX('C_Opis postrojenja'!N:N,MATCH($B103,'C_Opis postrojenja'!$E:$E,0)))</f>
        <v/>
      </c>
      <c r="I103" s="697" t="str">
        <f>IF($C103="","",IF($C103="","",INDEX('F_Metodologija mjerenja'!$A:$N,CM103,I$87)))</f>
        <v/>
      </c>
      <c r="J103" s="697" t="str">
        <f>IF($C103="","",IF($C103="","",INDEX('F_Metodologija mjerenja'!$A:$N,CN103,J$87)))</f>
        <v/>
      </c>
      <c r="K103" s="697" t="str">
        <f>IF($C103="","",IF($C103="","",INDEX('F_Metodologija mjerenja'!$A:$N,CO103,K$87)))</f>
        <v/>
      </c>
      <c r="L103" s="697" t="str">
        <f>IF($C103="","",IF($C103="","",INDEX('F_Metodologija mjerenja'!$A:$N,CP103,L$87)))</f>
        <v/>
      </c>
      <c r="M103" s="697" t="str">
        <f>IF($C103="","",IF($C103="","",INDEX('F_Metodologija mjerenja'!$A:$N,CQ103,M$87)))</f>
        <v/>
      </c>
      <c r="N103" s="697" t="str">
        <f>IF($C103="","",IF($C103="","",INDEX('F_Metodologija mjerenja'!$A:$N,CL103,H$87)))</f>
        <v/>
      </c>
      <c r="O103" s="697" t="str">
        <f>IF($C103="","",IF($C103="","",INDEX('F_Metodologija mjerenja'!$A:$N,CR103,N$87)))</f>
        <v/>
      </c>
      <c r="P103" s="697" t="str">
        <f>IF($C103="","",IF($C103="","",INDEX('F_Metodologija mjerenja'!$A:$N,CS103,O$87)))</f>
        <v/>
      </c>
      <c r="Q103" s="697" t="str">
        <f>IF($C103="","",IF($C103="","",INDEX('F_Metodologija mjerenja'!$A:$N,CT103,P$87)))</f>
        <v/>
      </c>
      <c r="R103" s="697" t="str">
        <f>IF($C103="","",IF($C103="","",INDEX('F_Metodologija mjerenja'!$A:$N,CU103,Q$87)))</f>
        <v/>
      </c>
      <c r="S103" s="697" t="str">
        <f>IF($C103="","",IF($C103="","",INDEX('F_Metodologija mjerenja'!$A:$N,CV103,R$87)))</f>
        <v/>
      </c>
      <c r="T103" s="697" t="str">
        <f>IF($C103="","",IF($C103="","",INDEX('F_Metodologija mjerenja'!$A:$N,CW103,S$87)))</f>
        <v/>
      </c>
      <c r="U103" s="697" t="str">
        <f>IF($C103="","",IF($C103="","",INDEX('F_Metodologija mjerenja'!$A:$N,CX103,T$87)))</f>
        <v/>
      </c>
      <c r="V103" s="697" t="str">
        <f>IF($C103="","",IF($C103="","",INDEX('F_Metodologija mjerenja'!$A:$N,CY103,U$87)))</f>
        <v/>
      </c>
      <c r="W103" s="697" t="str">
        <f>IF($C103="","",IF($C103="","",INDEX('F_Metodologija mjerenja'!$A:$N,CZ103,V$87)))</f>
        <v/>
      </c>
      <c r="X103" s="697" t="str">
        <f>IF($C103="","",IF($C103="","",INDEX('F_Metodologija mjerenja'!$A:$N,DA103,W$87)))</f>
        <v/>
      </c>
      <c r="CJ103" s="673" t="str">
        <f t="shared" si="134"/>
        <v>SourceCategory_</v>
      </c>
      <c r="CK103" s="673" t="b">
        <f>INDEX('C_Opis postrojenja'!$A$171:$A$188,ROWS($CI$91:CI103))="ausblenden"</f>
        <v>0</v>
      </c>
      <c r="CL103" s="673">
        <f t="shared" si="151"/>
        <v>858</v>
      </c>
      <c r="CM103" s="673">
        <f t="shared" si="135"/>
        <v>867</v>
      </c>
      <c r="CN103" s="673">
        <f t="shared" si="136"/>
        <v>867</v>
      </c>
      <c r="CO103" s="673">
        <f t="shared" si="137"/>
        <v>867</v>
      </c>
      <c r="CP103" s="673">
        <f t="shared" si="138"/>
        <v>867</v>
      </c>
      <c r="CQ103" s="673">
        <f t="shared" si="139"/>
        <v>867</v>
      </c>
      <c r="CR103" s="673">
        <f t="shared" si="140"/>
        <v>871</v>
      </c>
      <c r="CS103" s="673">
        <f t="shared" si="141"/>
        <v>875</v>
      </c>
      <c r="CT103" s="673">
        <f t="shared" si="142"/>
        <v>876</v>
      </c>
      <c r="CU103" s="673">
        <f t="shared" si="143"/>
        <v>877</v>
      </c>
      <c r="CV103" s="673">
        <f t="shared" si="144"/>
        <v>884</v>
      </c>
      <c r="CW103" s="673">
        <f t="shared" si="145"/>
        <v>891</v>
      </c>
      <c r="CX103" s="673">
        <f t="shared" si="146"/>
        <v>894</v>
      </c>
      <c r="CY103" s="673">
        <f t="shared" si="147"/>
        <v>897</v>
      </c>
      <c r="CZ103" s="673">
        <f t="shared" si="148"/>
        <v>900</v>
      </c>
      <c r="DA103" s="673">
        <f t="shared" si="149"/>
        <v>903</v>
      </c>
      <c r="DB103" s="673">
        <f t="shared" si="150"/>
        <v>909</v>
      </c>
    </row>
    <row r="104" spans="1:198" ht="12.75" customHeight="1" x14ac:dyDescent="0.2">
      <c r="B104" s="694" t="str">
        <f>IF(COUNTIF($CK$90:CK104,TRUE)&gt;0,"",INDEX('C_Opis postrojenja'!$E$171:$E$188,ROWS($A$91:A104)))</f>
        <v/>
      </c>
      <c r="C104" s="695" t="str">
        <f>IF(INDEX('C_Opis postrojenja'!F:F,MATCH($B104,'C_Opis postrojenja'!$E:$E,0))="","",INDEX('C_Opis postrojenja'!F:F,MATCH($B104,'C_Opis postrojenja'!$E:$E,0)))</f>
        <v/>
      </c>
      <c r="D104" s="695" t="str">
        <f>IF($C104="","",INDEX('C_Opis postrojenja'!K:K,MATCH($B104,'C_Opis postrojenja'!$E:$E,0)))</f>
        <v/>
      </c>
      <c r="E104" s="701"/>
      <c r="F104" s="696" t="str">
        <f>IF($C104="","",INDEX('C_Opis postrojenja'!L:L,MATCH($B104,'C_Opis postrojenja'!$E:$E,0)))</f>
        <v/>
      </c>
      <c r="G104" s="694" t="str">
        <f>IF($C104="","",INDEX('C_Opis postrojenja'!M:M,MATCH($B104,'C_Opis postrojenja'!$E:$E,0)))</f>
        <v/>
      </c>
      <c r="H104" s="694" t="str">
        <f>IF($C104="","",INDEX('C_Opis postrojenja'!N:N,MATCH($B104,'C_Opis postrojenja'!$E:$E,0)))</f>
        <v/>
      </c>
      <c r="I104" s="697" t="str">
        <f>IF($C104="","",IF($C104="","",INDEX('F_Metodologija mjerenja'!$A:$N,CM104,I$87)))</f>
        <v/>
      </c>
      <c r="J104" s="697" t="str">
        <f>IF($C104="","",IF($C104="","",INDEX('F_Metodologija mjerenja'!$A:$N,CN104,J$87)))</f>
        <v/>
      </c>
      <c r="K104" s="697" t="str">
        <f>IF($C104="","",IF($C104="","",INDEX('F_Metodologija mjerenja'!$A:$N,CO104,K$87)))</f>
        <v/>
      </c>
      <c r="L104" s="697" t="str">
        <f>IF($C104="","",IF($C104="","",INDEX('F_Metodologija mjerenja'!$A:$N,CP104,L$87)))</f>
        <v/>
      </c>
      <c r="M104" s="697" t="str">
        <f>IF($C104="","",IF($C104="","",INDEX('F_Metodologija mjerenja'!$A:$N,CQ104,M$87)))</f>
        <v/>
      </c>
      <c r="N104" s="697" t="str">
        <f>IF($C104="","",IF($C104="","",INDEX('F_Metodologija mjerenja'!$A:$N,CL104,H$87)))</f>
        <v/>
      </c>
      <c r="O104" s="697" t="str">
        <f>IF($C104="","",IF($C104="","",INDEX('F_Metodologija mjerenja'!$A:$N,CR104,N$87)))</f>
        <v/>
      </c>
      <c r="P104" s="697" t="str">
        <f>IF($C104="","",IF($C104="","",INDEX('F_Metodologija mjerenja'!$A:$N,CS104,O$87)))</f>
        <v/>
      </c>
      <c r="Q104" s="697" t="str">
        <f>IF($C104="","",IF($C104="","",INDEX('F_Metodologija mjerenja'!$A:$N,CT104,P$87)))</f>
        <v/>
      </c>
      <c r="R104" s="697" t="str">
        <f>IF($C104="","",IF($C104="","",INDEX('F_Metodologija mjerenja'!$A:$N,CU104,Q$87)))</f>
        <v/>
      </c>
      <c r="S104" s="697" t="str">
        <f>IF($C104="","",IF($C104="","",INDEX('F_Metodologija mjerenja'!$A:$N,CV104,R$87)))</f>
        <v/>
      </c>
      <c r="T104" s="697" t="str">
        <f>IF($C104="","",IF($C104="","",INDEX('F_Metodologija mjerenja'!$A:$N,CW104,S$87)))</f>
        <v/>
      </c>
      <c r="U104" s="697" t="str">
        <f>IF($C104="","",IF($C104="","",INDEX('F_Metodologija mjerenja'!$A:$N,CX104,T$87)))</f>
        <v/>
      </c>
      <c r="V104" s="697" t="str">
        <f>IF($C104="","",IF($C104="","",INDEX('F_Metodologija mjerenja'!$A:$N,CY104,U$87)))</f>
        <v/>
      </c>
      <c r="W104" s="697" t="str">
        <f>IF($C104="","",IF($C104="","",INDEX('F_Metodologija mjerenja'!$A:$N,CZ104,V$87)))</f>
        <v/>
      </c>
      <c r="X104" s="697" t="str">
        <f>IF($C104="","",IF($C104="","",INDEX('F_Metodologija mjerenja'!$A:$N,DA104,W$87)))</f>
        <v/>
      </c>
      <c r="CJ104" s="673" t="str">
        <f t="shared" si="134"/>
        <v>SourceCategory_</v>
      </c>
      <c r="CK104" s="673" t="b">
        <f>INDEX('C_Opis postrojenja'!$A$171:$A$188,ROWS($CI$91:CI104))="ausblenden"</f>
        <v>0</v>
      </c>
      <c r="CL104" s="673">
        <f t="shared" si="151"/>
        <v>916</v>
      </c>
      <c r="CM104" s="673">
        <f t="shared" si="135"/>
        <v>925</v>
      </c>
      <c r="CN104" s="673">
        <f t="shared" si="136"/>
        <v>925</v>
      </c>
      <c r="CO104" s="673">
        <f t="shared" si="137"/>
        <v>925</v>
      </c>
      <c r="CP104" s="673">
        <f t="shared" si="138"/>
        <v>925</v>
      </c>
      <c r="CQ104" s="673">
        <f t="shared" si="139"/>
        <v>925</v>
      </c>
      <c r="CR104" s="673">
        <f t="shared" si="140"/>
        <v>929</v>
      </c>
      <c r="CS104" s="673">
        <f t="shared" si="141"/>
        <v>933</v>
      </c>
      <c r="CT104" s="673">
        <f t="shared" si="142"/>
        <v>934</v>
      </c>
      <c r="CU104" s="673">
        <f t="shared" si="143"/>
        <v>935</v>
      </c>
      <c r="CV104" s="673">
        <f t="shared" si="144"/>
        <v>942</v>
      </c>
      <c r="CW104" s="673">
        <f t="shared" si="145"/>
        <v>949</v>
      </c>
      <c r="CX104" s="673">
        <f t="shared" si="146"/>
        <v>952</v>
      </c>
      <c r="CY104" s="673">
        <f t="shared" si="147"/>
        <v>955</v>
      </c>
      <c r="CZ104" s="673">
        <f t="shared" si="148"/>
        <v>958</v>
      </c>
      <c r="DA104" s="673">
        <f t="shared" si="149"/>
        <v>961</v>
      </c>
      <c r="DB104" s="673">
        <f t="shared" si="150"/>
        <v>967</v>
      </c>
    </row>
    <row r="105" spans="1:198" ht="12.75" customHeight="1" x14ac:dyDescent="0.2">
      <c r="B105" s="694" t="str">
        <f>IF(COUNTIF($CK$90:CK105,TRUE)&gt;0,"",INDEX('C_Opis postrojenja'!$E$171:$E$188,ROWS($A$91:A105)))</f>
        <v/>
      </c>
      <c r="C105" s="695" t="str">
        <f>IF(INDEX('C_Opis postrojenja'!F:F,MATCH($B105,'C_Opis postrojenja'!$E:$E,0))="","",INDEX('C_Opis postrojenja'!F:F,MATCH($B105,'C_Opis postrojenja'!$E:$E,0)))</f>
        <v/>
      </c>
      <c r="D105" s="695" t="str">
        <f>IF($C105="","",INDEX('C_Opis postrojenja'!K:K,MATCH($B105,'C_Opis postrojenja'!$E:$E,0)))</f>
        <v/>
      </c>
      <c r="E105" s="701"/>
      <c r="F105" s="696" t="str">
        <f>IF($C105="","",INDEX('C_Opis postrojenja'!L:L,MATCH($B105,'C_Opis postrojenja'!$E:$E,0)))</f>
        <v/>
      </c>
      <c r="G105" s="694" t="str">
        <f>IF($C105="","",INDEX('C_Opis postrojenja'!M:M,MATCH($B105,'C_Opis postrojenja'!$E:$E,0)))</f>
        <v/>
      </c>
      <c r="H105" s="694" t="str">
        <f>IF($C105="","",INDEX('C_Opis postrojenja'!N:N,MATCH($B105,'C_Opis postrojenja'!$E:$E,0)))</f>
        <v/>
      </c>
      <c r="I105" s="697" t="str">
        <f>IF($C105="","",IF($C105="","",INDEX('F_Metodologija mjerenja'!$A:$N,CM105,I$87)))</f>
        <v/>
      </c>
      <c r="J105" s="697" t="str">
        <f>IF($C105="","",IF($C105="","",INDEX('F_Metodologija mjerenja'!$A:$N,CN105,J$87)))</f>
        <v/>
      </c>
      <c r="K105" s="697" t="str">
        <f>IF($C105="","",IF($C105="","",INDEX('F_Metodologija mjerenja'!$A:$N,CO105,K$87)))</f>
        <v/>
      </c>
      <c r="L105" s="697" t="str">
        <f>IF($C105="","",IF($C105="","",INDEX('F_Metodologija mjerenja'!$A:$N,CP105,L$87)))</f>
        <v/>
      </c>
      <c r="M105" s="697" t="str">
        <f>IF($C105="","",IF($C105="","",INDEX('F_Metodologija mjerenja'!$A:$N,CQ105,M$87)))</f>
        <v/>
      </c>
      <c r="N105" s="697" t="str">
        <f>IF($C105="","",IF($C105="","",INDEX('F_Metodologija mjerenja'!$A:$N,CL105,H$87)))</f>
        <v/>
      </c>
      <c r="O105" s="697" t="str">
        <f>IF($C105="","",IF($C105="","",INDEX('F_Metodologija mjerenja'!$A:$N,CR105,N$87)))</f>
        <v/>
      </c>
      <c r="P105" s="697" t="str">
        <f>IF($C105="","",IF($C105="","",INDEX('F_Metodologija mjerenja'!$A:$N,CS105,O$87)))</f>
        <v/>
      </c>
      <c r="Q105" s="697" t="str">
        <f>IF($C105="","",IF($C105="","",INDEX('F_Metodologija mjerenja'!$A:$N,CT105,P$87)))</f>
        <v/>
      </c>
      <c r="R105" s="697" t="str">
        <f>IF($C105="","",IF($C105="","",INDEX('F_Metodologija mjerenja'!$A:$N,CU105,Q$87)))</f>
        <v/>
      </c>
      <c r="S105" s="697" t="str">
        <f>IF($C105="","",IF($C105="","",INDEX('F_Metodologija mjerenja'!$A:$N,CV105,R$87)))</f>
        <v/>
      </c>
      <c r="T105" s="697" t="str">
        <f>IF($C105="","",IF($C105="","",INDEX('F_Metodologija mjerenja'!$A:$N,CW105,S$87)))</f>
        <v/>
      </c>
      <c r="U105" s="697" t="str">
        <f>IF($C105="","",IF($C105="","",INDEX('F_Metodologija mjerenja'!$A:$N,CX105,T$87)))</f>
        <v/>
      </c>
      <c r="V105" s="697" t="str">
        <f>IF($C105="","",IF($C105="","",INDEX('F_Metodologija mjerenja'!$A:$N,CY105,U$87)))</f>
        <v/>
      </c>
      <c r="W105" s="697" t="str">
        <f>IF($C105="","",IF($C105="","",INDEX('F_Metodologija mjerenja'!$A:$N,CZ105,V$87)))</f>
        <v/>
      </c>
      <c r="X105" s="697" t="str">
        <f>IF($C105="","",IF($C105="","",INDEX('F_Metodologija mjerenja'!$A:$N,DA105,W$87)))</f>
        <v/>
      </c>
      <c r="CJ105" s="673" t="str">
        <f t="shared" si="134"/>
        <v>SourceCategory_</v>
      </c>
      <c r="CK105" s="673" t="b">
        <f>INDEX('C_Opis postrojenja'!$A$171:$A$188,ROWS($CI$91:CI105))="ausblenden"</f>
        <v>0</v>
      </c>
      <c r="CL105" s="673">
        <f t="shared" si="151"/>
        <v>974</v>
      </c>
      <c r="CM105" s="673">
        <f t="shared" si="135"/>
        <v>983</v>
      </c>
      <c r="CN105" s="673">
        <f t="shared" si="136"/>
        <v>983</v>
      </c>
      <c r="CO105" s="673">
        <f t="shared" si="137"/>
        <v>983</v>
      </c>
      <c r="CP105" s="673">
        <f t="shared" si="138"/>
        <v>983</v>
      </c>
      <c r="CQ105" s="673">
        <f t="shared" si="139"/>
        <v>983</v>
      </c>
      <c r="CR105" s="673">
        <f t="shared" si="140"/>
        <v>987</v>
      </c>
      <c r="CS105" s="673">
        <f t="shared" si="141"/>
        <v>991</v>
      </c>
      <c r="CT105" s="673">
        <f t="shared" si="142"/>
        <v>992</v>
      </c>
      <c r="CU105" s="673">
        <f t="shared" si="143"/>
        <v>993</v>
      </c>
      <c r="CV105" s="673">
        <f t="shared" si="144"/>
        <v>1000</v>
      </c>
      <c r="CW105" s="673">
        <f t="shared" si="145"/>
        <v>1007</v>
      </c>
      <c r="CX105" s="673">
        <f t="shared" si="146"/>
        <v>1010</v>
      </c>
      <c r="CY105" s="673">
        <f t="shared" si="147"/>
        <v>1013</v>
      </c>
      <c r="CZ105" s="673">
        <f t="shared" si="148"/>
        <v>1016</v>
      </c>
      <c r="DA105" s="673">
        <f t="shared" si="149"/>
        <v>1019</v>
      </c>
      <c r="DB105" s="673">
        <f t="shared" si="150"/>
        <v>1025</v>
      </c>
    </row>
    <row r="106" spans="1:198" ht="12.75" customHeight="1" x14ac:dyDescent="0.2">
      <c r="T106" s="688"/>
      <c r="U106" s="688"/>
    </row>
    <row r="107" spans="1:198" s="692" customFormat="1" hidden="1" x14ac:dyDescent="0.2">
      <c r="A107" s="677" t="s">
        <v>1088</v>
      </c>
      <c r="J107" s="692">
        <v>8</v>
      </c>
      <c r="K107" s="692">
        <v>8</v>
      </c>
      <c r="L107" s="692">
        <v>8</v>
      </c>
      <c r="M107" s="692">
        <v>8</v>
      </c>
      <c r="N107" s="692">
        <v>8</v>
      </c>
      <c r="O107" s="692">
        <v>8</v>
      </c>
      <c r="P107" s="692">
        <v>8</v>
      </c>
      <c r="Q107" s="692">
        <v>8</v>
      </c>
      <c r="R107" s="692">
        <v>8</v>
      </c>
      <c r="S107" s="692">
        <v>8</v>
      </c>
      <c r="T107" s="692">
        <v>8</v>
      </c>
      <c r="U107" s="692">
        <v>8</v>
      </c>
      <c r="V107" s="692">
        <v>8</v>
      </c>
      <c r="W107" s="692">
        <v>8</v>
      </c>
      <c r="X107" s="692">
        <v>8</v>
      </c>
      <c r="Y107" s="692">
        <v>8</v>
      </c>
      <c r="Z107" s="692">
        <v>8</v>
      </c>
      <c r="AA107" s="692">
        <v>9</v>
      </c>
      <c r="AB107" s="692">
        <v>10</v>
      </c>
      <c r="AC107" s="692">
        <v>11</v>
      </c>
      <c r="AD107" s="692">
        <v>12</v>
      </c>
      <c r="AE107" s="692">
        <v>13</v>
      </c>
      <c r="AF107" s="692">
        <v>14</v>
      </c>
      <c r="AG107" s="692">
        <v>8</v>
      </c>
      <c r="AH107" s="692">
        <v>8</v>
      </c>
      <c r="AI107" s="692">
        <v>9</v>
      </c>
      <c r="AJ107" s="692">
        <v>10</v>
      </c>
      <c r="AK107" s="692">
        <v>11</v>
      </c>
      <c r="AL107" s="692">
        <v>12</v>
      </c>
      <c r="AM107" s="692">
        <v>13</v>
      </c>
      <c r="AN107" s="692">
        <v>14</v>
      </c>
      <c r="AO107" s="692">
        <v>8</v>
      </c>
      <c r="AP107" s="692">
        <v>8</v>
      </c>
      <c r="AQ107" s="692">
        <v>9</v>
      </c>
      <c r="AR107" s="692">
        <v>10</v>
      </c>
      <c r="AS107" s="692">
        <v>11</v>
      </c>
      <c r="AT107" s="692">
        <v>12</v>
      </c>
      <c r="AU107" s="692">
        <v>13</v>
      </c>
      <c r="AV107" s="692">
        <v>14</v>
      </c>
      <c r="AW107" s="692">
        <v>9</v>
      </c>
      <c r="AX107" s="692">
        <v>10</v>
      </c>
      <c r="AY107" s="692">
        <v>11</v>
      </c>
      <c r="AZ107" s="692">
        <v>12</v>
      </c>
      <c r="BA107" s="692">
        <v>13</v>
      </c>
      <c r="BB107" s="692">
        <v>14</v>
      </c>
      <c r="BC107" s="692">
        <v>5</v>
      </c>
      <c r="BD107" s="692">
        <v>5</v>
      </c>
      <c r="FA107" s="687"/>
      <c r="FB107" s="687"/>
      <c r="FC107" s="687"/>
      <c r="FD107" s="687"/>
      <c r="FE107" s="687"/>
      <c r="FF107" s="687"/>
      <c r="FG107" s="687"/>
      <c r="FH107" s="687"/>
      <c r="FI107" s="687"/>
      <c r="FJ107" s="687"/>
      <c r="FK107" s="687"/>
      <c r="FL107" s="687"/>
      <c r="FM107" s="687"/>
      <c r="FN107" s="687"/>
      <c r="FO107" s="687"/>
      <c r="FP107" s="687"/>
      <c r="FQ107" s="687"/>
      <c r="FR107" s="687"/>
      <c r="FS107" s="687"/>
      <c r="FT107" s="687"/>
      <c r="FU107" s="687"/>
      <c r="FV107" s="687"/>
      <c r="FW107" s="687"/>
      <c r="FX107" s="687"/>
      <c r="FY107" s="687"/>
      <c r="FZ107" s="687"/>
      <c r="GA107" s="687"/>
      <c r="GB107" s="687"/>
      <c r="GC107" s="687"/>
      <c r="GD107" s="687"/>
      <c r="GE107" s="687"/>
      <c r="GF107" s="687"/>
      <c r="GG107" s="687"/>
      <c r="GH107" s="687"/>
      <c r="GI107" s="687"/>
      <c r="GJ107" s="687"/>
      <c r="GK107" s="687"/>
      <c r="GL107" s="687"/>
      <c r="GM107" s="687"/>
      <c r="GN107" s="687"/>
      <c r="GO107" s="687"/>
      <c r="GP107" s="687"/>
    </row>
    <row r="108" spans="1:198" ht="35.1" customHeight="1" thickBot="1" x14ac:dyDescent="0.45">
      <c r="B108" s="590" t="str">
        <f>Translations!$B$1239</f>
        <v>Emisije PFC-a</v>
      </c>
      <c r="C108" s="687"/>
      <c r="D108" s="687"/>
      <c r="E108" s="687"/>
      <c r="T108" s="688"/>
      <c r="U108" s="688"/>
    </row>
    <row r="109" spans="1:198" s="688" customFormat="1" ht="24.95" customHeight="1" x14ac:dyDescent="0.2">
      <c r="B109" s="702"/>
      <c r="C109" s="702"/>
      <c r="D109" s="702"/>
      <c r="E109" s="702"/>
      <c r="J109" s="1393" t="str">
        <f>'I_Određivanje PFC emisija'!D89</f>
        <v>Primarna proizvodnja aluminija:</v>
      </c>
      <c r="K109" s="1394"/>
      <c r="L109" s="1395"/>
      <c r="M109" s="1393" t="str">
        <f>'I_Određivanje PFC emisija'!D94</f>
        <v>Metoda A: broj anodnog učinka ćelija po danu</v>
      </c>
      <c r="N109" s="1394"/>
      <c r="O109" s="1395"/>
      <c r="P109" s="1393" t="str">
        <f>'I_Određivanje PFC emisija'!D99</f>
        <v xml:space="preserve">Metoda A: prosjek anodnog učinka minute po pojavi </v>
      </c>
      <c r="Q109" s="1394"/>
      <c r="R109" s="1395"/>
      <c r="S109" s="1393" t="str">
        <f>'I_Određivanje PFC emisija'!D104</f>
        <v>Metoda B: anodni učinak prednapona po ćeliji</v>
      </c>
      <c r="T109" s="1394"/>
      <c r="U109" s="1395"/>
      <c r="V109" s="1393" t="str">
        <f>'I_Određivanje PFC emisija'!D109</f>
        <v>Metoda B: Trenutna učinkovitost</v>
      </c>
      <c r="W109" s="1394"/>
      <c r="X109" s="1395"/>
      <c r="Y109" s="1393" t="str">
        <f>'I_Određivanje PFC emisija'!E118</f>
        <v>SEF (CF4) Nagibni emisijski faktor</v>
      </c>
      <c r="Z109" s="1394"/>
      <c r="AA109" s="1394"/>
      <c r="AB109" s="1394"/>
      <c r="AC109" s="1394"/>
      <c r="AD109" s="1394"/>
      <c r="AE109" s="1394"/>
      <c r="AF109" s="1395"/>
      <c r="AG109" s="1393" t="str">
        <f>'I_Određivanje PFC emisija'!E119</f>
        <v>OVC (koeficijent prednapona)</v>
      </c>
      <c r="AH109" s="1394"/>
      <c r="AI109" s="1394"/>
      <c r="AJ109" s="1394"/>
      <c r="AK109" s="1394"/>
      <c r="AL109" s="1394"/>
      <c r="AM109" s="1394"/>
      <c r="AN109" s="1395"/>
      <c r="AO109" s="1393" t="str">
        <f>'I_Određivanje PFC emisija'!E120</f>
        <v>F(C2F6) Maseni udio C2F6</v>
      </c>
      <c r="AP109" s="1394"/>
      <c r="AQ109" s="1394"/>
      <c r="AR109" s="1394"/>
      <c r="AS109" s="1394"/>
      <c r="AT109" s="1394"/>
      <c r="AU109" s="1394"/>
      <c r="AV109" s="1395"/>
      <c r="AW109" s="1393" t="str">
        <f>'I_Određivanje PFC emisija'!E133</f>
        <v xml:space="preserve">Učinkovitost prikupljanja  </v>
      </c>
      <c r="AX109" s="1394"/>
      <c r="AY109" s="1394"/>
      <c r="AZ109" s="1394"/>
      <c r="BA109" s="1394"/>
      <c r="BB109" s="1395"/>
      <c r="CJ109" s="689"/>
      <c r="CK109" s="689"/>
      <c r="CL109" s="689"/>
      <c r="CM109" s="689"/>
      <c r="CN109" s="689"/>
      <c r="CO109" s="689"/>
      <c r="CP109" s="689"/>
      <c r="CQ109" s="689"/>
      <c r="CR109" s="689"/>
      <c r="CS109" s="689"/>
      <c r="CT109" s="689"/>
      <c r="CU109" s="689"/>
      <c r="CV109" s="689"/>
      <c r="CW109" s="689"/>
      <c r="CX109" s="689"/>
      <c r="CY109" s="689"/>
      <c r="CZ109" s="689"/>
      <c r="DA109" s="689"/>
      <c r="DB109" s="689"/>
      <c r="DC109" s="689"/>
      <c r="DD109" s="689"/>
      <c r="DE109" s="689"/>
      <c r="DF109" s="689"/>
      <c r="DG109" s="689"/>
      <c r="DH109" s="689"/>
      <c r="DI109" s="689"/>
      <c r="DJ109" s="689"/>
      <c r="DK109" s="689"/>
      <c r="DL109" s="689"/>
      <c r="DM109" s="689"/>
      <c r="DN109" s="689"/>
      <c r="DO109" s="689"/>
      <c r="DP109" s="689"/>
      <c r="DQ109" s="689"/>
      <c r="DR109" s="689"/>
      <c r="DS109" s="689"/>
      <c r="DT109" s="689"/>
      <c r="DU109" s="689"/>
      <c r="DV109" s="689"/>
      <c r="DW109" s="689"/>
      <c r="DX109" s="689"/>
      <c r="DY109" s="689"/>
      <c r="DZ109" s="689"/>
      <c r="EA109" s="689"/>
      <c r="EB109" s="689"/>
      <c r="EC109" s="689"/>
      <c r="ED109" s="689"/>
      <c r="EE109" s="689"/>
      <c r="EF109" s="689"/>
      <c r="EG109" s="689"/>
      <c r="EH109" s="689"/>
      <c r="EI109" s="689"/>
      <c r="EJ109" s="689"/>
      <c r="EK109" s="689"/>
      <c r="EL109" s="689"/>
      <c r="EM109" s="689"/>
      <c r="EN109" s="689"/>
      <c r="EO109" s="689"/>
      <c r="EP109" s="689"/>
      <c r="EQ109" s="689"/>
      <c r="ER109" s="689"/>
      <c r="ES109" s="689"/>
      <c r="ET109" s="689"/>
      <c r="EU109" s="689"/>
      <c r="EV109" s="689"/>
      <c r="EW109" s="689"/>
      <c r="EX109" s="689"/>
      <c r="EY109" s="689"/>
      <c r="EZ109" s="689"/>
    </row>
    <row r="110" spans="1:198" ht="80.099999999999994" customHeight="1" x14ac:dyDescent="0.2">
      <c r="B110" s="591" t="str">
        <f>Translations!$B$287</f>
        <v>Oznaka tokova izvora F1, F2,…</v>
      </c>
      <c r="C110" s="591" t="str">
        <f>'I_Određivanje PFC emisija'!E49</f>
        <v>Naziv toka izvora</v>
      </c>
      <c r="D110" s="591" t="str">
        <f>'I_Određivanje PFC emisija'!H49</f>
        <v>Vrsta toka izvora</v>
      </c>
      <c r="E110" s="591" t="str">
        <f>Translations!$B$310</f>
        <v>Puni naziv tokova izvora (naziv + vrsta)</v>
      </c>
      <c r="F110" s="591" t="str">
        <f>Translations!$B$276</f>
        <v>Procijenjene emisije (t CO2e/godina)</v>
      </c>
      <c r="G110" s="591" t="str">
        <f>Translations!$B$277</f>
        <v>Moguća kategorija</v>
      </c>
      <c r="H110" s="591" t="str">
        <f>Translations!$B$311</f>
        <v>Odabrana kategorija</v>
      </c>
      <c r="I110" s="591" t="str">
        <f>Translations!$B$647</f>
        <v>Vrsta ćelija</v>
      </c>
      <c r="J110" s="591" t="str">
        <f>'I_Određivanje PFC emisija'!$E$90</f>
        <v>Zahtijevana razina točnosti za podatak o djelatnosti:</v>
      </c>
      <c r="K110" s="591" t="str">
        <f>'I_Određivanje PFC emisija'!$E$91</f>
        <v>Korištena razina točnosti za podatak o djelatnosti:</v>
      </c>
      <c r="L110" s="591" t="str">
        <f>'I_Određivanje PFC emisija'!$E$92</f>
        <v>Postignuta nesigurnost:</v>
      </c>
      <c r="M110" s="591" t="str">
        <f>'I_Određivanje PFC emisija'!$E$90</f>
        <v>Zahtijevana razina točnosti za podatak o djelatnosti:</v>
      </c>
      <c r="N110" s="591" t="str">
        <f>'I_Određivanje PFC emisija'!$E$91</f>
        <v>Korištena razina točnosti za podatak o djelatnosti:</v>
      </c>
      <c r="O110" s="591" t="str">
        <f>'I_Određivanje PFC emisija'!$E$92</f>
        <v>Postignuta nesigurnost:</v>
      </c>
      <c r="P110" s="591" t="str">
        <f>'I_Određivanje PFC emisija'!$E$90</f>
        <v>Zahtijevana razina točnosti za podatak o djelatnosti:</v>
      </c>
      <c r="Q110" s="591" t="str">
        <f>'I_Određivanje PFC emisija'!$E$91</f>
        <v>Korištena razina točnosti za podatak o djelatnosti:</v>
      </c>
      <c r="R110" s="591" t="str">
        <f>'I_Određivanje PFC emisija'!$E$92</f>
        <v>Postignuta nesigurnost:</v>
      </c>
      <c r="S110" s="591" t="str">
        <f>'I_Određivanje PFC emisija'!$E$90</f>
        <v>Zahtijevana razina točnosti za podatak o djelatnosti:</v>
      </c>
      <c r="T110" s="591" t="str">
        <f>'I_Određivanje PFC emisija'!$E$91</f>
        <v>Korištena razina točnosti za podatak o djelatnosti:</v>
      </c>
      <c r="U110" s="591" t="str">
        <f>'I_Određivanje PFC emisija'!$E$92</f>
        <v>Postignuta nesigurnost:</v>
      </c>
      <c r="V110" s="591" t="str">
        <f>'I_Određivanje PFC emisija'!$E$90</f>
        <v>Zahtijevana razina točnosti za podatak o djelatnosti:</v>
      </c>
      <c r="W110" s="591" t="str">
        <f>'I_Određivanje PFC emisija'!$E$91</f>
        <v>Korištena razina točnosti za podatak o djelatnosti:</v>
      </c>
      <c r="X110" s="591" t="str">
        <f>'I_Određivanje PFC emisija'!$E$92</f>
        <v>Postignuta nesigurnost:</v>
      </c>
      <c r="Y110" s="591" t="str">
        <f>'I_Određivanje PFC emisija'!$H$117</f>
        <v>Zahtijevana razina točnosti:</v>
      </c>
      <c r="Z110" s="591" t="str">
        <f>'I_Određivanje PFC emisija'!$H$124</f>
        <v>Korištena razina točnosti:</v>
      </c>
      <c r="AA110" s="591" t="str">
        <f>'I_Određivanje PFC emisija'!$I$124</f>
        <v>zadana ili najnovija vrijednost</v>
      </c>
      <c r="AB110" s="591" t="str">
        <f>'I_Određivanje PFC emisija'!$J$124</f>
        <v>Jedinica</v>
      </c>
      <c r="AC110" s="591" t="str">
        <f>'I_Određivanje PFC emisija'!$K$124</f>
        <v>Oznaka izvora</v>
      </c>
      <c r="AD110" s="591" t="str">
        <f>'I_Određivanje PFC emisija'!$L$124</f>
        <v>Oznaka analize</v>
      </c>
      <c r="AE110" s="591" t="str">
        <f>'I_Određivanje PFC emisija'!$M$124</f>
        <v>datum najnovije analize</v>
      </c>
      <c r="AF110" s="591" t="str">
        <f>'I_Određivanje PFC emisija'!$N$124</f>
        <v>Učestalost analiza</v>
      </c>
      <c r="AG110" s="591" t="str">
        <f>'I_Određivanje PFC emisija'!$H$117</f>
        <v>Zahtijevana razina točnosti:</v>
      </c>
      <c r="AH110" s="591" t="str">
        <f>'I_Određivanje PFC emisija'!$H$124</f>
        <v>Korištena razina točnosti:</v>
      </c>
      <c r="AI110" s="591" t="str">
        <f>'I_Određivanje PFC emisija'!$I$124</f>
        <v>zadana ili najnovija vrijednost</v>
      </c>
      <c r="AJ110" s="591" t="str">
        <f>'I_Određivanje PFC emisija'!$J$124</f>
        <v>Jedinica</v>
      </c>
      <c r="AK110" s="591" t="str">
        <f>'I_Određivanje PFC emisija'!$K$124</f>
        <v>Oznaka izvora</v>
      </c>
      <c r="AL110" s="591" t="str">
        <f>'I_Određivanje PFC emisija'!$L$124</f>
        <v>Oznaka analize</v>
      </c>
      <c r="AM110" s="591" t="str">
        <f>'I_Određivanje PFC emisija'!$M$124</f>
        <v>datum najnovije analize</v>
      </c>
      <c r="AN110" s="591" t="str">
        <f>'I_Određivanje PFC emisija'!$N$124</f>
        <v>Učestalost analiza</v>
      </c>
      <c r="AO110" s="591" t="str">
        <f>'I_Određivanje PFC emisija'!$H$117</f>
        <v>Zahtijevana razina točnosti:</v>
      </c>
      <c r="AP110" s="591" t="str">
        <f>'I_Određivanje PFC emisija'!$H$124</f>
        <v>Korištena razina točnosti:</v>
      </c>
      <c r="AQ110" s="591" t="str">
        <f>'I_Određivanje PFC emisija'!$I$124</f>
        <v>zadana ili najnovija vrijednost</v>
      </c>
      <c r="AR110" s="591" t="str">
        <f>'I_Određivanje PFC emisija'!$J$124</f>
        <v>Jedinica</v>
      </c>
      <c r="AS110" s="591" t="str">
        <f>'I_Određivanje PFC emisija'!$K$124</f>
        <v>Oznaka izvora</v>
      </c>
      <c r="AT110" s="591" t="str">
        <f>'I_Određivanje PFC emisija'!$L$124</f>
        <v>Oznaka analize</v>
      </c>
      <c r="AU110" s="591" t="str">
        <f>'I_Određivanje PFC emisija'!$M$124</f>
        <v>datum najnovije analize</v>
      </c>
      <c r="AV110" s="591" t="str">
        <f>'I_Određivanje PFC emisija'!$N$124</f>
        <v>Učestalost analiza</v>
      </c>
      <c r="AW110" s="591" t="str">
        <f>'I_Određivanje PFC emisija'!$I$124</f>
        <v>zadana ili najnovija vrijednost</v>
      </c>
      <c r="AX110" s="591" t="str">
        <f>'I_Određivanje PFC emisija'!$J$124</f>
        <v>Jedinica</v>
      </c>
      <c r="AY110" s="591" t="str">
        <f>'I_Određivanje PFC emisija'!$K$124</f>
        <v>Oznaka izvora</v>
      </c>
      <c r="AZ110" s="591" t="str">
        <f>'I_Određivanje PFC emisija'!$L$124</f>
        <v>Oznaka analize</v>
      </c>
      <c r="BA110" s="591" t="str">
        <f>'I_Određivanje PFC emisija'!$M$124</f>
        <v>datum najnovije analize</v>
      </c>
      <c r="BB110" s="591" t="str">
        <f>'I_Određivanje PFC emisija'!$N$124</f>
        <v>Učestalost analiza</v>
      </c>
      <c r="BC110" s="591" t="str">
        <f>Translations!$B$546</f>
        <v>Komentari:</v>
      </c>
      <c r="BD110" s="591" t="str">
        <f>Translations!$B$548</f>
        <v xml:space="preserve">Obrazloženje ako zahtijevane razine točnosti nisu primjenjene:
</v>
      </c>
    </row>
    <row r="111" spans="1:198" x14ac:dyDescent="0.2">
      <c r="B111" s="694" t="str">
        <f>IF(OR(B110="",CK111),"",'I_Određivanje PFC emisija'!D50)</f>
        <v/>
      </c>
      <c r="C111" s="695" t="str">
        <f>IF(B111="","",'I_Određivanje PFC emisija'!E50)</f>
        <v/>
      </c>
      <c r="D111" s="695" t="str">
        <f>IF(B111="","",'I_Određivanje PFC emisija'!H50)</f>
        <v/>
      </c>
      <c r="E111" s="695" t="str">
        <f>IF($B111="","",INDEX('C_Opis postrojenja'!F:F,MATCH($CJ111,'C_Opis postrojenja'!$Q:$Q,0)))</f>
        <v/>
      </c>
      <c r="F111" s="696" t="str">
        <f>IF($E111="","",INDEX('C_Opis postrojenja'!L:L,MATCH($CJ111,'C_Opis postrojenja'!$Q:$Q,0)))</f>
        <v/>
      </c>
      <c r="G111" s="695" t="str">
        <f>IF($E111="","",INDEX('C_Opis postrojenja'!M:M,MATCH($CJ111,'C_Opis postrojenja'!$Q:$Q,0)))</f>
        <v/>
      </c>
      <c r="H111" s="695" t="str">
        <f>IF($E111="","",INDEX('C_Opis postrojenja'!N:N,MATCH($CJ111,'C_Opis postrojenja'!$Q:$Q,0)))</f>
        <v/>
      </c>
      <c r="I111" s="694" t="str">
        <f>IF(INDEX('I_Određivanje PFC emisija'!$L$50:$L$56,MATCH(B111,'I_Određivanje PFC emisija'!$D$50:$D$56,0))="","",INDEX('I_Određivanje PFC emisija'!$L$50:$L$56,MATCH(B111,'I_Određivanje PFC emisija'!$D$50:$D$56,0)))</f>
        <v/>
      </c>
      <c r="J111" s="694" t="str">
        <f>IF($E111="","",INDEX('I_Određivanje PFC emisija'!$A:$N,CL111,J$107))</f>
        <v/>
      </c>
      <c r="K111" s="694" t="str">
        <f>IF($E111="","",INDEX('I_Određivanje PFC emisija'!$A:$N,CM111,K$107))</f>
        <v/>
      </c>
      <c r="L111" s="694" t="str">
        <f>IF($E111="","",INDEX('I_Određivanje PFC emisija'!$A:$N,CN111,L$107))</f>
        <v/>
      </c>
      <c r="M111" s="694" t="str">
        <f>IF($E111="","",INDEX('I_Određivanje PFC emisija'!$A:$N,CO111,M$107))</f>
        <v/>
      </c>
      <c r="N111" s="694" t="str">
        <f>IF($E111="","",INDEX('I_Određivanje PFC emisija'!$A:$N,CP111,N$107))</f>
        <v/>
      </c>
      <c r="O111" s="694" t="str">
        <f>IF($E111="","",INDEX('I_Određivanje PFC emisija'!$A:$N,CQ111,O$107))</f>
        <v/>
      </c>
      <c r="P111" s="694" t="str">
        <f>IF($E111="","",INDEX('I_Određivanje PFC emisija'!$A:$N,CR111,P$107))</f>
        <v/>
      </c>
      <c r="Q111" s="694" t="str">
        <f>IF($E111="","",INDEX('I_Određivanje PFC emisija'!$A:$N,CS111,Q$107))</f>
        <v/>
      </c>
      <c r="R111" s="694" t="str">
        <f>IF($E111="","",INDEX('I_Određivanje PFC emisija'!$A:$N,CT111,R$107))</f>
        <v/>
      </c>
      <c r="S111" s="694" t="str">
        <f>IF($E111="","",INDEX('I_Određivanje PFC emisija'!$A:$N,CU111,S$107))</f>
        <v/>
      </c>
      <c r="T111" s="694" t="str">
        <f>IF($E111="","",INDEX('I_Određivanje PFC emisija'!$A:$N,CV111,T$107))</f>
        <v/>
      </c>
      <c r="U111" s="694" t="str">
        <f>IF($E111="","",INDEX('I_Određivanje PFC emisija'!$A:$N,CW111,U$107))</f>
        <v/>
      </c>
      <c r="V111" s="694" t="str">
        <f>IF($E111="","",INDEX('I_Određivanje PFC emisija'!$A:$N,CX111,V$107))</f>
        <v/>
      </c>
      <c r="W111" s="694" t="str">
        <f>IF($E111="","",INDEX('I_Određivanje PFC emisija'!$A:$N,CY111,W$107))</f>
        <v/>
      </c>
      <c r="X111" s="694" t="str">
        <f>IF($E111="","",INDEX('I_Određivanje PFC emisija'!$A:$N,CZ111,X$107))</f>
        <v/>
      </c>
      <c r="Y111" s="694" t="str">
        <f>IF($E111="","",INDEX('I_Određivanje PFC emisija'!$A:$N,DA111,Y$107))</f>
        <v/>
      </c>
      <c r="Z111" s="694" t="str">
        <f>IF($E111="","",INDEX('I_Određivanje PFC emisija'!$A:$N,DB111,Z$107))</f>
        <v/>
      </c>
      <c r="AA111" s="694" t="str">
        <f>IF($E111="","",INDEX('I_Određivanje PFC emisija'!$A:$N,DC111,AA$107))</f>
        <v/>
      </c>
      <c r="AB111" s="694" t="str">
        <f>IF($E111="","",INDEX('I_Određivanje PFC emisija'!$A:$N,DD111,AB$107))</f>
        <v/>
      </c>
      <c r="AC111" s="694" t="str">
        <f>IF($E111="","",INDEX('I_Određivanje PFC emisija'!$A:$N,DE111,AC$107))</f>
        <v/>
      </c>
      <c r="AD111" s="694" t="str">
        <f>IF($E111="","",INDEX('I_Određivanje PFC emisija'!$A:$N,DF111,AD$107))</f>
        <v/>
      </c>
      <c r="AE111" s="694" t="str">
        <f>IF($E111="","",INDEX('I_Određivanje PFC emisija'!$A:$N,DG111,AE$107))</f>
        <v/>
      </c>
      <c r="AF111" s="694" t="str">
        <f>IF($E111="","",INDEX('I_Određivanje PFC emisija'!$A:$N,DH111,AF$107))</f>
        <v/>
      </c>
      <c r="AG111" s="694" t="str">
        <f>IF($E111="","",INDEX('I_Određivanje PFC emisija'!$A:$N,DI111,AG$107))</f>
        <v/>
      </c>
      <c r="AH111" s="694" t="str">
        <f>IF($E111="","",INDEX('I_Određivanje PFC emisija'!$A:$N,DJ111,AH$107))</f>
        <v/>
      </c>
      <c r="AI111" s="694" t="str">
        <f>IF($E111="","",INDEX('I_Određivanje PFC emisija'!$A:$N,DK111,AI$107))</f>
        <v/>
      </c>
      <c r="AJ111" s="694" t="str">
        <f>IF($E111="","",INDEX('I_Određivanje PFC emisija'!$A:$N,DL111,AJ$107))</f>
        <v/>
      </c>
      <c r="AK111" s="694" t="str">
        <f>IF($E111="","",INDEX('I_Određivanje PFC emisija'!$A:$N,DM111,AK$107))</f>
        <v/>
      </c>
      <c r="AL111" s="694" t="str">
        <f>IF($E111="","",INDEX('I_Određivanje PFC emisija'!$A:$N,DN111,AL$107))</f>
        <v/>
      </c>
      <c r="AM111" s="694" t="str">
        <f>IF($E111="","",INDEX('I_Određivanje PFC emisija'!$A:$N,DO111,AM$107))</f>
        <v/>
      </c>
      <c r="AN111" s="694" t="str">
        <f>IF($E111="","",INDEX('I_Određivanje PFC emisija'!$A:$N,DP111,AN$107))</f>
        <v/>
      </c>
      <c r="AO111" s="694" t="str">
        <f>IF($E111="","",INDEX('I_Određivanje PFC emisija'!$A:$N,DQ111,AO$107))</f>
        <v/>
      </c>
      <c r="AP111" s="694" t="str">
        <f>IF($E111="","",INDEX('I_Određivanje PFC emisija'!$A:$N,DR111,AP$107))</f>
        <v/>
      </c>
      <c r="AQ111" s="694" t="str">
        <f>IF($E111="","",INDEX('I_Određivanje PFC emisija'!$A:$N,DS111,AQ$107))</f>
        <v/>
      </c>
      <c r="AR111" s="694" t="str">
        <f>IF($E111="","",INDEX('I_Određivanje PFC emisija'!$A:$N,DT111,AR$107))</f>
        <v/>
      </c>
      <c r="AS111" s="694" t="str">
        <f>IF($E111="","",INDEX('I_Određivanje PFC emisija'!$A:$N,DU111,AS$107))</f>
        <v/>
      </c>
      <c r="AT111" s="694" t="str">
        <f>IF($E111="","",INDEX('I_Određivanje PFC emisija'!$A:$N,DV111,AT$107))</f>
        <v/>
      </c>
      <c r="AU111" s="694" t="str">
        <f>IF($E111="","",INDEX('I_Određivanje PFC emisija'!$A:$N,DW111,AU$107))</f>
        <v/>
      </c>
      <c r="AV111" s="694" t="str">
        <f>IF($E111="","",INDEX('I_Određivanje PFC emisija'!$A:$N,DX111,AV$107))</f>
        <v/>
      </c>
      <c r="AW111" s="694" t="str">
        <f>IF($E111="","",INDEX('I_Određivanje PFC emisija'!$A:$N,DY111,AW$107))</f>
        <v/>
      </c>
      <c r="AX111" s="694" t="str">
        <f>IF($E111="","",INDEX('I_Određivanje PFC emisija'!$A:$N,DZ111,AX$107))</f>
        <v/>
      </c>
      <c r="AY111" s="694" t="str">
        <f>IF($E111="","",INDEX('I_Određivanje PFC emisija'!$A:$N,EA111,AY$107))</f>
        <v/>
      </c>
      <c r="AZ111" s="694" t="str">
        <f>IF($E111="","",INDEX('I_Određivanje PFC emisija'!$A:$N,EB111,AZ$107))</f>
        <v/>
      </c>
      <c r="BA111" s="694" t="str">
        <f>IF($E111="","",INDEX('I_Određivanje PFC emisija'!$A:$N,EC111,BA$107))</f>
        <v/>
      </c>
      <c r="BB111" s="694" t="str">
        <f>IF($E111="","",INDEX('I_Određivanje PFC emisija'!$A:$N,ED111,BB$107))</f>
        <v/>
      </c>
      <c r="BC111" s="694" t="str">
        <f>IF($E111="","",INDEX('I_Određivanje PFC emisija'!$A:$N,EE111,BC$107))</f>
        <v/>
      </c>
      <c r="BD111" s="694" t="str">
        <f>IF($E111="","",INDEX('I_Određivanje PFC emisija'!$A:$N,EF111,BD$107))</f>
        <v/>
      </c>
      <c r="CJ111" s="673" t="str">
        <f t="shared" ref="CJ111:CJ120" si="152">EUconst_CNTR_SourceCategory&amp;B111</f>
        <v>SourceCategory_</v>
      </c>
      <c r="CK111" s="673" t="b">
        <f>INDEX('I_Određivanje PFC emisija'!$A$50:$A$60,ROWS($CI$111:CI111))="ausblenden"</f>
        <v>0</v>
      </c>
      <c r="CL111" s="699">
        <v>90</v>
      </c>
      <c r="CM111" s="699">
        <v>91</v>
      </c>
      <c r="CN111" s="699">
        <v>92</v>
      </c>
      <c r="CO111" s="699">
        <v>95</v>
      </c>
      <c r="CP111" s="699">
        <v>96</v>
      </c>
      <c r="CQ111" s="699">
        <v>97</v>
      </c>
      <c r="CR111" s="699">
        <v>100</v>
      </c>
      <c r="CS111" s="699">
        <v>101</v>
      </c>
      <c r="CT111" s="699">
        <v>102</v>
      </c>
      <c r="CU111" s="699">
        <v>105</v>
      </c>
      <c r="CV111" s="699">
        <v>106</v>
      </c>
      <c r="CW111" s="699">
        <v>107</v>
      </c>
      <c r="CX111" s="699">
        <v>110</v>
      </c>
      <c r="CY111" s="699">
        <v>111</v>
      </c>
      <c r="CZ111" s="699">
        <v>112</v>
      </c>
      <c r="DA111" s="699">
        <v>118</v>
      </c>
      <c r="DB111" s="699">
        <v>125</v>
      </c>
      <c r="DC111" s="699">
        <v>125</v>
      </c>
      <c r="DD111" s="699">
        <v>125</v>
      </c>
      <c r="DE111" s="699">
        <v>125</v>
      </c>
      <c r="DF111" s="699">
        <v>125</v>
      </c>
      <c r="DG111" s="699">
        <v>125</v>
      </c>
      <c r="DH111" s="699">
        <v>125</v>
      </c>
      <c r="DI111" s="699">
        <f>DA111+1</f>
        <v>119</v>
      </c>
      <c r="DJ111" s="699">
        <f t="shared" ref="DJ111:DX111" si="153">DB111+1</f>
        <v>126</v>
      </c>
      <c r="DK111" s="699">
        <f t="shared" si="153"/>
        <v>126</v>
      </c>
      <c r="DL111" s="699">
        <f t="shared" si="153"/>
        <v>126</v>
      </c>
      <c r="DM111" s="699">
        <f t="shared" si="153"/>
        <v>126</v>
      </c>
      <c r="DN111" s="699">
        <f t="shared" si="153"/>
        <v>126</v>
      </c>
      <c r="DO111" s="699">
        <f t="shared" si="153"/>
        <v>126</v>
      </c>
      <c r="DP111" s="699">
        <f t="shared" si="153"/>
        <v>126</v>
      </c>
      <c r="DQ111" s="699">
        <f t="shared" si="153"/>
        <v>120</v>
      </c>
      <c r="DR111" s="699">
        <f t="shared" si="153"/>
        <v>127</v>
      </c>
      <c r="DS111" s="699">
        <f t="shared" si="153"/>
        <v>127</v>
      </c>
      <c r="DT111" s="699">
        <f t="shared" si="153"/>
        <v>127</v>
      </c>
      <c r="DU111" s="699">
        <f t="shared" si="153"/>
        <v>127</v>
      </c>
      <c r="DV111" s="699">
        <f t="shared" si="153"/>
        <v>127</v>
      </c>
      <c r="DW111" s="699">
        <f t="shared" si="153"/>
        <v>127</v>
      </c>
      <c r="DX111" s="699">
        <f t="shared" si="153"/>
        <v>127</v>
      </c>
      <c r="DY111" s="699">
        <v>133</v>
      </c>
      <c r="DZ111" s="699">
        <v>133</v>
      </c>
      <c r="EA111" s="699">
        <v>133</v>
      </c>
      <c r="EB111" s="699">
        <v>133</v>
      </c>
      <c r="EC111" s="699">
        <v>133</v>
      </c>
      <c r="ED111" s="699">
        <v>133</v>
      </c>
      <c r="EE111" s="699">
        <v>139</v>
      </c>
      <c r="EF111" s="699">
        <v>147</v>
      </c>
    </row>
    <row r="112" spans="1:198" x14ac:dyDescent="0.2">
      <c r="B112" s="694" t="str">
        <f>IF(OR(B111="",CK112),"",'I_Određivanje PFC emisija'!D51)</f>
        <v/>
      </c>
      <c r="C112" s="695" t="str">
        <f>IF(B112="","",'I_Određivanje PFC emisija'!E51)</f>
        <v/>
      </c>
      <c r="D112" s="695" t="str">
        <f>IF(B112="","",'I_Određivanje PFC emisija'!H51)</f>
        <v/>
      </c>
      <c r="E112" s="695" t="str">
        <f>IF($B112="","",INDEX('C_Opis postrojenja'!F:F,MATCH($CJ112,'C_Opis postrojenja'!$Q:$Q,0)))</f>
        <v/>
      </c>
      <c r="F112" s="696" t="str">
        <f>IF($E112="","",INDEX('C_Opis postrojenja'!L:L,MATCH($CJ112,'C_Opis postrojenja'!$Q:$Q,0)))</f>
        <v/>
      </c>
      <c r="G112" s="695" t="str">
        <f>IF($E112="","",INDEX('C_Opis postrojenja'!M:M,MATCH($CJ112,'C_Opis postrojenja'!$Q:$Q,0)))</f>
        <v/>
      </c>
      <c r="H112" s="695" t="str">
        <f>IF($E112="","",INDEX('C_Opis postrojenja'!N:N,MATCH($CJ112,'C_Opis postrojenja'!$Q:$Q,0)))</f>
        <v/>
      </c>
      <c r="I112" s="694" t="str">
        <f>IF(INDEX('I_Određivanje PFC emisija'!$L$50:$L$56,MATCH(B112,'I_Određivanje PFC emisija'!$D$50:$D$56,0))="","",INDEX('I_Određivanje PFC emisija'!$L$50:$L$56,MATCH(B112,'I_Određivanje PFC emisija'!$D$50:$D$56,0)))</f>
        <v/>
      </c>
      <c r="J112" s="694" t="str">
        <f>IF($E112="","",INDEX('I_Određivanje PFC emisija'!$A:$N,CL112,J$107))</f>
        <v/>
      </c>
      <c r="K112" s="694" t="str">
        <f>IF($E112="","",INDEX('I_Određivanje PFC emisija'!$A:$N,CM112,K$107))</f>
        <v/>
      </c>
      <c r="L112" s="694" t="str">
        <f>IF($E112="","",INDEX('I_Određivanje PFC emisija'!$A:$N,CN112,L$107))</f>
        <v/>
      </c>
      <c r="M112" s="694" t="str">
        <f>IF($E112="","",INDEX('I_Određivanje PFC emisija'!$A:$N,CO112,M$107))</f>
        <v/>
      </c>
      <c r="N112" s="694" t="str">
        <f>IF($E112="","",INDEX('I_Određivanje PFC emisija'!$A:$N,CP112,N$107))</f>
        <v/>
      </c>
      <c r="O112" s="694" t="str">
        <f>IF($E112="","",INDEX('I_Određivanje PFC emisija'!$A:$N,CQ112,O$107))</f>
        <v/>
      </c>
      <c r="P112" s="694" t="str">
        <f>IF($E112="","",INDEX('I_Određivanje PFC emisija'!$A:$N,CR112,P$107))</f>
        <v/>
      </c>
      <c r="Q112" s="694" t="str">
        <f>IF($E112="","",INDEX('I_Određivanje PFC emisija'!$A:$N,CS112,Q$107))</f>
        <v/>
      </c>
      <c r="R112" s="694" t="str">
        <f>IF($E112="","",INDEX('I_Određivanje PFC emisija'!$A:$N,CT112,R$107))</f>
        <v/>
      </c>
      <c r="S112" s="694" t="str">
        <f>IF($E112="","",INDEX('I_Određivanje PFC emisija'!$A:$N,CU112,S$107))</f>
        <v/>
      </c>
      <c r="T112" s="694" t="str">
        <f>IF($E112="","",INDEX('I_Određivanje PFC emisija'!$A:$N,CV112,T$107))</f>
        <v/>
      </c>
      <c r="U112" s="694" t="str">
        <f>IF($E112="","",INDEX('I_Određivanje PFC emisija'!$A:$N,CW112,U$107))</f>
        <v/>
      </c>
      <c r="V112" s="694" t="str">
        <f>IF($E112="","",INDEX('I_Određivanje PFC emisija'!$A:$N,CX112,V$107))</f>
        <v/>
      </c>
      <c r="W112" s="694" t="str">
        <f>IF($E112="","",INDEX('I_Određivanje PFC emisija'!$A:$N,CY112,W$107))</f>
        <v/>
      </c>
      <c r="X112" s="694" t="str">
        <f>IF($E112="","",INDEX('I_Određivanje PFC emisija'!$A:$N,CZ112,X$107))</f>
        <v/>
      </c>
      <c r="Y112" s="694" t="str">
        <f>IF($E112="","",INDEX('I_Određivanje PFC emisija'!$A:$N,DA112,Y$107))</f>
        <v/>
      </c>
      <c r="Z112" s="694" t="str">
        <f>IF($E112="","",INDEX('I_Određivanje PFC emisija'!$A:$N,DB112,Z$107))</f>
        <v/>
      </c>
      <c r="AA112" s="694" t="str">
        <f>IF($E112="","",INDEX('I_Određivanje PFC emisija'!$A:$N,DC112,AA$107))</f>
        <v/>
      </c>
      <c r="AB112" s="694" t="str">
        <f>IF($E112="","",INDEX('I_Određivanje PFC emisija'!$A:$N,DD112,AB$107))</f>
        <v/>
      </c>
      <c r="AC112" s="694" t="str">
        <f>IF($E112="","",INDEX('I_Određivanje PFC emisija'!$A:$N,DE112,AC$107))</f>
        <v/>
      </c>
      <c r="AD112" s="694" t="str">
        <f>IF($E112="","",INDEX('I_Određivanje PFC emisija'!$A:$N,DF112,AD$107))</f>
        <v/>
      </c>
      <c r="AE112" s="694" t="str">
        <f>IF($E112="","",INDEX('I_Određivanje PFC emisija'!$A:$N,DG112,AE$107))</f>
        <v/>
      </c>
      <c r="AF112" s="694" t="str">
        <f>IF($E112="","",INDEX('I_Određivanje PFC emisija'!$A:$N,DH112,AF$107))</f>
        <v/>
      </c>
      <c r="AG112" s="694" t="str">
        <f>IF($E112="","",INDEX('I_Određivanje PFC emisija'!$A:$N,DI112,AG$107))</f>
        <v/>
      </c>
      <c r="AH112" s="694" t="str">
        <f>IF($E112="","",INDEX('I_Određivanje PFC emisija'!$A:$N,DJ112,AH$107))</f>
        <v/>
      </c>
      <c r="AI112" s="694" t="str">
        <f>IF($E112="","",INDEX('I_Određivanje PFC emisija'!$A:$N,DK112,AI$107))</f>
        <v/>
      </c>
      <c r="AJ112" s="694" t="str">
        <f>IF($E112="","",INDEX('I_Određivanje PFC emisija'!$A:$N,DL112,AJ$107))</f>
        <v/>
      </c>
      <c r="AK112" s="694" t="str">
        <f>IF($E112="","",INDEX('I_Određivanje PFC emisija'!$A:$N,DM112,AK$107))</f>
        <v/>
      </c>
      <c r="AL112" s="694" t="str">
        <f>IF($E112="","",INDEX('I_Određivanje PFC emisija'!$A:$N,DN112,AL$107))</f>
        <v/>
      </c>
      <c r="AM112" s="694" t="str">
        <f>IF($E112="","",INDEX('I_Određivanje PFC emisija'!$A:$N,DO112,AM$107))</f>
        <v/>
      </c>
      <c r="AN112" s="694" t="str">
        <f>IF($E112="","",INDEX('I_Određivanje PFC emisija'!$A:$N,DP112,AN$107))</f>
        <v/>
      </c>
      <c r="AO112" s="694" t="str">
        <f>IF($E112="","",INDEX('I_Određivanje PFC emisija'!$A:$N,DQ112,AO$107))</f>
        <v/>
      </c>
      <c r="AP112" s="694" t="str">
        <f>IF($E112="","",INDEX('I_Određivanje PFC emisija'!$A:$N,DR112,AP$107))</f>
        <v/>
      </c>
      <c r="AQ112" s="694" t="str">
        <f>IF($E112="","",INDEX('I_Određivanje PFC emisija'!$A:$N,DS112,AQ$107))</f>
        <v/>
      </c>
      <c r="AR112" s="694" t="str">
        <f>IF($E112="","",INDEX('I_Određivanje PFC emisija'!$A:$N,DT112,AR$107))</f>
        <v/>
      </c>
      <c r="AS112" s="694" t="str">
        <f>IF($E112="","",INDEX('I_Određivanje PFC emisija'!$A:$N,DU112,AS$107))</f>
        <v/>
      </c>
      <c r="AT112" s="694" t="str">
        <f>IF($E112="","",INDEX('I_Određivanje PFC emisija'!$A:$N,DV112,AT$107))</f>
        <v/>
      </c>
      <c r="AU112" s="694" t="str">
        <f>IF($E112="","",INDEX('I_Određivanje PFC emisija'!$A:$N,DW112,AU$107))</f>
        <v/>
      </c>
      <c r="AV112" s="694" t="str">
        <f>IF($E112="","",INDEX('I_Određivanje PFC emisija'!$A:$N,DX112,AV$107))</f>
        <v/>
      </c>
      <c r="AW112" s="694" t="str">
        <f>IF($E112="","",INDEX('I_Određivanje PFC emisija'!$A:$N,DY112,AW$107))</f>
        <v/>
      </c>
      <c r="AX112" s="694" t="str">
        <f>IF($E112="","",INDEX('I_Određivanje PFC emisija'!$A:$N,DZ112,AX$107))</f>
        <v/>
      </c>
      <c r="AY112" s="694" t="str">
        <f>IF($E112="","",INDEX('I_Određivanje PFC emisija'!$A:$N,EA112,AY$107))</f>
        <v/>
      </c>
      <c r="AZ112" s="694" t="str">
        <f>IF($E112="","",INDEX('I_Određivanje PFC emisija'!$A:$N,EB112,AZ$107))</f>
        <v/>
      </c>
      <c r="BA112" s="694" t="str">
        <f>IF($E112="","",INDEX('I_Određivanje PFC emisija'!$A:$N,EC112,BA$107))</f>
        <v/>
      </c>
      <c r="BB112" s="694" t="str">
        <f>IF($E112="","",INDEX('I_Određivanje PFC emisija'!$A:$N,ED112,BB$107))</f>
        <v/>
      </c>
      <c r="BC112" s="694" t="str">
        <f>IF($E112="","",INDEX('I_Određivanje PFC emisija'!$A:$N,EE112,BC$107))</f>
        <v/>
      </c>
      <c r="BD112" s="694" t="str">
        <f>IF($E112="","",INDEX('I_Određivanje PFC emisija'!$A:$N,EF112,BD$107))</f>
        <v/>
      </c>
      <c r="CJ112" s="673" t="str">
        <f t="shared" si="152"/>
        <v>SourceCategory_</v>
      </c>
      <c r="CK112" s="673" t="b">
        <f>INDEX('I_Određivanje PFC emisija'!$A$50:$A$60,ROWS($CI$111:CI112))="ausblenden"</f>
        <v>0</v>
      </c>
      <c r="CL112" s="699">
        <f>CL111+75</f>
        <v>165</v>
      </c>
      <c r="CM112" s="699">
        <f t="shared" ref="CM112:ED112" si="154">CM111+75</f>
        <v>166</v>
      </c>
      <c r="CN112" s="699">
        <f t="shared" si="154"/>
        <v>167</v>
      </c>
      <c r="CO112" s="699">
        <f t="shared" si="154"/>
        <v>170</v>
      </c>
      <c r="CP112" s="699">
        <f t="shared" si="154"/>
        <v>171</v>
      </c>
      <c r="CQ112" s="699">
        <f t="shared" si="154"/>
        <v>172</v>
      </c>
      <c r="CR112" s="699">
        <f t="shared" si="154"/>
        <v>175</v>
      </c>
      <c r="CS112" s="699">
        <f t="shared" si="154"/>
        <v>176</v>
      </c>
      <c r="CT112" s="699">
        <f t="shared" si="154"/>
        <v>177</v>
      </c>
      <c r="CU112" s="699">
        <f t="shared" si="154"/>
        <v>180</v>
      </c>
      <c r="CV112" s="699">
        <f t="shared" si="154"/>
        <v>181</v>
      </c>
      <c r="CW112" s="699">
        <f t="shared" si="154"/>
        <v>182</v>
      </c>
      <c r="CX112" s="699">
        <f t="shared" si="154"/>
        <v>185</v>
      </c>
      <c r="CY112" s="699">
        <f t="shared" si="154"/>
        <v>186</v>
      </c>
      <c r="CZ112" s="699">
        <f t="shared" si="154"/>
        <v>187</v>
      </c>
      <c r="DA112" s="699">
        <f t="shared" si="154"/>
        <v>193</v>
      </c>
      <c r="DB112" s="699">
        <f t="shared" si="154"/>
        <v>200</v>
      </c>
      <c r="DC112" s="699">
        <f t="shared" si="154"/>
        <v>200</v>
      </c>
      <c r="DD112" s="699">
        <f t="shared" si="154"/>
        <v>200</v>
      </c>
      <c r="DE112" s="699">
        <f t="shared" si="154"/>
        <v>200</v>
      </c>
      <c r="DF112" s="699">
        <f t="shared" si="154"/>
        <v>200</v>
      </c>
      <c r="DG112" s="699">
        <f t="shared" si="154"/>
        <v>200</v>
      </c>
      <c r="DH112" s="699">
        <f t="shared" si="154"/>
        <v>200</v>
      </c>
      <c r="DI112" s="699">
        <f t="shared" si="154"/>
        <v>194</v>
      </c>
      <c r="DJ112" s="699">
        <f t="shared" si="154"/>
        <v>201</v>
      </c>
      <c r="DK112" s="699">
        <f t="shared" si="154"/>
        <v>201</v>
      </c>
      <c r="DL112" s="699">
        <f t="shared" si="154"/>
        <v>201</v>
      </c>
      <c r="DM112" s="699">
        <f t="shared" si="154"/>
        <v>201</v>
      </c>
      <c r="DN112" s="699">
        <f t="shared" si="154"/>
        <v>201</v>
      </c>
      <c r="DO112" s="699">
        <f t="shared" si="154"/>
        <v>201</v>
      </c>
      <c r="DP112" s="699">
        <f t="shared" si="154"/>
        <v>201</v>
      </c>
      <c r="DQ112" s="699">
        <f t="shared" si="154"/>
        <v>195</v>
      </c>
      <c r="DR112" s="699">
        <f t="shared" si="154"/>
        <v>202</v>
      </c>
      <c r="DS112" s="699">
        <f t="shared" si="154"/>
        <v>202</v>
      </c>
      <c r="DT112" s="699">
        <f t="shared" si="154"/>
        <v>202</v>
      </c>
      <c r="DU112" s="699">
        <f t="shared" si="154"/>
        <v>202</v>
      </c>
      <c r="DV112" s="699">
        <f t="shared" si="154"/>
        <v>202</v>
      </c>
      <c r="DW112" s="699">
        <f t="shared" si="154"/>
        <v>202</v>
      </c>
      <c r="DX112" s="699">
        <f t="shared" si="154"/>
        <v>202</v>
      </c>
      <c r="DY112" s="699">
        <f t="shared" si="154"/>
        <v>208</v>
      </c>
      <c r="DZ112" s="699">
        <f t="shared" si="154"/>
        <v>208</v>
      </c>
      <c r="EA112" s="699">
        <f t="shared" si="154"/>
        <v>208</v>
      </c>
      <c r="EB112" s="699">
        <f t="shared" si="154"/>
        <v>208</v>
      </c>
      <c r="EC112" s="699">
        <f t="shared" si="154"/>
        <v>208</v>
      </c>
      <c r="ED112" s="699">
        <f t="shared" si="154"/>
        <v>208</v>
      </c>
      <c r="EE112" s="699">
        <v>213</v>
      </c>
      <c r="EF112" s="699">
        <v>219</v>
      </c>
    </row>
    <row r="113" spans="1:198" x14ac:dyDescent="0.2">
      <c r="B113" s="694" t="str">
        <f>IF(OR(B112="",CK113),"",'I_Određivanje PFC emisija'!D52)</f>
        <v/>
      </c>
      <c r="C113" s="695" t="str">
        <f>IF(B113="","",'I_Određivanje PFC emisija'!E52)</f>
        <v/>
      </c>
      <c r="D113" s="695" t="str">
        <f>IF(B113="","",'I_Određivanje PFC emisija'!H52)</f>
        <v/>
      </c>
      <c r="E113" s="695" t="str">
        <f>IF($B113="","",INDEX('C_Opis postrojenja'!F:F,MATCH($CJ113,'C_Opis postrojenja'!$Q:$Q,0)))</f>
        <v/>
      </c>
      <c r="F113" s="696" t="str">
        <f>IF($E113="","",INDEX('C_Opis postrojenja'!L:L,MATCH($CJ113,'C_Opis postrojenja'!$Q:$Q,0)))</f>
        <v/>
      </c>
      <c r="G113" s="695" t="str">
        <f>IF($E113="","",INDEX('C_Opis postrojenja'!M:M,MATCH($CJ113,'C_Opis postrojenja'!$Q:$Q,0)))</f>
        <v/>
      </c>
      <c r="H113" s="695" t="str">
        <f>IF($E113="","",INDEX('C_Opis postrojenja'!N:N,MATCH($CJ113,'C_Opis postrojenja'!$Q:$Q,0)))</f>
        <v/>
      </c>
      <c r="I113" s="694" t="str">
        <f>IF(INDEX('I_Određivanje PFC emisija'!$L$50:$L$56,MATCH(B113,'I_Određivanje PFC emisija'!$D$50:$D$56,0))="","",INDEX('I_Određivanje PFC emisija'!$L$50:$L$56,MATCH(B113,'I_Određivanje PFC emisija'!$D$50:$D$56,0)))</f>
        <v/>
      </c>
      <c r="J113" s="694" t="str">
        <f>IF($E113="","",INDEX('I_Određivanje PFC emisija'!$A:$N,CL113,J$107))</f>
        <v/>
      </c>
      <c r="K113" s="694" t="str">
        <f>IF($E113="","",INDEX('I_Određivanje PFC emisija'!$A:$N,CM113,K$107))</f>
        <v/>
      </c>
      <c r="L113" s="694" t="str">
        <f>IF($E113="","",INDEX('I_Određivanje PFC emisija'!$A:$N,CN113,L$107))</f>
        <v/>
      </c>
      <c r="M113" s="694" t="str">
        <f>IF($E113="","",INDEX('I_Određivanje PFC emisija'!$A:$N,CO113,M$107))</f>
        <v/>
      </c>
      <c r="N113" s="694" t="str">
        <f>IF($E113="","",INDEX('I_Određivanje PFC emisija'!$A:$N,CP113,N$107))</f>
        <v/>
      </c>
      <c r="O113" s="694" t="str">
        <f>IF($E113="","",INDEX('I_Određivanje PFC emisija'!$A:$N,CQ113,O$107))</f>
        <v/>
      </c>
      <c r="P113" s="694" t="str">
        <f>IF($E113="","",INDEX('I_Određivanje PFC emisija'!$A:$N,CR113,P$107))</f>
        <v/>
      </c>
      <c r="Q113" s="694" t="str">
        <f>IF($E113="","",INDEX('I_Određivanje PFC emisija'!$A:$N,CS113,Q$107))</f>
        <v/>
      </c>
      <c r="R113" s="694" t="str">
        <f>IF($E113="","",INDEX('I_Određivanje PFC emisija'!$A:$N,CT113,R$107))</f>
        <v/>
      </c>
      <c r="S113" s="694" t="str">
        <f>IF($E113="","",INDEX('I_Određivanje PFC emisija'!$A:$N,CU113,S$107))</f>
        <v/>
      </c>
      <c r="T113" s="694" t="str">
        <f>IF($E113="","",INDEX('I_Određivanje PFC emisija'!$A:$N,CV113,T$107))</f>
        <v/>
      </c>
      <c r="U113" s="694" t="str">
        <f>IF($E113="","",INDEX('I_Određivanje PFC emisija'!$A:$N,CW113,U$107))</f>
        <v/>
      </c>
      <c r="V113" s="694" t="str">
        <f>IF($E113="","",INDEX('I_Određivanje PFC emisija'!$A:$N,CX113,V$107))</f>
        <v/>
      </c>
      <c r="W113" s="694" t="str">
        <f>IF($E113="","",INDEX('I_Određivanje PFC emisija'!$A:$N,CY113,W$107))</f>
        <v/>
      </c>
      <c r="X113" s="694" t="str">
        <f>IF($E113="","",INDEX('I_Određivanje PFC emisija'!$A:$N,CZ113,X$107))</f>
        <v/>
      </c>
      <c r="Y113" s="694" t="str">
        <f>IF($E113="","",INDEX('I_Određivanje PFC emisija'!$A:$N,DA113,Y$107))</f>
        <v/>
      </c>
      <c r="Z113" s="694" t="str">
        <f>IF($E113="","",INDEX('I_Određivanje PFC emisija'!$A:$N,DB113,Z$107))</f>
        <v/>
      </c>
      <c r="AA113" s="694" t="str">
        <f>IF($E113="","",INDEX('I_Određivanje PFC emisija'!$A:$N,DC113,AA$107))</f>
        <v/>
      </c>
      <c r="AB113" s="694" t="str">
        <f>IF($E113="","",INDEX('I_Određivanje PFC emisija'!$A:$N,DD113,AB$107))</f>
        <v/>
      </c>
      <c r="AC113" s="694" t="str">
        <f>IF($E113="","",INDEX('I_Određivanje PFC emisija'!$A:$N,DE113,AC$107))</f>
        <v/>
      </c>
      <c r="AD113" s="694" t="str">
        <f>IF($E113="","",INDEX('I_Određivanje PFC emisija'!$A:$N,DF113,AD$107))</f>
        <v/>
      </c>
      <c r="AE113" s="694" t="str">
        <f>IF($E113="","",INDEX('I_Određivanje PFC emisija'!$A:$N,DG113,AE$107))</f>
        <v/>
      </c>
      <c r="AF113" s="694" t="str">
        <f>IF($E113="","",INDEX('I_Određivanje PFC emisija'!$A:$N,DH113,AF$107))</f>
        <v/>
      </c>
      <c r="AG113" s="694" t="str">
        <f>IF($E113="","",INDEX('I_Određivanje PFC emisija'!$A:$N,DI113,AG$107))</f>
        <v/>
      </c>
      <c r="AH113" s="694" t="str">
        <f>IF($E113="","",INDEX('I_Određivanje PFC emisija'!$A:$N,DJ113,AH$107))</f>
        <v/>
      </c>
      <c r="AI113" s="694" t="str">
        <f>IF($E113="","",INDEX('I_Određivanje PFC emisija'!$A:$N,DK113,AI$107))</f>
        <v/>
      </c>
      <c r="AJ113" s="694" t="str">
        <f>IF($E113="","",INDEX('I_Određivanje PFC emisija'!$A:$N,DL113,AJ$107))</f>
        <v/>
      </c>
      <c r="AK113" s="694" t="str">
        <f>IF($E113="","",INDEX('I_Određivanje PFC emisija'!$A:$N,DM113,AK$107))</f>
        <v/>
      </c>
      <c r="AL113" s="694" t="str">
        <f>IF($E113="","",INDEX('I_Određivanje PFC emisija'!$A:$N,DN113,AL$107))</f>
        <v/>
      </c>
      <c r="AM113" s="694" t="str">
        <f>IF($E113="","",INDEX('I_Određivanje PFC emisija'!$A:$N,DO113,AM$107))</f>
        <v/>
      </c>
      <c r="AN113" s="694" t="str">
        <f>IF($E113="","",INDEX('I_Određivanje PFC emisija'!$A:$N,DP113,AN$107))</f>
        <v/>
      </c>
      <c r="AO113" s="694" t="str">
        <f>IF($E113="","",INDEX('I_Određivanje PFC emisija'!$A:$N,DQ113,AO$107))</f>
        <v/>
      </c>
      <c r="AP113" s="694" t="str">
        <f>IF($E113="","",INDEX('I_Određivanje PFC emisija'!$A:$N,DR113,AP$107))</f>
        <v/>
      </c>
      <c r="AQ113" s="694" t="str">
        <f>IF($E113="","",INDEX('I_Određivanje PFC emisija'!$A:$N,DS113,AQ$107))</f>
        <v/>
      </c>
      <c r="AR113" s="694" t="str">
        <f>IF($E113="","",INDEX('I_Određivanje PFC emisija'!$A:$N,DT113,AR$107))</f>
        <v/>
      </c>
      <c r="AS113" s="694" t="str">
        <f>IF($E113="","",INDEX('I_Određivanje PFC emisija'!$A:$N,DU113,AS$107))</f>
        <v/>
      </c>
      <c r="AT113" s="694" t="str">
        <f>IF($E113="","",INDEX('I_Određivanje PFC emisija'!$A:$N,DV113,AT$107))</f>
        <v/>
      </c>
      <c r="AU113" s="694" t="str">
        <f>IF($E113="","",INDEX('I_Određivanje PFC emisija'!$A:$N,DW113,AU$107))</f>
        <v/>
      </c>
      <c r="AV113" s="694" t="str">
        <f>IF($E113="","",INDEX('I_Određivanje PFC emisija'!$A:$N,DX113,AV$107))</f>
        <v/>
      </c>
      <c r="AW113" s="694" t="str">
        <f>IF($E113="","",INDEX('I_Određivanje PFC emisija'!$A:$N,DY113,AW$107))</f>
        <v/>
      </c>
      <c r="AX113" s="694" t="str">
        <f>IF($E113="","",INDEX('I_Određivanje PFC emisija'!$A:$N,DZ113,AX$107))</f>
        <v/>
      </c>
      <c r="AY113" s="694" t="str">
        <f>IF($E113="","",INDEX('I_Određivanje PFC emisija'!$A:$N,EA113,AY$107))</f>
        <v/>
      </c>
      <c r="AZ113" s="694" t="str">
        <f>IF($E113="","",INDEX('I_Određivanje PFC emisija'!$A:$N,EB113,AZ$107))</f>
        <v/>
      </c>
      <c r="BA113" s="694" t="str">
        <f>IF($E113="","",INDEX('I_Određivanje PFC emisija'!$A:$N,EC113,BA$107))</f>
        <v/>
      </c>
      <c r="BB113" s="694" t="str">
        <f>IF($E113="","",INDEX('I_Određivanje PFC emisija'!$A:$N,ED113,BB$107))</f>
        <v/>
      </c>
      <c r="BC113" s="694" t="str">
        <f>IF($E113="","",INDEX('I_Određivanje PFC emisija'!$A:$N,EE113,BC$107))</f>
        <v/>
      </c>
      <c r="BD113" s="694" t="str">
        <f>IF($E113="","",INDEX('I_Određivanje PFC emisija'!$A:$N,EF113,BD$107))</f>
        <v/>
      </c>
      <c r="CJ113" s="673" t="str">
        <f t="shared" si="152"/>
        <v>SourceCategory_</v>
      </c>
      <c r="CK113" s="673" t="b">
        <f>INDEX('I_Određivanje PFC emisija'!$A$50:$A$60,ROWS($CI$111:CI113))="ausblenden"</f>
        <v>0</v>
      </c>
      <c r="CL113" s="673">
        <f t="shared" ref="CL113:CL120" si="155">CL112+72</f>
        <v>237</v>
      </c>
      <c r="CM113" s="673">
        <f t="shared" ref="CM113:EF118" si="156">CM112+72</f>
        <v>238</v>
      </c>
      <c r="CN113" s="673">
        <f t="shared" si="156"/>
        <v>239</v>
      </c>
      <c r="CO113" s="673">
        <f t="shared" si="156"/>
        <v>242</v>
      </c>
      <c r="CP113" s="673">
        <f t="shared" si="156"/>
        <v>243</v>
      </c>
      <c r="CQ113" s="673">
        <f t="shared" si="156"/>
        <v>244</v>
      </c>
      <c r="CR113" s="673">
        <f t="shared" si="156"/>
        <v>247</v>
      </c>
      <c r="CS113" s="673">
        <f t="shared" si="156"/>
        <v>248</v>
      </c>
      <c r="CT113" s="673">
        <f t="shared" si="156"/>
        <v>249</v>
      </c>
      <c r="CU113" s="673">
        <f t="shared" si="156"/>
        <v>252</v>
      </c>
      <c r="CV113" s="673">
        <f t="shared" si="156"/>
        <v>253</v>
      </c>
      <c r="CW113" s="673">
        <f t="shared" si="156"/>
        <v>254</v>
      </c>
      <c r="CX113" s="673">
        <f t="shared" si="156"/>
        <v>257</v>
      </c>
      <c r="CY113" s="673">
        <f t="shared" si="156"/>
        <v>258</v>
      </c>
      <c r="CZ113" s="673">
        <f t="shared" si="156"/>
        <v>259</v>
      </c>
      <c r="DA113" s="673">
        <f t="shared" si="156"/>
        <v>265</v>
      </c>
      <c r="DB113" s="673">
        <f t="shared" si="156"/>
        <v>272</v>
      </c>
      <c r="DC113" s="673">
        <f t="shared" si="156"/>
        <v>272</v>
      </c>
      <c r="DD113" s="673">
        <f t="shared" si="156"/>
        <v>272</v>
      </c>
      <c r="DE113" s="673">
        <f t="shared" si="156"/>
        <v>272</v>
      </c>
      <c r="DF113" s="673">
        <f t="shared" si="156"/>
        <v>272</v>
      </c>
      <c r="DG113" s="673">
        <f t="shared" si="156"/>
        <v>272</v>
      </c>
      <c r="DH113" s="673">
        <f t="shared" si="156"/>
        <v>272</v>
      </c>
      <c r="DI113" s="673">
        <f t="shared" si="156"/>
        <v>266</v>
      </c>
      <c r="DJ113" s="673">
        <f t="shared" si="156"/>
        <v>273</v>
      </c>
      <c r="DK113" s="673">
        <f t="shared" si="156"/>
        <v>273</v>
      </c>
      <c r="DL113" s="673">
        <f t="shared" si="156"/>
        <v>273</v>
      </c>
      <c r="DM113" s="673">
        <f t="shared" si="156"/>
        <v>273</v>
      </c>
      <c r="DN113" s="673">
        <f t="shared" si="156"/>
        <v>273</v>
      </c>
      <c r="DO113" s="673">
        <f t="shared" si="156"/>
        <v>273</v>
      </c>
      <c r="DP113" s="673">
        <f t="shared" si="156"/>
        <v>273</v>
      </c>
      <c r="DQ113" s="673">
        <f t="shared" si="156"/>
        <v>267</v>
      </c>
      <c r="DR113" s="673">
        <f t="shared" si="156"/>
        <v>274</v>
      </c>
      <c r="DS113" s="673">
        <f t="shared" si="156"/>
        <v>274</v>
      </c>
      <c r="DT113" s="673">
        <f t="shared" si="156"/>
        <v>274</v>
      </c>
      <c r="DU113" s="673">
        <f t="shared" si="156"/>
        <v>274</v>
      </c>
      <c r="DV113" s="673">
        <f t="shared" si="156"/>
        <v>274</v>
      </c>
      <c r="DW113" s="673">
        <f t="shared" si="156"/>
        <v>274</v>
      </c>
      <c r="DX113" s="673">
        <f t="shared" si="156"/>
        <v>274</v>
      </c>
      <c r="DY113" s="673">
        <f t="shared" si="156"/>
        <v>280</v>
      </c>
      <c r="DZ113" s="673">
        <f t="shared" si="156"/>
        <v>280</v>
      </c>
      <c r="EA113" s="673">
        <f t="shared" si="156"/>
        <v>280</v>
      </c>
      <c r="EB113" s="673">
        <f t="shared" si="156"/>
        <v>280</v>
      </c>
      <c r="EC113" s="673">
        <f t="shared" si="156"/>
        <v>280</v>
      </c>
      <c r="ED113" s="673">
        <f t="shared" si="156"/>
        <v>280</v>
      </c>
      <c r="EE113" s="673">
        <f t="shared" si="156"/>
        <v>285</v>
      </c>
      <c r="EF113" s="673">
        <f t="shared" si="156"/>
        <v>291</v>
      </c>
    </row>
    <row r="114" spans="1:198" x14ac:dyDescent="0.2">
      <c r="B114" s="694" t="str">
        <f>IF(OR(B113="",CK114),"",'I_Određivanje PFC emisija'!D53)</f>
        <v/>
      </c>
      <c r="C114" s="695" t="str">
        <f>IF(B114="","",'I_Određivanje PFC emisija'!E53)</f>
        <v/>
      </c>
      <c r="D114" s="695" t="str">
        <f>IF(B114="","",'I_Određivanje PFC emisija'!H53)</f>
        <v/>
      </c>
      <c r="E114" s="695" t="str">
        <f>IF($B114="","",INDEX('C_Opis postrojenja'!F:F,MATCH($CJ114,'C_Opis postrojenja'!$Q:$Q,0)))</f>
        <v/>
      </c>
      <c r="F114" s="696" t="str">
        <f>IF($E114="","",INDEX('C_Opis postrojenja'!L:L,MATCH($CJ114,'C_Opis postrojenja'!$Q:$Q,0)))</f>
        <v/>
      </c>
      <c r="G114" s="695" t="str">
        <f>IF($E114="","",INDEX('C_Opis postrojenja'!M:M,MATCH($CJ114,'C_Opis postrojenja'!$Q:$Q,0)))</f>
        <v/>
      </c>
      <c r="H114" s="695" t="str">
        <f>IF($E114="","",INDEX('C_Opis postrojenja'!N:N,MATCH($CJ114,'C_Opis postrojenja'!$Q:$Q,0)))</f>
        <v/>
      </c>
      <c r="I114" s="694" t="str">
        <f>IF(INDEX('I_Određivanje PFC emisija'!$L$50:$L$56,MATCH(B114,'I_Određivanje PFC emisija'!$D$50:$D$56,0))="","",INDEX('I_Određivanje PFC emisija'!$L$50:$L$56,MATCH(B114,'I_Određivanje PFC emisija'!$D$50:$D$56,0)))</f>
        <v/>
      </c>
      <c r="J114" s="694" t="str">
        <f>IF($E114="","",INDEX('I_Određivanje PFC emisija'!$A:$N,CL114,J$107))</f>
        <v/>
      </c>
      <c r="K114" s="694" t="str">
        <f>IF($E114="","",INDEX('I_Određivanje PFC emisija'!$A:$N,CM114,K$107))</f>
        <v/>
      </c>
      <c r="L114" s="694" t="str">
        <f>IF($E114="","",INDEX('I_Određivanje PFC emisija'!$A:$N,CN114,L$107))</f>
        <v/>
      </c>
      <c r="M114" s="694" t="str">
        <f>IF($E114="","",INDEX('I_Određivanje PFC emisija'!$A:$N,CO114,M$107))</f>
        <v/>
      </c>
      <c r="N114" s="694" t="str">
        <f>IF($E114="","",INDEX('I_Određivanje PFC emisija'!$A:$N,CP114,N$107))</f>
        <v/>
      </c>
      <c r="O114" s="694" t="str">
        <f>IF($E114="","",INDEX('I_Određivanje PFC emisija'!$A:$N,CQ114,O$107))</f>
        <v/>
      </c>
      <c r="P114" s="694" t="str">
        <f>IF($E114="","",INDEX('I_Određivanje PFC emisija'!$A:$N,CR114,P$107))</f>
        <v/>
      </c>
      <c r="Q114" s="694" t="str">
        <f>IF($E114="","",INDEX('I_Određivanje PFC emisija'!$A:$N,CS114,Q$107))</f>
        <v/>
      </c>
      <c r="R114" s="694" t="str">
        <f>IF($E114="","",INDEX('I_Određivanje PFC emisija'!$A:$N,CT114,R$107))</f>
        <v/>
      </c>
      <c r="S114" s="694" t="str">
        <f>IF($E114="","",INDEX('I_Određivanje PFC emisija'!$A:$N,CU114,S$107))</f>
        <v/>
      </c>
      <c r="T114" s="694" t="str">
        <f>IF($E114="","",INDEX('I_Određivanje PFC emisija'!$A:$N,CV114,T$107))</f>
        <v/>
      </c>
      <c r="U114" s="694" t="str">
        <f>IF($E114="","",INDEX('I_Određivanje PFC emisija'!$A:$N,CW114,U$107))</f>
        <v/>
      </c>
      <c r="V114" s="694" t="str">
        <f>IF($E114="","",INDEX('I_Određivanje PFC emisija'!$A:$N,CX114,V$107))</f>
        <v/>
      </c>
      <c r="W114" s="694" t="str">
        <f>IF($E114="","",INDEX('I_Određivanje PFC emisija'!$A:$N,CY114,W$107))</f>
        <v/>
      </c>
      <c r="X114" s="694" t="str">
        <f>IF($E114="","",INDEX('I_Određivanje PFC emisija'!$A:$N,CZ114,X$107))</f>
        <v/>
      </c>
      <c r="Y114" s="694" t="str">
        <f>IF($E114="","",INDEX('I_Određivanje PFC emisija'!$A:$N,DA114,Y$107))</f>
        <v/>
      </c>
      <c r="Z114" s="694" t="str">
        <f>IF($E114="","",INDEX('I_Određivanje PFC emisija'!$A:$N,DB114,Z$107))</f>
        <v/>
      </c>
      <c r="AA114" s="694" t="str">
        <f>IF($E114="","",INDEX('I_Određivanje PFC emisija'!$A:$N,DC114,AA$107))</f>
        <v/>
      </c>
      <c r="AB114" s="694" t="str">
        <f>IF($E114="","",INDEX('I_Određivanje PFC emisija'!$A:$N,DD114,AB$107))</f>
        <v/>
      </c>
      <c r="AC114" s="694" t="str">
        <f>IF($E114="","",INDEX('I_Određivanje PFC emisija'!$A:$N,DE114,AC$107))</f>
        <v/>
      </c>
      <c r="AD114" s="694" t="str">
        <f>IF($E114="","",INDEX('I_Određivanje PFC emisija'!$A:$N,DF114,AD$107))</f>
        <v/>
      </c>
      <c r="AE114" s="694" t="str">
        <f>IF($E114="","",INDEX('I_Određivanje PFC emisija'!$A:$N,DG114,AE$107))</f>
        <v/>
      </c>
      <c r="AF114" s="694" t="str">
        <f>IF($E114="","",INDEX('I_Određivanje PFC emisija'!$A:$N,DH114,AF$107))</f>
        <v/>
      </c>
      <c r="AG114" s="694" t="str">
        <f>IF($E114="","",INDEX('I_Određivanje PFC emisija'!$A:$N,DI114,AG$107))</f>
        <v/>
      </c>
      <c r="AH114" s="694" t="str">
        <f>IF($E114="","",INDEX('I_Određivanje PFC emisija'!$A:$N,DJ114,AH$107))</f>
        <v/>
      </c>
      <c r="AI114" s="694" t="str">
        <f>IF($E114="","",INDEX('I_Određivanje PFC emisija'!$A:$N,DK114,AI$107))</f>
        <v/>
      </c>
      <c r="AJ114" s="694" t="str">
        <f>IF($E114="","",INDEX('I_Određivanje PFC emisija'!$A:$N,DL114,AJ$107))</f>
        <v/>
      </c>
      <c r="AK114" s="694" t="str">
        <f>IF($E114="","",INDEX('I_Određivanje PFC emisija'!$A:$N,DM114,AK$107))</f>
        <v/>
      </c>
      <c r="AL114" s="694" t="str">
        <f>IF($E114="","",INDEX('I_Određivanje PFC emisija'!$A:$N,DN114,AL$107))</f>
        <v/>
      </c>
      <c r="AM114" s="694" t="str">
        <f>IF($E114="","",INDEX('I_Određivanje PFC emisija'!$A:$N,DO114,AM$107))</f>
        <v/>
      </c>
      <c r="AN114" s="694" t="str">
        <f>IF($E114="","",INDEX('I_Određivanje PFC emisija'!$A:$N,DP114,AN$107))</f>
        <v/>
      </c>
      <c r="AO114" s="694" t="str">
        <f>IF($E114="","",INDEX('I_Određivanje PFC emisija'!$A:$N,DQ114,AO$107))</f>
        <v/>
      </c>
      <c r="AP114" s="694" t="str">
        <f>IF($E114="","",INDEX('I_Određivanje PFC emisija'!$A:$N,DR114,AP$107))</f>
        <v/>
      </c>
      <c r="AQ114" s="694" t="str">
        <f>IF($E114="","",INDEX('I_Određivanje PFC emisija'!$A:$N,DS114,AQ$107))</f>
        <v/>
      </c>
      <c r="AR114" s="694" t="str">
        <f>IF($E114="","",INDEX('I_Određivanje PFC emisija'!$A:$N,DT114,AR$107))</f>
        <v/>
      </c>
      <c r="AS114" s="694" t="str">
        <f>IF($E114="","",INDEX('I_Određivanje PFC emisija'!$A:$N,DU114,AS$107))</f>
        <v/>
      </c>
      <c r="AT114" s="694" t="str">
        <f>IF($E114="","",INDEX('I_Određivanje PFC emisija'!$A:$N,DV114,AT$107))</f>
        <v/>
      </c>
      <c r="AU114" s="694" t="str">
        <f>IF($E114="","",INDEX('I_Određivanje PFC emisija'!$A:$N,DW114,AU$107))</f>
        <v/>
      </c>
      <c r="AV114" s="694" t="str">
        <f>IF($E114="","",INDEX('I_Određivanje PFC emisija'!$A:$N,DX114,AV$107))</f>
        <v/>
      </c>
      <c r="AW114" s="694" t="str">
        <f>IF($E114="","",INDEX('I_Određivanje PFC emisija'!$A:$N,DY114,AW$107))</f>
        <v/>
      </c>
      <c r="AX114" s="694" t="str">
        <f>IF($E114="","",INDEX('I_Određivanje PFC emisija'!$A:$N,DZ114,AX$107))</f>
        <v/>
      </c>
      <c r="AY114" s="694" t="str">
        <f>IF($E114="","",INDEX('I_Određivanje PFC emisija'!$A:$N,EA114,AY$107))</f>
        <v/>
      </c>
      <c r="AZ114" s="694" t="str">
        <f>IF($E114="","",INDEX('I_Određivanje PFC emisija'!$A:$N,EB114,AZ$107))</f>
        <v/>
      </c>
      <c r="BA114" s="694" t="str">
        <f>IF($E114="","",INDEX('I_Određivanje PFC emisija'!$A:$N,EC114,BA$107))</f>
        <v/>
      </c>
      <c r="BB114" s="694" t="str">
        <f>IF($E114="","",INDEX('I_Određivanje PFC emisija'!$A:$N,ED114,BB$107))</f>
        <v/>
      </c>
      <c r="BC114" s="694" t="str">
        <f>IF($E114="","",INDEX('I_Određivanje PFC emisija'!$A:$N,EE114,BC$107))</f>
        <v/>
      </c>
      <c r="BD114" s="694" t="str">
        <f>IF($E114="","",INDEX('I_Određivanje PFC emisija'!$A:$N,EF114,BD$107))</f>
        <v/>
      </c>
      <c r="CJ114" s="673" t="str">
        <f t="shared" si="152"/>
        <v>SourceCategory_</v>
      </c>
      <c r="CK114" s="673" t="b">
        <f>INDEX('I_Određivanje PFC emisija'!$A$50:$A$60,ROWS($CI$111:CI114))="ausblenden"</f>
        <v>0</v>
      </c>
      <c r="CL114" s="673">
        <f t="shared" si="155"/>
        <v>309</v>
      </c>
      <c r="CM114" s="673">
        <f t="shared" si="156"/>
        <v>310</v>
      </c>
      <c r="CN114" s="673">
        <f t="shared" si="156"/>
        <v>311</v>
      </c>
      <c r="CO114" s="673">
        <f t="shared" si="156"/>
        <v>314</v>
      </c>
      <c r="CP114" s="673">
        <f t="shared" si="156"/>
        <v>315</v>
      </c>
      <c r="CQ114" s="673">
        <f t="shared" si="156"/>
        <v>316</v>
      </c>
      <c r="CR114" s="673">
        <f t="shared" si="156"/>
        <v>319</v>
      </c>
      <c r="CS114" s="673">
        <f t="shared" si="156"/>
        <v>320</v>
      </c>
      <c r="CT114" s="673">
        <f t="shared" si="156"/>
        <v>321</v>
      </c>
      <c r="CU114" s="673">
        <f t="shared" si="156"/>
        <v>324</v>
      </c>
      <c r="CV114" s="673">
        <f t="shared" si="156"/>
        <v>325</v>
      </c>
      <c r="CW114" s="673">
        <f t="shared" si="156"/>
        <v>326</v>
      </c>
      <c r="CX114" s="673">
        <f t="shared" si="156"/>
        <v>329</v>
      </c>
      <c r="CY114" s="673">
        <f t="shared" si="156"/>
        <v>330</v>
      </c>
      <c r="CZ114" s="673">
        <f t="shared" si="156"/>
        <v>331</v>
      </c>
      <c r="DA114" s="673">
        <f t="shared" si="156"/>
        <v>337</v>
      </c>
      <c r="DB114" s="673">
        <f t="shared" si="156"/>
        <v>344</v>
      </c>
      <c r="DC114" s="673">
        <f t="shared" si="156"/>
        <v>344</v>
      </c>
      <c r="DD114" s="673">
        <f t="shared" si="156"/>
        <v>344</v>
      </c>
      <c r="DE114" s="673">
        <f t="shared" si="156"/>
        <v>344</v>
      </c>
      <c r="DF114" s="673">
        <f t="shared" si="156"/>
        <v>344</v>
      </c>
      <c r="DG114" s="673">
        <f t="shared" si="156"/>
        <v>344</v>
      </c>
      <c r="DH114" s="673">
        <f t="shared" si="156"/>
        <v>344</v>
      </c>
      <c r="DI114" s="673">
        <f t="shared" si="156"/>
        <v>338</v>
      </c>
      <c r="DJ114" s="673">
        <f t="shared" si="156"/>
        <v>345</v>
      </c>
      <c r="DK114" s="673">
        <f t="shared" si="156"/>
        <v>345</v>
      </c>
      <c r="DL114" s="673">
        <f t="shared" si="156"/>
        <v>345</v>
      </c>
      <c r="DM114" s="673">
        <f t="shared" si="156"/>
        <v>345</v>
      </c>
      <c r="DN114" s="673">
        <f t="shared" si="156"/>
        <v>345</v>
      </c>
      <c r="DO114" s="673">
        <f t="shared" si="156"/>
        <v>345</v>
      </c>
      <c r="DP114" s="673">
        <f t="shared" si="156"/>
        <v>345</v>
      </c>
      <c r="DQ114" s="673">
        <f t="shared" si="156"/>
        <v>339</v>
      </c>
      <c r="DR114" s="673">
        <f t="shared" si="156"/>
        <v>346</v>
      </c>
      <c r="DS114" s="673">
        <f t="shared" si="156"/>
        <v>346</v>
      </c>
      <c r="DT114" s="673">
        <f t="shared" si="156"/>
        <v>346</v>
      </c>
      <c r="DU114" s="673">
        <f t="shared" si="156"/>
        <v>346</v>
      </c>
      <c r="DV114" s="673">
        <f t="shared" si="156"/>
        <v>346</v>
      </c>
      <c r="DW114" s="673">
        <f t="shared" si="156"/>
        <v>346</v>
      </c>
      <c r="DX114" s="673">
        <f t="shared" si="156"/>
        <v>346</v>
      </c>
      <c r="DY114" s="673">
        <f t="shared" si="156"/>
        <v>352</v>
      </c>
      <c r="DZ114" s="673">
        <f t="shared" si="156"/>
        <v>352</v>
      </c>
      <c r="EA114" s="673">
        <f t="shared" si="156"/>
        <v>352</v>
      </c>
      <c r="EB114" s="673">
        <f t="shared" si="156"/>
        <v>352</v>
      </c>
      <c r="EC114" s="673">
        <f t="shared" si="156"/>
        <v>352</v>
      </c>
      <c r="ED114" s="673">
        <f t="shared" si="156"/>
        <v>352</v>
      </c>
      <c r="EE114" s="673">
        <f t="shared" si="156"/>
        <v>357</v>
      </c>
      <c r="EF114" s="673">
        <f t="shared" si="156"/>
        <v>363</v>
      </c>
    </row>
    <row r="115" spans="1:198" x14ac:dyDescent="0.2">
      <c r="B115" s="694" t="str">
        <f>IF(OR(B114="",CK115),"",'I_Određivanje PFC emisija'!D54)</f>
        <v/>
      </c>
      <c r="C115" s="695" t="str">
        <f>IF(B115="","",'I_Određivanje PFC emisija'!E54)</f>
        <v/>
      </c>
      <c r="D115" s="695" t="str">
        <f>IF(B115="","",'I_Određivanje PFC emisija'!H54)</f>
        <v/>
      </c>
      <c r="E115" s="695" t="str">
        <f>IF($B115="","",INDEX('C_Opis postrojenja'!F:F,MATCH($CJ115,'C_Opis postrojenja'!$Q:$Q,0)))</f>
        <v/>
      </c>
      <c r="F115" s="696" t="str">
        <f>IF($E115="","",INDEX('C_Opis postrojenja'!L:L,MATCH($CJ115,'C_Opis postrojenja'!$Q:$Q,0)))</f>
        <v/>
      </c>
      <c r="G115" s="695" t="str">
        <f>IF($E115="","",INDEX('C_Opis postrojenja'!M:M,MATCH($CJ115,'C_Opis postrojenja'!$Q:$Q,0)))</f>
        <v/>
      </c>
      <c r="H115" s="695" t="str">
        <f>IF($E115="","",INDEX('C_Opis postrojenja'!N:N,MATCH($CJ115,'C_Opis postrojenja'!$Q:$Q,0)))</f>
        <v/>
      </c>
      <c r="I115" s="694" t="str">
        <f>IF(INDEX('I_Određivanje PFC emisija'!$L$50:$L$56,MATCH(B115,'I_Određivanje PFC emisija'!$D$50:$D$56,0))="","",INDEX('I_Određivanje PFC emisija'!$L$50:$L$56,MATCH(B115,'I_Određivanje PFC emisija'!$D$50:$D$56,0)))</f>
        <v/>
      </c>
      <c r="J115" s="694" t="str">
        <f>IF($E115="","",INDEX('I_Određivanje PFC emisija'!$A:$N,CL115,J$107))</f>
        <v/>
      </c>
      <c r="K115" s="694" t="str">
        <f>IF($E115="","",INDEX('I_Određivanje PFC emisija'!$A:$N,CM115,K$107))</f>
        <v/>
      </c>
      <c r="L115" s="694" t="str">
        <f>IF($E115="","",INDEX('I_Određivanje PFC emisija'!$A:$N,CN115,L$107))</f>
        <v/>
      </c>
      <c r="M115" s="694" t="str">
        <f>IF($E115="","",INDEX('I_Određivanje PFC emisija'!$A:$N,CO115,M$107))</f>
        <v/>
      </c>
      <c r="N115" s="694" t="str">
        <f>IF($E115="","",INDEX('I_Određivanje PFC emisija'!$A:$N,CP115,N$107))</f>
        <v/>
      </c>
      <c r="O115" s="694" t="str">
        <f>IF($E115="","",INDEX('I_Određivanje PFC emisija'!$A:$N,CQ115,O$107))</f>
        <v/>
      </c>
      <c r="P115" s="694" t="str">
        <f>IF($E115="","",INDEX('I_Određivanje PFC emisija'!$A:$N,CR115,P$107))</f>
        <v/>
      </c>
      <c r="Q115" s="694" t="str">
        <f>IF($E115="","",INDEX('I_Određivanje PFC emisija'!$A:$N,CS115,Q$107))</f>
        <v/>
      </c>
      <c r="R115" s="694" t="str">
        <f>IF($E115="","",INDEX('I_Određivanje PFC emisija'!$A:$N,CT115,R$107))</f>
        <v/>
      </c>
      <c r="S115" s="694" t="str">
        <f>IF($E115="","",INDEX('I_Određivanje PFC emisija'!$A:$N,CU115,S$107))</f>
        <v/>
      </c>
      <c r="T115" s="694" t="str">
        <f>IF($E115="","",INDEX('I_Određivanje PFC emisija'!$A:$N,CV115,T$107))</f>
        <v/>
      </c>
      <c r="U115" s="694" t="str">
        <f>IF($E115="","",INDEX('I_Određivanje PFC emisija'!$A:$N,CW115,U$107))</f>
        <v/>
      </c>
      <c r="V115" s="694" t="str">
        <f>IF($E115="","",INDEX('I_Određivanje PFC emisija'!$A:$N,CX115,V$107))</f>
        <v/>
      </c>
      <c r="W115" s="694" t="str">
        <f>IF($E115="","",INDEX('I_Određivanje PFC emisija'!$A:$N,CY115,W$107))</f>
        <v/>
      </c>
      <c r="X115" s="694" t="str">
        <f>IF($E115="","",INDEX('I_Određivanje PFC emisija'!$A:$N,CZ115,X$107))</f>
        <v/>
      </c>
      <c r="Y115" s="694" t="str">
        <f>IF($E115="","",INDEX('I_Određivanje PFC emisija'!$A:$N,DA115,Y$107))</f>
        <v/>
      </c>
      <c r="Z115" s="694" t="str">
        <f>IF($E115="","",INDEX('I_Određivanje PFC emisija'!$A:$N,DB115,Z$107))</f>
        <v/>
      </c>
      <c r="AA115" s="694" t="str">
        <f>IF($E115="","",INDEX('I_Određivanje PFC emisija'!$A:$N,DC115,AA$107))</f>
        <v/>
      </c>
      <c r="AB115" s="694" t="str">
        <f>IF($E115="","",INDEX('I_Određivanje PFC emisija'!$A:$N,DD115,AB$107))</f>
        <v/>
      </c>
      <c r="AC115" s="694" t="str">
        <f>IF($E115="","",INDEX('I_Određivanje PFC emisija'!$A:$N,DE115,AC$107))</f>
        <v/>
      </c>
      <c r="AD115" s="694" t="str">
        <f>IF($E115="","",INDEX('I_Određivanje PFC emisija'!$A:$N,DF115,AD$107))</f>
        <v/>
      </c>
      <c r="AE115" s="694" t="str">
        <f>IF($E115="","",INDEX('I_Određivanje PFC emisija'!$A:$N,DG115,AE$107))</f>
        <v/>
      </c>
      <c r="AF115" s="694" t="str">
        <f>IF($E115="","",INDEX('I_Određivanje PFC emisija'!$A:$N,DH115,AF$107))</f>
        <v/>
      </c>
      <c r="AG115" s="694" t="str">
        <f>IF($E115="","",INDEX('I_Određivanje PFC emisija'!$A:$N,DI115,AG$107))</f>
        <v/>
      </c>
      <c r="AH115" s="694" t="str">
        <f>IF($E115="","",INDEX('I_Određivanje PFC emisija'!$A:$N,DJ115,AH$107))</f>
        <v/>
      </c>
      <c r="AI115" s="694" t="str">
        <f>IF($E115="","",INDEX('I_Određivanje PFC emisija'!$A:$N,DK115,AI$107))</f>
        <v/>
      </c>
      <c r="AJ115" s="694" t="str">
        <f>IF($E115="","",INDEX('I_Određivanje PFC emisija'!$A:$N,DL115,AJ$107))</f>
        <v/>
      </c>
      <c r="AK115" s="694" t="str">
        <f>IF($E115="","",INDEX('I_Određivanje PFC emisija'!$A:$N,DM115,AK$107))</f>
        <v/>
      </c>
      <c r="AL115" s="694" t="str">
        <f>IF($E115="","",INDEX('I_Određivanje PFC emisija'!$A:$N,DN115,AL$107))</f>
        <v/>
      </c>
      <c r="AM115" s="694" t="str">
        <f>IF($E115="","",INDEX('I_Određivanje PFC emisija'!$A:$N,DO115,AM$107))</f>
        <v/>
      </c>
      <c r="AN115" s="694" t="str">
        <f>IF($E115="","",INDEX('I_Određivanje PFC emisija'!$A:$N,DP115,AN$107))</f>
        <v/>
      </c>
      <c r="AO115" s="694" t="str">
        <f>IF($E115="","",INDEX('I_Određivanje PFC emisija'!$A:$N,DQ115,AO$107))</f>
        <v/>
      </c>
      <c r="AP115" s="694" t="str">
        <f>IF($E115="","",INDEX('I_Određivanje PFC emisija'!$A:$N,DR115,AP$107))</f>
        <v/>
      </c>
      <c r="AQ115" s="694" t="str">
        <f>IF($E115="","",INDEX('I_Određivanje PFC emisija'!$A:$N,DS115,AQ$107))</f>
        <v/>
      </c>
      <c r="AR115" s="694" t="str">
        <f>IF($E115="","",INDEX('I_Određivanje PFC emisija'!$A:$N,DT115,AR$107))</f>
        <v/>
      </c>
      <c r="AS115" s="694" t="str">
        <f>IF($E115="","",INDEX('I_Određivanje PFC emisija'!$A:$N,DU115,AS$107))</f>
        <v/>
      </c>
      <c r="AT115" s="694" t="str">
        <f>IF($E115="","",INDEX('I_Određivanje PFC emisija'!$A:$N,DV115,AT$107))</f>
        <v/>
      </c>
      <c r="AU115" s="694" t="str">
        <f>IF($E115="","",INDEX('I_Određivanje PFC emisija'!$A:$N,DW115,AU$107))</f>
        <v/>
      </c>
      <c r="AV115" s="694" t="str">
        <f>IF($E115="","",INDEX('I_Određivanje PFC emisija'!$A:$N,DX115,AV$107))</f>
        <v/>
      </c>
      <c r="AW115" s="694" t="str">
        <f>IF($E115="","",INDEX('I_Određivanje PFC emisija'!$A:$N,DY115,AW$107))</f>
        <v/>
      </c>
      <c r="AX115" s="694" t="str">
        <f>IF($E115="","",INDEX('I_Određivanje PFC emisija'!$A:$N,DZ115,AX$107))</f>
        <v/>
      </c>
      <c r="AY115" s="694" t="str">
        <f>IF($E115="","",INDEX('I_Određivanje PFC emisija'!$A:$N,EA115,AY$107))</f>
        <v/>
      </c>
      <c r="AZ115" s="694" t="str">
        <f>IF($E115="","",INDEX('I_Određivanje PFC emisija'!$A:$N,EB115,AZ$107))</f>
        <v/>
      </c>
      <c r="BA115" s="694" t="str">
        <f>IF($E115="","",INDEX('I_Određivanje PFC emisija'!$A:$N,EC115,BA$107))</f>
        <v/>
      </c>
      <c r="BB115" s="694" t="str">
        <f>IF($E115="","",INDEX('I_Određivanje PFC emisija'!$A:$N,ED115,BB$107))</f>
        <v/>
      </c>
      <c r="BC115" s="694" t="str">
        <f>IF($E115="","",INDEX('I_Određivanje PFC emisija'!$A:$N,EE115,BC$107))</f>
        <v/>
      </c>
      <c r="BD115" s="694" t="str">
        <f>IF($E115="","",INDEX('I_Određivanje PFC emisija'!$A:$N,EF115,BD$107))</f>
        <v/>
      </c>
      <c r="CJ115" s="673" t="str">
        <f t="shared" si="152"/>
        <v>SourceCategory_</v>
      </c>
      <c r="CK115" s="673" t="b">
        <f>INDEX('I_Određivanje PFC emisija'!$A$50:$A$60,ROWS($CI$111:CI115))="ausblenden"</f>
        <v>0</v>
      </c>
      <c r="CL115" s="673">
        <f t="shared" si="155"/>
        <v>381</v>
      </c>
      <c r="CM115" s="673">
        <f t="shared" si="156"/>
        <v>382</v>
      </c>
      <c r="CN115" s="673">
        <f t="shared" si="156"/>
        <v>383</v>
      </c>
      <c r="CO115" s="673">
        <f t="shared" si="156"/>
        <v>386</v>
      </c>
      <c r="CP115" s="673">
        <f t="shared" si="156"/>
        <v>387</v>
      </c>
      <c r="CQ115" s="673">
        <f t="shared" si="156"/>
        <v>388</v>
      </c>
      <c r="CR115" s="673">
        <f t="shared" si="156"/>
        <v>391</v>
      </c>
      <c r="CS115" s="673">
        <f t="shared" si="156"/>
        <v>392</v>
      </c>
      <c r="CT115" s="673">
        <f t="shared" si="156"/>
        <v>393</v>
      </c>
      <c r="CU115" s="673">
        <f t="shared" si="156"/>
        <v>396</v>
      </c>
      <c r="CV115" s="673">
        <f t="shared" si="156"/>
        <v>397</v>
      </c>
      <c r="CW115" s="673">
        <f t="shared" si="156"/>
        <v>398</v>
      </c>
      <c r="CX115" s="673">
        <f t="shared" si="156"/>
        <v>401</v>
      </c>
      <c r="CY115" s="673">
        <f t="shared" si="156"/>
        <v>402</v>
      </c>
      <c r="CZ115" s="673">
        <f t="shared" si="156"/>
        <v>403</v>
      </c>
      <c r="DA115" s="673">
        <f t="shared" si="156"/>
        <v>409</v>
      </c>
      <c r="DB115" s="673">
        <f t="shared" si="156"/>
        <v>416</v>
      </c>
      <c r="DC115" s="673">
        <f t="shared" si="156"/>
        <v>416</v>
      </c>
      <c r="DD115" s="673">
        <f t="shared" si="156"/>
        <v>416</v>
      </c>
      <c r="DE115" s="673">
        <f t="shared" si="156"/>
        <v>416</v>
      </c>
      <c r="DF115" s="673">
        <f t="shared" si="156"/>
        <v>416</v>
      </c>
      <c r="DG115" s="673">
        <f t="shared" si="156"/>
        <v>416</v>
      </c>
      <c r="DH115" s="673">
        <f t="shared" si="156"/>
        <v>416</v>
      </c>
      <c r="DI115" s="673">
        <f t="shared" si="156"/>
        <v>410</v>
      </c>
      <c r="DJ115" s="673">
        <f t="shared" si="156"/>
        <v>417</v>
      </c>
      <c r="DK115" s="673">
        <f t="shared" si="156"/>
        <v>417</v>
      </c>
      <c r="DL115" s="673">
        <f t="shared" si="156"/>
        <v>417</v>
      </c>
      <c r="DM115" s="673">
        <f t="shared" si="156"/>
        <v>417</v>
      </c>
      <c r="DN115" s="673">
        <f t="shared" si="156"/>
        <v>417</v>
      </c>
      <c r="DO115" s="673">
        <f t="shared" si="156"/>
        <v>417</v>
      </c>
      <c r="DP115" s="673">
        <f t="shared" si="156"/>
        <v>417</v>
      </c>
      <c r="DQ115" s="673">
        <f t="shared" si="156"/>
        <v>411</v>
      </c>
      <c r="DR115" s="673">
        <f t="shared" si="156"/>
        <v>418</v>
      </c>
      <c r="DS115" s="673">
        <f t="shared" si="156"/>
        <v>418</v>
      </c>
      <c r="DT115" s="673">
        <f t="shared" si="156"/>
        <v>418</v>
      </c>
      <c r="DU115" s="673">
        <f t="shared" si="156"/>
        <v>418</v>
      </c>
      <c r="DV115" s="673">
        <f t="shared" si="156"/>
        <v>418</v>
      </c>
      <c r="DW115" s="673">
        <f t="shared" si="156"/>
        <v>418</v>
      </c>
      <c r="DX115" s="673">
        <f t="shared" si="156"/>
        <v>418</v>
      </c>
      <c r="DY115" s="673">
        <f t="shared" si="156"/>
        <v>424</v>
      </c>
      <c r="DZ115" s="673">
        <f t="shared" si="156"/>
        <v>424</v>
      </c>
      <c r="EA115" s="673">
        <f t="shared" si="156"/>
        <v>424</v>
      </c>
      <c r="EB115" s="673">
        <f t="shared" si="156"/>
        <v>424</v>
      </c>
      <c r="EC115" s="673">
        <f t="shared" si="156"/>
        <v>424</v>
      </c>
      <c r="ED115" s="673">
        <f t="shared" si="156"/>
        <v>424</v>
      </c>
      <c r="EE115" s="673">
        <f t="shared" si="156"/>
        <v>429</v>
      </c>
      <c r="EF115" s="673">
        <f t="shared" si="156"/>
        <v>435</v>
      </c>
    </row>
    <row r="116" spans="1:198" x14ac:dyDescent="0.2">
      <c r="B116" s="694" t="str">
        <f>IF(OR(B115="",CK116),"",'I_Određivanje PFC emisija'!D55)</f>
        <v/>
      </c>
      <c r="C116" s="695" t="str">
        <f>IF(B116="","",'I_Određivanje PFC emisija'!E55)</f>
        <v/>
      </c>
      <c r="D116" s="695" t="str">
        <f>IF(B116="","",'I_Određivanje PFC emisija'!H55)</f>
        <v/>
      </c>
      <c r="E116" s="695" t="str">
        <f>IF($B116="","",INDEX('C_Opis postrojenja'!F:F,MATCH($CJ116,'C_Opis postrojenja'!$Q:$Q,0)))</f>
        <v/>
      </c>
      <c r="F116" s="696" t="str">
        <f>IF($E116="","",INDEX('C_Opis postrojenja'!L:L,MATCH($CJ116,'C_Opis postrojenja'!$Q:$Q,0)))</f>
        <v/>
      </c>
      <c r="G116" s="695" t="str">
        <f>IF($E116="","",INDEX('C_Opis postrojenja'!M:M,MATCH($CJ116,'C_Opis postrojenja'!$Q:$Q,0)))</f>
        <v/>
      </c>
      <c r="H116" s="695" t="str">
        <f>IF($E116="","",INDEX('C_Opis postrojenja'!N:N,MATCH($CJ116,'C_Opis postrojenja'!$Q:$Q,0)))</f>
        <v/>
      </c>
      <c r="I116" s="694" t="str">
        <f>IF(INDEX('I_Određivanje PFC emisija'!$L$50:$L$56,MATCH(B116,'I_Određivanje PFC emisija'!$D$50:$D$56,0))="","",INDEX('I_Određivanje PFC emisija'!$L$50:$L$56,MATCH(B116,'I_Određivanje PFC emisija'!$D$50:$D$56,0)))</f>
        <v/>
      </c>
      <c r="J116" s="694" t="str">
        <f>IF($E116="","",INDEX('I_Određivanje PFC emisija'!$A:$N,CL116,J$107))</f>
        <v/>
      </c>
      <c r="K116" s="694" t="str">
        <f>IF($E116="","",INDEX('I_Određivanje PFC emisija'!$A:$N,CM116,K$107))</f>
        <v/>
      </c>
      <c r="L116" s="694" t="str">
        <f>IF($E116="","",INDEX('I_Određivanje PFC emisija'!$A:$N,CN116,L$107))</f>
        <v/>
      </c>
      <c r="M116" s="694" t="str">
        <f>IF($E116="","",INDEX('I_Određivanje PFC emisija'!$A:$N,CO116,M$107))</f>
        <v/>
      </c>
      <c r="N116" s="694" t="str">
        <f>IF($E116="","",INDEX('I_Određivanje PFC emisija'!$A:$N,CP116,N$107))</f>
        <v/>
      </c>
      <c r="O116" s="694" t="str">
        <f>IF($E116="","",INDEX('I_Određivanje PFC emisija'!$A:$N,CQ116,O$107))</f>
        <v/>
      </c>
      <c r="P116" s="694" t="str">
        <f>IF($E116="","",INDEX('I_Određivanje PFC emisija'!$A:$N,CR116,P$107))</f>
        <v/>
      </c>
      <c r="Q116" s="694" t="str">
        <f>IF($E116="","",INDEX('I_Određivanje PFC emisija'!$A:$N,CS116,Q$107))</f>
        <v/>
      </c>
      <c r="R116" s="694" t="str">
        <f>IF($E116="","",INDEX('I_Određivanje PFC emisija'!$A:$N,CT116,R$107))</f>
        <v/>
      </c>
      <c r="S116" s="694" t="str">
        <f>IF($E116="","",INDEX('I_Određivanje PFC emisija'!$A:$N,CU116,S$107))</f>
        <v/>
      </c>
      <c r="T116" s="694" t="str">
        <f>IF($E116="","",INDEX('I_Određivanje PFC emisija'!$A:$N,CV116,T$107))</f>
        <v/>
      </c>
      <c r="U116" s="694" t="str">
        <f>IF($E116="","",INDEX('I_Određivanje PFC emisija'!$A:$N,CW116,U$107))</f>
        <v/>
      </c>
      <c r="V116" s="694" t="str">
        <f>IF($E116="","",INDEX('I_Određivanje PFC emisija'!$A:$N,CX116,V$107))</f>
        <v/>
      </c>
      <c r="W116" s="694" t="str">
        <f>IF($E116="","",INDEX('I_Određivanje PFC emisija'!$A:$N,CY116,W$107))</f>
        <v/>
      </c>
      <c r="X116" s="694" t="str">
        <f>IF($E116="","",INDEX('I_Određivanje PFC emisija'!$A:$N,CZ116,X$107))</f>
        <v/>
      </c>
      <c r="Y116" s="694" t="str">
        <f>IF($E116="","",INDEX('I_Određivanje PFC emisija'!$A:$N,DA116,Y$107))</f>
        <v/>
      </c>
      <c r="Z116" s="694" t="str">
        <f>IF($E116="","",INDEX('I_Određivanje PFC emisija'!$A:$N,DB116,Z$107))</f>
        <v/>
      </c>
      <c r="AA116" s="694" t="str">
        <f>IF($E116="","",INDEX('I_Određivanje PFC emisija'!$A:$N,DC116,AA$107))</f>
        <v/>
      </c>
      <c r="AB116" s="694" t="str">
        <f>IF($E116="","",INDEX('I_Određivanje PFC emisija'!$A:$N,DD116,AB$107))</f>
        <v/>
      </c>
      <c r="AC116" s="694" t="str">
        <f>IF($E116="","",INDEX('I_Određivanje PFC emisija'!$A:$N,DE116,AC$107))</f>
        <v/>
      </c>
      <c r="AD116" s="694" t="str">
        <f>IF($E116="","",INDEX('I_Određivanje PFC emisija'!$A:$N,DF116,AD$107))</f>
        <v/>
      </c>
      <c r="AE116" s="694" t="str">
        <f>IF($E116="","",INDEX('I_Određivanje PFC emisija'!$A:$N,DG116,AE$107))</f>
        <v/>
      </c>
      <c r="AF116" s="694" t="str">
        <f>IF($E116="","",INDEX('I_Određivanje PFC emisija'!$A:$N,DH116,AF$107))</f>
        <v/>
      </c>
      <c r="AG116" s="694" t="str">
        <f>IF($E116="","",INDEX('I_Određivanje PFC emisija'!$A:$N,DI116,AG$107))</f>
        <v/>
      </c>
      <c r="AH116" s="694" t="str">
        <f>IF($E116="","",INDEX('I_Određivanje PFC emisija'!$A:$N,DJ116,AH$107))</f>
        <v/>
      </c>
      <c r="AI116" s="694" t="str">
        <f>IF($E116="","",INDEX('I_Određivanje PFC emisija'!$A:$N,DK116,AI$107))</f>
        <v/>
      </c>
      <c r="AJ116" s="694" t="str">
        <f>IF($E116="","",INDEX('I_Određivanje PFC emisija'!$A:$N,DL116,AJ$107))</f>
        <v/>
      </c>
      <c r="AK116" s="694" t="str">
        <f>IF($E116="","",INDEX('I_Određivanje PFC emisija'!$A:$N,DM116,AK$107))</f>
        <v/>
      </c>
      <c r="AL116" s="694" t="str">
        <f>IF($E116="","",INDEX('I_Određivanje PFC emisija'!$A:$N,DN116,AL$107))</f>
        <v/>
      </c>
      <c r="AM116" s="694" t="str">
        <f>IF($E116="","",INDEX('I_Određivanje PFC emisija'!$A:$N,DO116,AM$107))</f>
        <v/>
      </c>
      <c r="AN116" s="694" t="str">
        <f>IF($E116="","",INDEX('I_Određivanje PFC emisija'!$A:$N,DP116,AN$107))</f>
        <v/>
      </c>
      <c r="AO116" s="694" t="str">
        <f>IF($E116="","",INDEX('I_Određivanje PFC emisija'!$A:$N,DQ116,AO$107))</f>
        <v/>
      </c>
      <c r="AP116" s="694" t="str">
        <f>IF($E116="","",INDEX('I_Određivanje PFC emisija'!$A:$N,DR116,AP$107))</f>
        <v/>
      </c>
      <c r="AQ116" s="694" t="str">
        <f>IF($E116="","",INDEX('I_Određivanje PFC emisija'!$A:$N,DS116,AQ$107))</f>
        <v/>
      </c>
      <c r="AR116" s="694" t="str">
        <f>IF($E116="","",INDEX('I_Određivanje PFC emisija'!$A:$N,DT116,AR$107))</f>
        <v/>
      </c>
      <c r="AS116" s="694" t="str">
        <f>IF($E116="","",INDEX('I_Određivanje PFC emisija'!$A:$N,DU116,AS$107))</f>
        <v/>
      </c>
      <c r="AT116" s="694" t="str">
        <f>IF($E116="","",INDEX('I_Određivanje PFC emisija'!$A:$N,DV116,AT$107))</f>
        <v/>
      </c>
      <c r="AU116" s="694" t="str">
        <f>IF($E116="","",INDEX('I_Određivanje PFC emisija'!$A:$N,DW116,AU$107))</f>
        <v/>
      </c>
      <c r="AV116" s="694" t="str">
        <f>IF($E116="","",INDEX('I_Određivanje PFC emisija'!$A:$N,DX116,AV$107))</f>
        <v/>
      </c>
      <c r="AW116" s="694" t="str">
        <f>IF($E116="","",INDEX('I_Određivanje PFC emisija'!$A:$N,DY116,AW$107))</f>
        <v/>
      </c>
      <c r="AX116" s="694" t="str">
        <f>IF($E116="","",INDEX('I_Određivanje PFC emisija'!$A:$N,DZ116,AX$107))</f>
        <v/>
      </c>
      <c r="AY116" s="694" t="str">
        <f>IF($E116="","",INDEX('I_Određivanje PFC emisija'!$A:$N,EA116,AY$107))</f>
        <v/>
      </c>
      <c r="AZ116" s="694" t="str">
        <f>IF($E116="","",INDEX('I_Određivanje PFC emisija'!$A:$N,EB116,AZ$107))</f>
        <v/>
      </c>
      <c r="BA116" s="694" t="str">
        <f>IF($E116="","",INDEX('I_Određivanje PFC emisija'!$A:$N,EC116,BA$107))</f>
        <v/>
      </c>
      <c r="BB116" s="694" t="str">
        <f>IF($E116="","",INDEX('I_Određivanje PFC emisija'!$A:$N,ED116,BB$107))</f>
        <v/>
      </c>
      <c r="BC116" s="694" t="str">
        <f>IF($E116="","",INDEX('I_Određivanje PFC emisija'!$A:$N,EE116,BC$107))</f>
        <v/>
      </c>
      <c r="BD116" s="694" t="str">
        <f>IF($E116="","",INDEX('I_Određivanje PFC emisija'!$A:$N,EF116,BD$107))</f>
        <v/>
      </c>
      <c r="CJ116" s="673" t="str">
        <f t="shared" si="152"/>
        <v>SourceCategory_</v>
      </c>
      <c r="CK116" s="673" t="b">
        <f>INDEX('I_Određivanje PFC emisija'!$A$50:$A$60,ROWS($CI$111:CI116))="ausblenden"</f>
        <v>1</v>
      </c>
      <c r="CL116" s="673">
        <f t="shared" si="155"/>
        <v>453</v>
      </c>
      <c r="CM116" s="673">
        <f t="shared" si="156"/>
        <v>454</v>
      </c>
      <c r="CN116" s="673">
        <f t="shared" si="156"/>
        <v>455</v>
      </c>
      <c r="CO116" s="673">
        <f t="shared" si="156"/>
        <v>458</v>
      </c>
      <c r="CP116" s="673">
        <f t="shared" si="156"/>
        <v>459</v>
      </c>
      <c r="CQ116" s="673">
        <f t="shared" si="156"/>
        <v>460</v>
      </c>
      <c r="CR116" s="673">
        <f t="shared" si="156"/>
        <v>463</v>
      </c>
      <c r="CS116" s="673">
        <f t="shared" si="156"/>
        <v>464</v>
      </c>
      <c r="CT116" s="673">
        <f t="shared" si="156"/>
        <v>465</v>
      </c>
      <c r="CU116" s="673">
        <f t="shared" si="156"/>
        <v>468</v>
      </c>
      <c r="CV116" s="673">
        <f t="shared" si="156"/>
        <v>469</v>
      </c>
      <c r="CW116" s="673">
        <f t="shared" si="156"/>
        <v>470</v>
      </c>
      <c r="CX116" s="673">
        <f t="shared" si="156"/>
        <v>473</v>
      </c>
      <c r="CY116" s="673">
        <f t="shared" si="156"/>
        <v>474</v>
      </c>
      <c r="CZ116" s="673">
        <f t="shared" si="156"/>
        <v>475</v>
      </c>
      <c r="DA116" s="673">
        <f t="shared" si="156"/>
        <v>481</v>
      </c>
      <c r="DB116" s="673">
        <f t="shared" si="156"/>
        <v>488</v>
      </c>
      <c r="DC116" s="673">
        <f t="shared" si="156"/>
        <v>488</v>
      </c>
      <c r="DD116" s="673">
        <f t="shared" si="156"/>
        <v>488</v>
      </c>
      <c r="DE116" s="673">
        <f t="shared" si="156"/>
        <v>488</v>
      </c>
      <c r="DF116" s="673">
        <f t="shared" si="156"/>
        <v>488</v>
      </c>
      <c r="DG116" s="673">
        <f t="shared" si="156"/>
        <v>488</v>
      </c>
      <c r="DH116" s="673">
        <f t="shared" si="156"/>
        <v>488</v>
      </c>
      <c r="DI116" s="673">
        <f t="shared" si="156"/>
        <v>482</v>
      </c>
      <c r="DJ116" s="673">
        <f t="shared" si="156"/>
        <v>489</v>
      </c>
      <c r="DK116" s="673">
        <f t="shared" si="156"/>
        <v>489</v>
      </c>
      <c r="DL116" s="673">
        <f t="shared" si="156"/>
        <v>489</v>
      </c>
      <c r="DM116" s="673">
        <f t="shared" si="156"/>
        <v>489</v>
      </c>
      <c r="DN116" s="673">
        <f t="shared" si="156"/>
        <v>489</v>
      </c>
      <c r="DO116" s="673">
        <f t="shared" si="156"/>
        <v>489</v>
      </c>
      <c r="DP116" s="673">
        <f t="shared" si="156"/>
        <v>489</v>
      </c>
      <c r="DQ116" s="673">
        <f t="shared" si="156"/>
        <v>483</v>
      </c>
      <c r="DR116" s="673">
        <f t="shared" si="156"/>
        <v>490</v>
      </c>
      <c r="DS116" s="673">
        <f t="shared" si="156"/>
        <v>490</v>
      </c>
      <c r="DT116" s="673">
        <f t="shared" si="156"/>
        <v>490</v>
      </c>
      <c r="DU116" s="673">
        <f t="shared" si="156"/>
        <v>490</v>
      </c>
      <c r="DV116" s="673">
        <f t="shared" si="156"/>
        <v>490</v>
      </c>
      <c r="DW116" s="673">
        <f t="shared" si="156"/>
        <v>490</v>
      </c>
      <c r="DX116" s="673">
        <f t="shared" si="156"/>
        <v>490</v>
      </c>
      <c r="DY116" s="673">
        <f t="shared" si="156"/>
        <v>496</v>
      </c>
      <c r="DZ116" s="673">
        <f t="shared" si="156"/>
        <v>496</v>
      </c>
      <c r="EA116" s="673">
        <f t="shared" si="156"/>
        <v>496</v>
      </c>
      <c r="EB116" s="673">
        <f t="shared" si="156"/>
        <v>496</v>
      </c>
      <c r="EC116" s="673">
        <f t="shared" si="156"/>
        <v>496</v>
      </c>
      <c r="ED116" s="673">
        <f t="shared" si="156"/>
        <v>496</v>
      </c>
      <c r="EE116" s="673">
        <f t="shared" si="156"/>
        <v>501</v>
      </c>
      <c r="EF116" s="673">
        <f t="shared" si="156"/>
        <v>507</v>
      </c>
    </row>
    <row r="117" spans="1:198" x14ac:dyDescent="0.2">
      <c r="B117" s="694" t="str">
        <f>IF(OR(B116="",CK117),"",'I_Određivanje PFC emisija'!D56)</f>
        <v/>
      </c>
      <c r="C117" s="695" t="str">
        <f>IF(B117="","",'I_Određivanje PFC emisija'!E56)</f>
        <v/>
      </c>
      <c r="D117" s="695" t="str">
        <f>IF(B117="","",'I_Određivanje PFC emisija'!H56)</f>
        <v/>
      </c>
      <c r="E117" s="695" t="str">
        <f>IF($B117="","",INDEX('C_Opis postrojenja'!F:F,MATCH($CJ117,'C_Opis postrojenja'!$Q:$Q,0)))</f>
        <v/>
      </c>
      <c r="F117" s="696" t="str">
        <f>IF($E117="","",INDEX('C_Opis postrojenja'!L:L,MATCH($CJ117,'C_Opis postrojenja'!$Q:$Q,0)))</f>
        <v/>
      </c>
      <c r="G117" s="695" t="str">
        <f>IF($E117="","",INDEX('C_Opis postrojenja'!M:M,MATCH($CJ117,'C_Opis postrojenja'!$Q:$Q,0)))</f>
        <v/>
      </c>
      <c r="H117" s="695" t="str">
        <f>IF($E117="","",INDEX('C_Opis postrojenja'!N:N,MATCH($CJ117,'C_Opis postrojenja'!$Q:$Q,0)))</f>
        <v/>
      </c>
      <c r="I117" s="694" t="str">
        <f>IF(INDEX('I_Određivanje PFC emisija'!$L$50:$L$56,MATCH(B117,'I_Određivanje PFC emisija'!$D$50:$D$56,0))="","",INDEX('I_Određivanje PFC emisija'!$L$50:$L$56,MATCH(B117,'I_Određivanje PFC emisija'!$D$50:$D$56,0)))</f>
        <v/>
      </c>
      <c r="J117" s="694" t="str">
        <f>IF($E117="","",INDEX('I_Određivanje PFC emisija'!$A:$N,CL117,J$107))</f>
        <v/>
      </c>
      <c r="K117" s="694" t="str">
        <f>IF($E117="","",INDEX('I_Određivanje PFC emisija'!$A:$N,CM117,K$107))</f>
        <v/>
      </c>
      <c r="L117" s="694" t="str">
        <f>IF($E117="","",INDEX('I_Određivanje PFC emisija'!$A:$N,CN117,L$107))</f>
        <v/>
      </c>
      <c r="M117" s="694" t="str">
        <f>IF($E117="","",INDEX('I_Određivanje PFC emisija'!$A:$N,CO117,M$107))</f>
        <v/>
      </c>
      <c r="N117" s="694" t="str">
        <f>IF($E117="","",INDEX('I_Određivanje PFC emisija'!$A:$N,CP117,N$107))</f>
        <v/>
      </c>
      <c r="O117" s="694" t="str">
        <f>IF($E117="","",INDEX('I_Određivanje PFC emisija'!$A:$N,CQ117,O$107))</f>
        <v/>
      </c>
      <c r="P117" s="694" t="str">
        <f>IF($E117="","",INDEX('I_Određivanje PFC emisija'!$A:$N,CR117,P$107))</f>
        <v/>
      </c>
      <c r="Q117" s="694" t="str">
        <f>IF($E117="","",INDEX('I_Određivanje PFC emisija'!$A:$N,CS117,Q$107))</f>
        <v/>
      </c>
      <c r="R117" s="694" t="str">
        <f>IF($E117="","",INDEX('I_Određivanje PFC emisija'!$A:$N,CT117,R$107))</f>
        <v/>
      </c>
      <c r="S117" s="694" t="str">
        <f>IF($E117="","",INDEX('I_Određivanje PFC emisija'!$A:$N,CU117,S$107))</f>
        <v/>
      </c>
      <c r="T117" s="694" t="str">
        <f>IF($E117="","",INDEX('I_Određivanje PFC emisija'!$A:$N,CV117,T$107))</f>
        <v/>
      </c>
      <c r="U117" s="694" t="str">
        <f>IF($E117="","",INDEX('I_Određivanje PFC emisija'!$A:$N,CW117,U$107))</f>
        <v/>
      </c>
      <c r="V117" s="694" t="str">
        <f>IF($E117="","",INDEX('I_Određivanje PFC emisija'!$A:$N,CX117,V$107))</f>
        <v/>
      </c>
      <c r="W117" s="694" t="str">
        <f>IF($E117="","",INDEX('I_Određivanje PFC emisija'!$A:$N,CY117,W$107))</f>
        <v/>
      </c>
      <c r="X117" s="694" t="str">
        <f>IF($E117="","",INDEX('I_Određivanje PFC emisija'!$A:$N,CZ117,X$107))</f>
        <v/>
      </c>
      <c r="Y117" s="694" t="str">
        <f>IF($E117="","",INDEX('I_Određivanje PFC emisija'!$A:$N,DA117,Y$107))</f>
        <v/>
      </c>
      <c r="Z117" s="694" t="str">
        <f>IF($E117="","",INDEX('I_Određivanje PFC emisija'!$A:$N,DB117,Z$107))</f>
        <v/>
      </c>
      <c r="AA117" s="694" t="str">
        <f>IF($E117="","",INDEX('I_Određivanje PFC emisija'!$A:$N,DC117,AA$107))</f>
        <v/>
      </c>
      <c r="AB117" s="694" t="str">
        <f>IF($E117="","",INDEX('I_Određivanje PFC emisija'!$A:$N,DD117,AB$107))</f>
        <v/>
      </c>
      <c r="AC117" s="694" t="str">
        <f>IF($E117="","",INDEX('I_Određivanje PFC emisija'!$A:$N,DE117,AC$107))</f>
        <v/>
      </c>
      <c r="AD117" s="694" t="str">
        <f>IF($E117="","",INDEX('I_Određivanje PFC emisija'!$A:$N,DF117,AD$107))</f>
        <v/>
      </c>
      <c r="AE117" s="694" t="str">
        <f>IF($E117="","",INDEX('I_Određivanje PFC emisija'!$A:$N,DG117,AE$107))</f>
        <v/>
      </c>
      <c r="AF117" s="694" t="str">
        <f>IF($E117="","",INDEX('I_Određivanje PFC emisija'!$A:$N,DH117,AF$107))</f>
        <v/>
      </c>
      <c r="AG117" s="694" t="str">
        <f>IF($E117="","",INDEX('I_Određivanje PFC emisija'!$A:$N,DI117,AG$107))</f>
        <v/>
      </c>
      <c r="AH117" s="694" t="str">
        <f>IF($E117="","",INDEX('I_Određivanje PFC emisija'!$A:$N,DJ117,AH$107))</f>
        <v/>
      </c>
      <c r="AI117" s="694" t="str">
        <f>IF($E117="","",INDEX('I_Određivanje PFC emisija'!$A:$N,DK117,AI$107))</f>
        <v/>
      </c>
      <c r="AJ117" s="694" t="str">
        <f>IF($E117="","",INDEX('I_Određivanje PFC emisija'!$A:$N,DL117,AJ$107))</f>
        <v/>
      </c>
      <c r="AK117" s="694" t="str">
        <f>IF($E117="","",INDEX('I_Određivanje PFC emisija'!$A:$N,DM117,AK$107))</f>
        <v/>
      </c>
      <c r="AL117" s="694" t="str">
        <f>IF($E117="","",INDEX('I_Određivanje PFC emisija'!$A:$N,DN117,AL$107))</f>
        <v/>
      </c>
      <c r="AM117" s="694" t="str">
        <f>IF($E117="","",INDEX('I_Određivanje PFC emisija'!$A:$N,DO117,AM$107))</f>
        <v/>
      </c>
      <c r="AN117" s="694" t="str">
        <f>IF($E117="","",INDEX('I_Određivanje PFC emisija'!$A:$N,DP117,AN$107))</f>
        <v/>
      </c>
      <c r="AO117" s="694" t="str">
        <f>IF($E117="","",INDEX('I_Određivanje PFC emisija'!$A:$N,DQ117,AO$107))</f>
        <v/>
      </c>
      <c r="AP117" s="694" t="str">
        <f>IF($E117="","",INDEX('I_Određivanje PFC emisija'!$A:$N,DR117,AP$107))</f>
        <v/>
      </c>
      <c r="AQ117" s="694" t="str">
        <f>IF($E117="","",INDEX('I_Određivanje PFC emisija'!$A:$N,DS117,AQ$107))</f>
        <v/>
      </c>
      <c r="AR117" s="694" t="str">
        <f>IF($E117="","",INDEX('I_Određivanje PFC emisija'!$A:$N,DT117,AR$107))</f>
        <v/>
      </c>
      <c r="AS117" s="694" t="str">
        <f>IF($E117="","",INDEX('I_Određivanje PFC emisija'!$A:$N,DU117,AS$107))</f>
        <v/>
      </c>
      <c r="AT117" s="694" t="str">
        <f>IF($E117="","",INDEX('I_Određivanje PFC emisija'!$A:$N,DV117,AT$107))</f>
        <v/>
      </c>
      <c r="AU117" s="694" t="str">
        <f>IF($E117="","",INDEX('I_Određivanje PFC emisija'!$A:$N,DW117,AU$107))</f>
        <v/>
      </c>
      <c r="AV117" s="694" t="str">
        <f>IF($E117="","",INDEX('I_Određivanje PFC emisija'!$A:$N,DX117,AV$107))</f>
        <v/>
      </c>
      <c r="AW117" s="694" t="str">
        <f>IF($E117="","",INDEX('I_Određivanje PFC emisija'!$A:$N,DY117,AW$107))</f>
        <v/>
      </c>
      <c r="AX117" s="694" t="str">
        <f>IF($E117="","",INDEX('I_Određivanje PFC emisija'!$A:$N,DZ117,AX$107))</f>
        <v/>
      </c>
      <c r="AY117" s="694" t="str">
        <f>IF($E117="","",INDEX('I_Određivanje PFC emisija'!$A:$N,EA117,AY$107))</f>
        <v/>
      </c>
      <c r="AZ117" s="694" t="str">
        <f>IF($E117="","",INDEX('I_Određivanje PFC emisija'!$A:$N,EB117,AZ$107))</f>
        <v/>
      </c>
      <c r="BA117" s="694" t="str">
        <f>IF($E117="","",INDEX('I_Određivanje PFC emisija'!$A:$N,EC117,BA$107))</f>
        <v/>
      </c>
      <c r="BB117" s="694" t="str">
        <f>IF($E117="","",INDEX('I_Određivanje PFC emisija'!$A:$N,ED117,BB$107))</f>
        <v/>
      </c>
      <c r="BC117" s="694" t="str">
        <f>IF($E117="","",INDEX('I_Određivanje PFC emisija'!$A:$N,EE117,BC$107))</f>
        <v/>
      </c>
      <c r="BD117" s="694" t="str">
        <f>IF($E117="","",INDEX('I_Određivanje PFC emisija'!$A:$N,EF117,BD$107))</f>
        <v/>
      </c>
      <c r="CJ117" s="673" t="str">
        <f t="shared" si="152"/>
        <v>SourceCategory_</v>
      </c>
      <c r="CK117" s="673" t="b">
        <f>INDEX('I_Određivanje PFC emisija'!$A$50:$A$60,ROWS($CI$111:CI117))="ausblenden"</f>
        <v>0</v>
      </c>
      <c r="CL117" s="673">
        <f t="shared" si="155"/>
        <v>525</v>
      </c>
      <c r="CM117" s="673">
        <f t="shared" si="156"/>
        <v>526</v>
      </c>
      <c r="CN117" s="673">
        <f t="shared" si="156"/>
        <v>527</v>
      </c>
      <c r="CO117" s="673">
        <f t="shared" si="156"/>
        <v>530</v>
      </c>
      <c r="CP117" s="673">
        <f t="shared" si="156"/>
        <v>531</v>
      </c>
      <c r="CQ117" s="673">
        <f t="shared" si="156"/>
        <v>532</v>
      </c>
      <c r="CR117" s="673">
        <f t="shared" si="156"/>
        <v>535</v>
      </c>
      <c r="CS117" s="673">
        <f t="shared" si="156"/>
        <v>536</v>
      </c>
      <c r="CT117" s="673">
        <f t="shared" si="156"/>
        <v>537</v>
      </c>
      <c r="CU117" s="673">
        <f t="shared" si="156"/>
        <v>540</v>
      </c>
      <c r="CV117" s="673">
        <f t="shared" si="156"/>
        <v>541</v>
      </c>
      <c r="CW117" s="673">
        <f t="shared" si="156"/>
        <v>542</v>
      </c>
      <c r="CX117" s="673">
        <f t="shared" si="156"/>
        <v>545</v>
      </c>
      <c r="CY117" s="673">
        <f t="shared" si="156"/>
        <v>546</v>
      </c>
      <c r="CZ117" s="673">
        <f t="shared" si="156"/>
        <v>547</v>
      </c>
      <c r="DA117" s="673">
        <f t="shared" si="156"/>
        <v>553</v>
      </c>
      <c r="DB117" s="673">
        <f t="shared" si="156"/>
        <v>560</v>
      </c>
      <c r="DC117" s="673">
        <f t="shared" si="156"/>
        <v>560</v>
      </c>
      <c r="DD117" s="673">
        <f t="shared" si="156"/>
        <v>560</v>
      </c>
      <c r="DE117" s="673">
        <f t="shared" si="156"/>
        <v>560</v>
      </c>
      <c r="DF117" s="673">
        <f t="shared" si="156"/>
        <v>560</v>
      </c>
      <c r="DG117" s="673">
        <f t="shared" si="156"/>
        <v>560</v>
      </c>
      <c r="DH117" s="673">
        <f t="shared" si="156"/>
        <v>560</v>
      </c>
      <c r="DI117" s="673">
        <f t="shared" si="156"/>
        <v>554</v>
      </c>
      <c r="DJ117" s="673">
        <f t="shared" si="156"/>
        <v>561</v>
      </c>
      <c r="DK117" s="673">
        <f t="shared" si="156"/>
        <v>561</v>
      </c>
      <c r="DL117" s="673">
        <f t="shared" si="156"/>
        <v>561</v>
      </c>
      <c r="DM117" s="673">
        <f t="shared" si="156"/>
        <v>561</v>
      </c>
      <c r="DN117" s="673">
        <f t="shared" si="156"/>
        <v>561</v>
      </c>
      <c r="DO117" s="673">
        <f t="shared" si="156"/>
        <v>561</v>
      </c>
      <c r="DP117" s="673">
        <f t="shared" si="156"/>
        <v>561</v>
      </c>
      <c r="DQ117" s="673">
        <f t="shared" si="156"/>
        <v>555</v>
      </c>
      <c r="DR117" s="673">
        <f t="shared" si="156"/>
        <v>562</v>
      </c>
      <c r="DS117" s="673">
        <f t="shared" si="156"/>
        <v>562</v>
      </c>
      <c r="DT117" s="673">
        <f t="shared" si="156"/>
        <v>562</v>
      </c>
      <c r="DU117" s="673">
        <f t="shared" si="156"/>
        <v>562</v>
      </c>
      <c r="DV117" s="673">
        <f t="shared" si="156"/>
        <v>562</v>
      </c>
      <c r="DW117" s="673">
        <f t="shared" si="156"/>
        <v>562</v>
      </c>
      <c r="DX117" s="673">
        <f t="shared" si="156"/>
        <v>562</v>
      </c>
      <c r="DY117" s="673">
        <f t="shared" si="156"/>
        <v>568</v>
      </c>
      <c r="DZ117" s="673">
        <f t="shared" si="156"/>
        <v>568</v>
      </c>
      <c r="EA117" s="673">
        <f t="shared" si="156"/>
        <v>568</v>
      </c>
      <c r="EB117" s="673">
        <f t="shared" si="156"/>
        <v>568</v>
      </c>
      <c r="EC117" s="673">
        <f t="shared" si="156"/>
        <v>568</v>
      </c>
      <c r="ED117" s="673">
        <f t="shared" si="156"/>
        <v>568</v>
      </c>
      <c r="EE117" s="673">
        <f t="shared" si="156"/>
        <v>573</v>
      </c>
      <c r="EF117" s="673">
        <f t="shared" si="156"/>
        <v>579</v>
      </c>
    </row>
    <row r="118" spans="1:198" x14ac:dyDescent="0.2">
      <c r="B118" s="694" t="str">
        <f>IF(OR(B117="",CK118),"",'I_Određivanje PFC emisija'!D57)</f>
        <v/>
      </c>
      <c r="C118" s="695" t="str">
        <f>IF(B118="","",'I_Određivanje PFC emisija'!E57)</f>
        <v/>
      </c>
      <c r="D118" s="695" t="str">
        <f>IF(B118="","",'I_Određivanje PFC emisija'!H57)</f>
        <v/>
      </c>
      <c r="E118" s="695" t="str">
        <f>IF($B118="","",INDEX('C_Opis postrojenja'!F:F,MATCH($CJ118,'C_Opis postrojenja'!$Q:$Q,0)))</f>
        <v/>
      </c>
      <c r="F118" s="696" t="str">
        <f>IF($E118="","",INDEX('C_Opis postrojenja'!L:L,MATCH($CJ118,'C_Opis postrojenja'!$Q:$Q,0)))</f>
        <v/>
      </c>
      <c r="G118" s="695" t="str">
        <f>IF($E118="","",INDEX('C_Opis postrojenja'!M:M,MATCH($CJ118,'C_Opis postrojenja'!$Q:$Q,0)))</f>
        <v/>
      </c>
      <c r="H118" s="695" t="str">
        <f>IF($E118="","",INDEX('C_Opis postrojenja'!N:N,MATCH($CJ118,'C_Opis postrojenja'!$Q:$Q,0)))</f>
        <v/>
      </c>
      <c r="I118" s="694" t="str">
        <f>IF(INDEX('I_Određivanje PFC emisija'!$L$50:$L$56,MATCH(B118,'I_Određivanje PFC emisija'!$D$50:$D$56,0))="","",INDEX('I_Određivanje PFC emisija'!$L$50:$L$56,MATCH(B118,'I_Određivanje PFC emisija'!$D$50:$D$56,0)))</f>
        <v/>
      </c>
      <c r="J118" s="694" t="str">
        <f>IF($E118="","",INDEX('I_Određivanje PFC emisija'!$A:$N,CL118,J$107))</f>
        <v/>
      </c>
      <c r="K118" s="694" t="str">
        <f>IF($E118="","",INDEX('I_Određivanje PFC emisija'!$A:$N,CM118,K$107))</f>
        <v/>
      </c>
      <c r="L118" s="694" t="str">
        <f>IF($E118="","",INDEX('I_Određivanje PFC emisija'!$A:$N,CN118,L$107))</f>
        <v/>
      </c>
      <c r="M118" s="694" t="str">
        <f>IF($E118="","",INDEX('I_Određivanje PFC emisija'!$A:$N,CO118,M$107))</f>
        <v/>
      </c>
      <c r="N118" s="694" t="str">
        <f>IF($E118="","",INDEX('I_Određivanje PFC emisija'!$A:$N,CP118,N$107))</f>
        <v/>
      </c>
      <c r="O118" s="694" t="str">
        <f>IF($E118="","",INDEX('I_Određivanje PFC emisija'!$A:$N,CQ118,O$107))</f>
        <v/>
      </c>
      <c r="P118" s="694" t="str">
        <f>IF($E118="","",INDEX('I_Određivanje PFC emisija'!$A:$N,CR118,P$107))</f>
        <v/>
      </c>
      <c r="Q118" s="694" t="str">
        <f>IF($E118="","",INDEX('I_Određivanje PFC emisija'!$A:$N,CS118,Q$107))</f>
        <v/>
      </c>
      <c r="R118" s="694" t="str">
        <f>IF($E118="","",INDEX('I_Određivanje PFC emisija'!$A:$N,CT118,R$107))</f>
        <v/>
      </c>
      <c r="S118" s="694" t="str">
        <f>IF($E118="","",INDEX('I_Određivanje PFC emisija'!$A:$N,CU118,S$107))</f>
        <v/>
      </c>
      <c r="T118" s="694" t="str">
        <f>IF($E118="","",INDEX('I_Određivanje PFC emisija'!$A:$N,CV118,T$107))</f>
        <v/>
      </c>
      <c r="U118" s="694" t="str">
        <f>IF($E118="","",INDEX('I_Određivanje PFC emisija'!$A:$N,CW118,U$107))</f>
        <v/>
      </c>
      <c r="V118" s="694" t="str">
        <f>IF($E118="","",INDEX('I_Određivanje PFC emisija'!$A:$N,CX118,V$107))</f>
        <v/>
      </c>
      <c r="W118" s="694" t="str">
        <f>IF($E118="","",INDEX('I_Određivanje PFC emisija'!$A:$N,CY118,W$107))</f>
        <v/>
      </c>
      <c r="X118" s="694" t="str">
        <f>IF($E118="","",INDEX('I_Određivanje PFC emisija'!$A:$N,CZ118,X$107))</f>
        <v/>
      </c>
      <c r="Y118" s="694" t="str">
        <f>IF($E118="","",INDEX('I_Određivanje PFC emisija'!$A:$N,DA118,Y$107))</f>
        <v/>
      </c>
      <c r="Z118" s="694" t="str">
        <f>IF($E118="","",INDEX('I_Određivanje PFC emisija'!$A:$N,DB118,Z$107))</f>
        <v/>
      </c>
      <c r="AA118" s="694" t="str">
        <f>IF($E118="","",INDEX('I_Određivanje PFC emisija'!$A:$N,DC118,AA$107))</f>
        <v/>
      </c>
      <c r="AB118" s="694" t="str">
        <f>IF($E118="","",INDEX('I_Određivanje PFC emisija'!$A:$N,DD118,AB$107))</f>
        <v/>
      </c>
      <c r="AC118" s="694" t="str">
        <f>IF($E118="","",INDEX('I_Određivanje PFC emisija'!$A:$N,DE118,AC$107))</f>
        <v/>
      </c>
      <c r="AD118" s="694" t="str">
        <f>IF($E118="","",INDEX('I_Određivanje PFC emisija'!$A:$N,DF118,AD$107))</f>
        <v/>
      </c>
      <c r="AE118" s="694" t="str">
        <f>IF($E118="","",INDEX('I_Određivanje PFC emisija'!$A:$N,DG118,AE$107))</f>
        <v/>
      </c>
      <c r="AF118" s="694" t="str">
        <f>IF($E118="","",INDEX('I_Određivanje PFC emisija'!$A:$N,DH118,AF$107))</f>
        <v/>
      </c>
      <c r="AG118" s="694" t="str">
        <f>IF($E118="","",INDEX('I_Određivanje PFC emisija'!$A:$N,DI118,AG$107))</f>
        <v/>
      </c>
      <c r="AH118" s="694" t="str">
        <f>IF($E118="","",INDEX('I_Određivanje PFC emisija'!$A:$N,DJ118,AH$107))</f>
        <v/>
      </c>
      <c r="AI118" s="694" t="str">
        <f>IF($E118="","",INDEX('I_Određivanje PFC emisija'!$A:$N,DK118,AI$107))</f>
        <v/>
      </c>
      <c r="AJ118" s="694" t="str">
        <f>IF($E118="","",INDEX('I_Određivanje PFC emisija'!$A:$N,DL118,AJ$107))</f>
        <v/>
      </c>
      <c r="AK118" s="694" t="str">
        <f>IF($E118="","",INDEX('I_Određivanje PFC emisija'!$A:$N,DM118,AK$107))</f>
        <v/>
      </c>
      <c r="AL118" s="694" t="str">
        <f>IF($E118="","",INDEX('I_Određivanje PFC emisija'!$A:$N,DN118,AL$107))</f>
        <v/>
      </c>
      <c r="AM118" s="694" t="str">
        <f>IF($E118="","",INDEX('I_Određivanje PFC emisija'!$A:$N,DO118,AM$107))</f>
        <v/>
      </c>
      <c r="AN118" s="694" t="str">
        <f>IF($E118="","",INDEX('I_Određivanje PFC emisija'!$A:$N,DP118,AN$107))</f>
        <v/>
      </c>
      <c r="AO118" s="694" t="str">
        <f>IF($E118="","",INDEX('I_Određivanje PFC emisija'!$A:$N,DQ118,AO$107))</f>
        <v/>
      </c>
      <c r="AP118" s="694" t="str">
        <f>IF($E118="","",INDEX('I_Određivanje PFC emisija'!$A:$N,DR118,AP$107))</f>
        <v/>
      </c>
      <c r="AQ118" s="694" t="str">
        <f>IF($E118="","",INDEX('I_Određivanje PFC emisija'!$A:$N,DS118,AQ$107))</f>
        <v/>
      </c>
      <c r="AR118" s="694" t="str">
        <f>IF($E118="","",INDEX('I_Određivanje PFC emisija'!$A:$N,DT118,AR$107))</f>
        <v/>
      </c>
      <c r="AS118" s="694" t="str">
        <f>IF($E118="","",INDEX('I_Određivanje PFC emisija'!$A:$N,DU118,AS$107))</f>
        <v/>
      </c>
      <c r="AT118" s="694" t="str">
        <f>IF($E118="","",INDEX('I_Određivanje PFC emisija'!$A:$N,DV118,AT$107))</f>
        <v/>
      </c>
      <c r="AU118" s="694" t="str">
        <f>IF($E118="","",INDEX('I_Određivanje PFC emisija'!$A:$N,DW118,AU$107))</f>
        <v/>
      </c>
      <c r="AV118" s="694" t="str">
        <f>IF($E118="","",INDEX('I_Određivanje PFC emisija'!$A:$N,DX118,AV$107))</f>
        <v/>
      </c>
      <c r="AW118" s="694" t="str">
        <f>IF($E118="","",INDEX('I_Određivanje PFC emisija'!$A:$N,DY118,AW$107))</f>
        <v/>
      </c>
      <c r="AX118" s="694" t="str">
        <f>IF($E118="","",INDEX('I_Određivanje PFC emisija'!$A:$N,DZ118,AX$107))</f>
        <v/>
      </c>
      <c r="AY118" s="694" t="str">
        <f>IF($E118="","",INDEX('I_Određivanje PFC emisija'!$A:$N,EA118,AY$107))</f>
        <v/>
      </c>
      <c r="AZ118" s="694" t="str">
        <f>IF($E118="","",INDEX('I_Određivanje PFC emisija'!$A:$N,EB118,AZ$107))</f>
        <v/>
      </c>
      <c r="BA118" s="694" t="str">
        <f>IF($E118="","",INDEX('I_Određivanje PFC emisija'!$A:$N,EC118,BA$107))</f>
        <v/>
      </c>
      <c r="BB118" s="694" t="str">
        <f>IF($E118="","",INDEX('I_Određivanje PFC emisija'!$A:$N,ED118,BB$107))</f>
        <v/>
      </c>
      <c r="BC118" s="694" t="str">
        <f>IF($E118="","",INDEX('I_Određivanje PFC emisija'!$A:$N,EE118,BC$107))</f>
        <v/>
      </c>
      <c r="BD118" s="694" t="str">
        <f>IF($E118="","",INDEX('I_Određivanje PFC emisija'!$A:$N,EF118,BD$107))</f>
        <v/>
      </c>
      <c r="CJ118" s="673" t="str">
        <f t="shared" si="152"/>
        <v>SourceCategory_</v>
      </c>
      <c r="CK118" s="673" t="b">
        <f>INDEX('I_Određivanje PFC emisija'!$A$50:$A$60,ROWS($CI$111:CI118))="ausblenden"</f>
        <v>0</v>
      </c>
      <c r="CL118" s="673">
        <f t="shared" si="155"/>
        <v>597</v>
      </c>
      <c r="CM118" s="673">
        <f t="shared" si="156"/>
        <v>598</v>
      </c>
      <c r="CN118" s="673">
        <f t="shared" si="156"/>
        <v>599</v>
      </c>
      <c r="CO118" s="673">
        <f t="shared" si="156"/>
        <v>602</v>
      </c>
      <c r="CP118" s="673">
        <f t="shared" si="156"/>
        <v>603</v>
      </c>
      <c r="CQ118" s="673">
        <f t="shared" si="156"/>
        <v>604</v>
      </c>
      <c r="CR118" s="673">
        <f t="shared" si="156"/>
        <v>607</v>
      </c>
      <c r="CS118" s="673">
        <f t="shared" si="156"/>
        <v>608</v>
      </c>
      <c r="CT118" s="673">
        <f t="shared" si="156"/>
        <v>609</v>
      </c>
      <c r="CU118" s="673">
        <f t="shared" si="156"/>
        <v>612</v>
      </c>
      <c r="CV118" s="673">
        <f t="shared" si="156"/>
        <v>613</v>
      </c>
      <c r="CW118" s="673">
        <f t="shared" si="156"/>
        <v>614</v>
      </c>
      <c r="CX118" s="673">
        <f t="shared" si="156"/>
        <v>617</v>
      </c>
      <c r="CY118" s="673">
        <f t="shared" si="156"/>
        <v>618</v>
      </c>
      <c r="CZ118" s="673">
        <f t="shared" si="156"/>
        <v>619</v>
      </c>
      <c r="DA118" s="673">
        <f t="shared" si="156"/>
        <v>625</v>
      </c>
      <c r="DB118" s="673">
        <f t="shared" si="156"/>
        <v>632</v>
      </c>
      <c r="DC118" s="673">
        <f t="shared" si="156"/>
        <v>632</v>
      </c>
      <c r="DD118" s="673">
        <f t="shared" si="156"/>
        <v>632</v>
      </c>
      <c r="DE118" s="673">
        <f t="shared" si="156"/>
        <v>632</v>
      </c>
      <c r="DF118" s="673">
        <f t="shared" si="156"/>
        <v>632</v>
      </c>
      <c r="DG118" s="673">
        <f t="shared" si="156"/>
        <v>632</v>
      </c>
      <c r="DH118" s="673">
        <f t="shared" si="156"/>
        <v>632</v>
      </c>
      <c r="DI118" s="673">
        <f t="shared" si="156"/>
        <v>626</v>
      </c>
      <c r="DJ118" s="673">
        <f t="shared" si="156"/>
        <v>633</v>
      </c>
      <c r="DK118" s="673">
        <f t="shared" si="156"/>
        <v>633</v>
      </c>
      <c r="DL118" s="673">
        <f t="shared" ref="DL118:EF120" si="157">DL117+72</f>
        <v>633</v>
      </c>
      <c r="DM118" s="673">
        <f t="shared" si="157"/>
        <v>633</v>
      </c>
      <c r="DN118" s="673">
        <f t="shared" si="157"/>
        <v>633</v>
      </c>
      <c r="DO118" s="673">
        <f t="shared" si="157"/>
        <v>633</v>
      </c>
      <c r="DP118" s="673">
        <f t="shared" si="157"/>
        <v>633</v>
      </c>
      <c r="DQ118" s="673">
        <f t="shared" si="157"/>
        <v>627</v>
      </c>
      <c r="DR118" s="673">
        <f t="shared" si="157"/>
        <v>634</v>
      </c>
      <c r="DS118" s="673">
        <f t="shared" si="157"/>
        <v>634</v>
      </c>
      <c r="DT118" s="673">
        <f t="shared" si="157"/>
        <v>634</v>
      </c>
      <c r="DU118" s="673">
        <f t="shared" si="157"/>
        <v>634</v>
      </c>
      <c r="DV118" s="673">
        <f t="shared" si="157"/>
        <v>634</v>
      </c>
      <c r="DW118" s="673">
        <f t="shared" si="157"/>
        <v>634</v>
      </c>
      <c r="DX118" s="673">
        <f t="shared" si="157"/>
        <v>634</v>
      </c>
      <c r="DY118" s="673">
        <f t="shared" si="157"/>
        <v>640</v>
      </c>
      <c r="DZ118" s="673">
        <f t="shared" si="157"/>
        <v>640</v>
      </c>
      <c r="EA118" s="673">
        <f t="shared" si="157"/>
        <v>640</v>
      </c>
      <c r="EB118" s="673">
        <f t="shared" si="157"/>
        <v>640</v>
      </c>
      <c r="EC118" s="673">
        <f t="shared" si="157"/>
        <v>640</v>
      </c>
      <c r="ED118" s="673">
        <f t="shared" si="157"/>
        <v>640</v>
      </c>
      <c r="EE118" s="673">
        <f t="shared" si="157"/>
        <v>645</v>
      </c>
      <c r="EF118" s="673">
        <f t="shared" si="157"/>
        <v>651</v>
      </c>
    </row>
    <row r="119" spans="1:198" x14ac:dyDescent="0.2">
      <c r="B119" s="694" t="str">
        <f>IF(OR(B118="",CK119),"",'I_Određivanje PFC emisija'!D58)</f>
        <v/>
      </c>
      <c r="C119" s="695" t="str">
        <f>IF(B119="","",'I_Određivanje PFC emisija'!E58)</f>
        <v/>
      </c>
      <c r="D119" s="695" t="str">
        <f>IF(B119="","",'I_Određivanje PFC emisija'!H58)</f>
        <v/>
      </c>
      <c r="E119" s="695" t="str">
        <f>IF($B119="","",INDEX('C_Opis postrojenja'!F:F,MATCH($CJ119,'C_Opis postrojenja'!$Q:$Q,0)))</f>
        <v/>
      </c>
      <c r="F119" s="696" t="str">
        <f>IF($E119="","",INDEX('C_Opis postrojenja'!L:L,MATCH($CJ119,'C_Opis postrojenja'!$Q:$Q,0)))</f>
        <v/>
      </c>
      <c r="G119" s="695" t="str">
        <f>IF($E119="","",INDEX('C_Opis postrojenja'!M:M,MATCH($CJ119,'C_Opis postrojenja'!$Q:$Q,0)))</f>
        <v/>
      </c>
      <c r="H119" s="695" t="str">
        <f>IF($E119="","",INDEX('C_Opis postrojenja'!N:N,MATCH($CJ119,'C_Opis postrojenja'!$Q:$Q,0)))</f>
        <v/>
      </c>
      <c r="I119" s="694" t="str">
        <f>IF(INDEX('I_Određivanje PFC emisija'!$L$50:$L$56,MATCH(B119,'I_Određivanje PFC emisija'!$D$50:$D$56,0))="","",INDEX('I_Određivanje PFC emisija'!$L$50:$L$56,MATCH(B119,'I_Određivanje PFC emisija'!$D$50:$D$56,0)))</f>
        <v/>
      </c>
      <c r="J119" s="694" t="str">
        <f>IF($E119="","",INDEX('I_Određivanje PFC emisija'!$A:$N,CL119,J$107))</f>
        <v/>
      </c>
      <c r="K119" s="694" t="str">
        <f>IF($E119="","",INDEX('I_Određivanje PFC emisija'!$A:$N,CM119,K$107))</f>
        <v/>
      </c>
      <c r="L119" s="694" t="str">
        <f>IF($E119="","",INDEX('I_Određivanje PFC emisija'!$A:$N,CN119,L$107))</f>
        <v/>
      </c>
      <c r="M119" s="694" t="str">
        <f>IF($E119="","",INDEX('I_Određivanje PFC emisija'!$A:$N,CO119,M$107))</f>
        <v/>
      </c>
      <c r="N119" s="694" t="str">
        <f>IF($E119="","",INDEX('I_Određivanje PFC emisija'!$A:$N,CP119,N$107))</f>
        <v/>
      </c>
      <c r="O119" s="694" t="str">
        <f>IF($E119="","",INDEX('I_Određivanje PFC emisija'!$A:$N,CQ119,O$107))</f>
        <v/>
      </c>
      <c r="P119" s="694" t="str">
        <f>IF($E119="","",INDEX('I_Određivanje PFC emisija'!$A:$N,CR119,P$107))</f>
        <v/>
      </c>
      <c r="Q119" s="694" t="str">
        <f>IF($E119="","",INDEX('I_Određivanje PFC emisija'!$A:$N,CS119,Q$107))</f>
        <v/>
      </c>
      <c r="R119" s="694" t="str">
        <f>IF($E119="","",INDEX('I_Određivanje PFC emisija'!$A:$N,CT119,R$107))</f>
        <v/>
      </c>
      <c r="S119" s="694" t="str">
        <f>IF($E119="","",INDEX('I_Određivanje PFC emisija'!$A:$N,CU119,S$107))</f>
        <v/>
      </c>
      <c r="T119" s="694" t="str">
        <f>IF($E119="","",INDEX('I_Određivanje PFC emisija'!$A:$N,CV119,T$107))</f>
        <v/>
      </c>
      <c r="U119" s="694" t="str">
        <f>IF($E119="","",INDEX('I_Određivanje PFC emisija'!$A:$N,CW119,U$107))</f>
        <v/>
      </c>
      <c r="V119" s="694" t="str">
        <f>IF($E119="","",INDEX('I_Određivanje PFC emisija'!$A:$N,CX119,V$107))</f>
        <v/>
      </c>
      <c r="W119" s="694" t="str">
        <f>IF($E119="","",INDEX('I_Određivanje PFC emisija'!$A:$N,CY119,W$107))</f>
        <v/>
      </c>
      <c r="X119" s="694" t="str">
        <f>IF($E119="","",INDEX('I_Određivanje PFC emisija'!$A:$N,CZ119,X$107))</f>
        <v/>
      </c>
      <c r="Y119" s="694" t="str">
        <f>IF($E119="","",INDEX('I_Određivanje PFC emisija'!$A:$N,DA119,Y$107))</f>
        <v/>
      </c>
      <c r="Z119" s="694" t="str">
        <f>IF($E119="","",INDEX('I_Određivanje PFC emisija'!$A:$N,DB119,Z$107))</f>
        <v/>
      </c>
      <c r="AA119" s="694" t="str">
        <f>IF($E119="","",INDEX('I_Određivanje PFC emisija'!$A:$N,DC119,AA$107))</f>
        <v/>
      </c>
      <c r="AB119" s="694" t="str">
        <f>IF($E119="","",INDEX('I_Određivanje PFC emisija'!$A:$N,DD119,AB$107))</f>
        <v/>
      </c>
      <c r="AC119" s="694" t="str">
        <f>IF($E119="","",INDEX('I_Određivanje PFC emisija'!$A:$N,DE119,AC$107))</f>
        <v/>
      </c>
      <c r="AD119" s="694" t="str">
        <f>IF($E119="","",INDEX('I_Određivanje PFC emisija'!$A:$N,DF119,AD$107))</f>
        <v/>
      </c>
      <c r="AE119" s="694" t="str">
        <f>IF($E119="","",INDEX('I_Određivanje PFC emisija'!$A:$N,DG119,AE$107))</f>
        <v/>
      </c>
      <c r="AF119" s="694" t="str">
        <f>IF($E119="","",INDEX('I_Određivanje PFC emisija'!$A:$N,DH119,AF$107))</f>
        <v/>
      </c>
      <c r="AG119" s="694" t="str">
        <f>IF($E119="","",INDEX('I_Određivanje PFC emisija'!$A:$N,DI119,AG$107))</f>
        <v/>
      </c>
      <c r="AH119" s="694" t="str">
        <f>IF($E119="","",INDEX('I_Određivanje PFC emisija'!$A:$N,DJ119,AH$107))</f>
        <v/>
      </c>
      <c r="AI119" s="694" t="str">
        <f>IF($E119="","",INDEX('I_Određivanje PFC emisija'!$A:$N,DK119,AI$107))</f>
        <v/>
      </c>
      <c r="AJ119" s="694" t="str">
        <f>IF($E119="","",INDEX('I_Određivanje PFC emisija'!$A:$N,DL119,AJ$107))</f>
        <v/>
      </c>
      <c r="AK119" s="694" t="str">
        <f>IF($E119="","",INDEX('I_Određivanje PFC emisija'!$A:$N,DM119,AK$107))</f>
        <v/>
      </c>
      <c r="AL119" s="694" t="str">
        <f>IF($E119="","",INDEX('I_Određivanje PFC emisija'!$A:$N,DN119,AL$107))</f>
        <v/>
      </c>
      <c r="AM119" s="694" t="str">
        <f>IF($E119="","",INDEX('I_Određivanje PFC emisija'!$A:$N,DO119,AM$107))</f>
        <v/>
      </c>
      <c r="AN119" s="694" t="str">
        <f>IF($E119="","",INDEX('I_Određivanje PFC emisija'!$A:$N,DP119,AN$107))</f>
        <v/>
      </c>
      <c r="AO119" s="694" t="str">
        <f>IF($E119="","",INDEX('I_Određivanje PFC emisija'!$A:$N,DQ119,AO$107))</f>
        <v/>
      </c>
      <c r="AP119" s="694" t="str">
        <f>IF($E119="","",INDEX('I_Određivanje PFC emisija'!$A:$N,DR119,AP$107))</f>
        <v/>
      </c>
      <c r="AQ119" s="694" t="str">
        <f>IF($E119="","",INDEX('I_Određivanje PFC emisija'!$A:$N,DS119,AQ$107))</f>
        <v/>
      </c>
      <c r="AR119" s="694" t="str">
        <f>IF($E119="","",INDEX('I_Određivanje PFC emisija'!$A:$N,DT119,AR$107))</f>
        <v/>
      </c>
      <c r="AS119" s="694" t="str">
        <f>IF($E119="","",INDEX('I_Određivanje PFC emisija'!$A:$N,DU119,AS$107))</f>
        <v/>
      </c>
      <c r="AT119" s="694" t="str">
        <f>IF($E119="","",INDEX('I_Određivanje PFC emisija'!$A:$N,DV119,AT$107))</f>
        <v/>
      </c>
      <c r="AU119" s="694" t="str">
        <f>IF($E119="","",INDEX('I_Određivanje PFC emisija'!$A:$N,DW119,AU$107))</f>
        <v/>
      </c>
      <c r="AV119" s="694" t="str">
        <f>IF($E119="","",INDEX('I_Određivanje PFC emisija'!$A:$N,DX119,AV$107))</f>
        <v/>
      </c>
      <c r="AW119" s="694" t="str">
        <f>IF($E119="","",INDEX('I_Određivanje PFC emisija'!$A:$N,DY119,AW$107))</f>
        <v/>
      </c>
      <c r="AX119" s="694" t="str">
        <f>IF($E119="","",INDEX('I_Određivanje PFC emisija'!$A:$N,DZ119,AX$107))</f>
        <v/>
      </c>
      <c r="AY119" s="694" t="str">
        <f>IF($E119="","",INDEX('I_Određivanje PFC emisija'!$A:$N,EA119,AY$107))</f>
        <v/>
      </c>
      <c r="AZ119" s="694" t="str">
        <f>IF($E119="","",INDEX('I_Određivanje PFC emisija'!$A:$N,EB119,AZ$107))</f>
        <v/>
      </c>
      <c r="BA119" s="694" t="str">
        <f>IF($E119="","",INDEX('I_Određivanje PFC emisija'!$A:$N,EC119,BA$107))</f>
        <v/>
      </c>
      <c r="BB119" s="694" t="str">
        <f>IF($E119="","",INDEX('I_Određivanje PFC emisija'!$A:$N,ED119,BB$107))</f>
        <v/>
      </c>
      <c r="BC119" s="694" t="str">
        <f>IF($E119="","",INDEX('I_Određivanje PFC emisija'!$A:$N,EE119,BC$107))</f>
        <v/>
      </c>
      <c r="BD119" s="694" t="str">
        <f>IF($E119="","",INDEX('I_Određivanje PFC emisija'!$A:$N,EF119,BD$107))</f>
        <v/>
      </c>
      <c r="CJ119" s="673" t="str">
        <f t="shared" si="152"/>
        <v>SourceCategory_</v>
      </c>
      <c r="CK119" s="673" t="b">
        <f>INDEX('I_Određivanje PFC emisija'!$A$50:$A$60,ROWS($CI$111:CI119))="ausblenden"</f>
        <v>0</v>
      </c>
      <c r="CL119" s="673">
        <f t="shared" si="155"/>
        <v>669</v>
      </c>
      <c r="CM119" s="673">
        <f t="shared" ref="CM119:DA120" si="158">CM118+72</f>
        <v>670</v>
      </c>
      <c r="CN119" s="673">
        <f t="shared" si="158"/>
        <v>671</v>
      </c>
      <c r="CO119" s="673">
        <f t="shared" si="158"/>
        <v>674</v>
      </c>
      <c r="CP119" s="673">
        <f t="shared" si="158"/>
        <v>675</v>
      </c>
      <c r="CQ119" s="673">
        <f t="shared" si="158"/>
        <v>676</v>
      </c>
      <c r="CR119" s="673">
        <f t="shared" si="158"/>
        <v>679</v>
      </c>
      <c r="CS119" s="673">
        <f t="shared" si="158"/>
        <v>680</v>
      </c>
      <c r="CT119" s="673">
        <f t="shared" si="158"/>
        <v>681</v>
      </c>
      <c r="CU119" s="673">
        <f t="shared" si="158"/>
        <v>684</v>
      </c>
      <c r="CV119" s="673">
        <f t="shared" si="158"/>
        <v>685</v>
      </c>
      <c r="CW119" s="673">
        <f t="shared" si="158"/>
        <v>686</v>
      </c>
      <c r="CX119" s="673">
        <f t="shared" si="158"/>
        <v>689</v>
      </c>
      <c r="CY119" s="673">
        <f t="shared" si="158"/>
        <v>690</v>
      </c>
      <c r="CZ119" s="673">
        <f t="shared" si="158"/>
        <v>691</v>
      </c>
      <c r="DA119" s="673">
        <f t="shared" si="158"/>
        <v>697</v>
      </c>
      <c r="DB119" s="673">
        <f t="shared" ref="DB119:DK120" si="159">DB118+72</f>
        <v>704</v>
      </c>
      <c r="DC119" s="673">
        <f t="shared" si="159"/>
        <v>704</v>
      </c>
      <c r="DD119" s="673">
        <f t="shared" si="159"/>
        <v>704</v>
      </c>
      <c r="DE119" s="673">
        <f t="shared" si="159"/>
        <v>704</v>
      </c>
      <c r="DF119" s="673">
        <f t="shared" si="159"/>
        <v>704</v>
      </c>
      <c r="DG119" s="673">
        <f t="shared" si="159"/>
        <v>704</v>
      </c>
      <c r="DH119" s="673">
        <f t="shared" si="159"/>
        <v>704</v>
      </c>
      <c r="DI119" s="673">
        <f t="shared" si="159"/>
        <v>698</v>
      </c>
      <c r="DJ119" s="673">
        <f t="shared" si="159"/>
        <v>705</v>
      </c>
      <c r="DK119" s="673">
        <f t="shared" si="159"/>
        <v>705</v>
      </c>
      <c r="DL119" s="673">
        <f t="shared" si="157"/>
        <v>705</v>
      </c>
      <c r="DM119" s="673">
        <f t="shared" si="157"/>
        <v>705</v>
      </c>
      <c r="DN119" s="673">
        <f t="shared" si="157"/>
        <v>705</v>
      </c>
      <c r="DO119" s="673">
        <f t="shared" si="157"/>
        <v>705</v>
      </c>
      <c r="DP119" s="673">
        <f t="shared" si="157"/>
        <v>705</v>
      </c>
      <c r="DQ119" s="673">
        <f t="shared" si="157"/>
        <v>699</v>
      </c>
      <c r="DR119" s="673">
        <f t="shared" si="157"/>
        <v>706</v>
      </c>
      <c r="DS119" s="673">
        <f t="shared" si="157"/>
        <v>706</v>
      </c>
      <c r="DT119" s="673">
        <f t="shared" si="157"/>
        <v>706</v>
      </c>
      <c r="DU119" s="673">
        <f t="shared" si="157"/>
        <v>706</v>
      </c>
      <c r="DV119" s="673">
        <f t="shared" si="157"/>
        <v>706</v>
      </c>
      <c r="DW119" s="673">
        <f t="shared" si="157"/>
        <v>706</v>
      </c>
      <c r="DX119" s="673">
        <f t="shared" si="157"/>
        <v>706</v>
      </c>
      <c r="DY119" s="673">
        <f t="shared" si="157"/>
        <v>712</v>
      </c>
      <c r="DZ119" s="673">
        <f t="shared" si="157"/>
        <v>712</v>
      </c>
      <c r="EA119" s="673">
        <f t="shared" si="157"/>
        <v>712</v>
      </c>
      <c r="EB119" s="673">
        <f t="shared" si="157"/>
        <v>712</v>
      </c>
      <c r="EC119" s="673">
        <f t="shared" si="157"/>
        <v>712</v>
      </c>
      <c r="ED119" s="673">
        <f t="shared" si="157"/>
        <v>712</v>
      </c>
      <c r="EE119" s="673">
        <f t="shared" si="157"/>
        <v>717</v>
      </c>
      <c r="EF119" s="673">
        <f t="shared" si="157"/>
        <v>723</v>
      </c>
    </row>
    <row r="120" spans="1:198" x14ac:dyDescent="0.2">
      <c r="B120" s="694" t="str">
        <f>IF(OR(B119="",CK120),"",'I_Određivanje PFC emisija'!D59)</f>
        <v/>
      </c>
      <c r="C120" s="695" t="str">
        <f>IF(B120="","",'I_Određivanje PFC emisija'!E59)</f>
        <v/>
      </c>
      <c r="D120" s="695" t="str">
        <f>IF(B120="","",'I_Određivanje PFC emisija'!H59)</f>
        <v/>
      </c>
      <c r="E120" s="695" t="str">
        <f>IF($B120="","",INDEX('C_Opis postrojenja'!F:F,MATCH($CJ120,'C_Opis postrojenja'!$Q:$Q,0)))</f>
        <v/>
      </c>
      <c r="F120" s="696" t="str">
        <f>IF($E120="","",INDEX('C_Opis postrojenja'!L:L,MATCH($CJ120,'C_Opis postrojenja'!$Q:$Q,0)))</f>
        <v/>
      </c>
      <c r="G120" s="695" t="str">
        <f>IF($E120="","",INDEX('C_Opis postrojenja'!M:M,MATCH($CJ120,'C_Opis postrojenja'!$Q:$Q,0)))</f>
        <v/>
      </c>
      <c r="H120" s="695" t="str">
        <f>IF($E120="","",INDEX('C_Opis postrojenja'!N:N,MATCH($CJ120,'C_Opis postrojenja'!$Q:$Q,0)))</f>
        <v/>
      </c>
      <c r="I120" s="694" t="str">
        <f>IF(INDEX('I_Određivanje PFC emisija'!$L$50:$L$56,MATCH(B120,'I_Određivanje PFC emisija'!$D$50:$D$56,0))="","",INDEX('I_Određivanje PFC emisija'!$L$50:$L$56,MATCH(B120,'I_Određivanje PFC emisija'!$D$50:$D$56,0)))</f>
        <v/>
      </c>
      <c r="J120" s="694" t="str">
        <f>IF($E120="","",INDEX('I_Određivanje PFC emisija'!$A:$N,CL120,J$107))</f>
        <v/>
      </c>
      <c r="K120" s="694" t="str">
        <f>IF($E120="","",INDEX('I_Određivanje PFC emisija'!$A:$N,CM120,K$107))</f>
        <v/>
      </c>
      <c r="L120" s="694" t="str">
        <f>IF($E120="","",INDEX('I_Određivanje PFC emisija'!$A:$N,CN120,L$107))</f>
        <v/>
      </c>
      <c r="M120" s="694" t="str">
        <f>IF($E120="","",INDEX('I_Određivanje PFC emisija'!$A:$N,CO120,M$107))</f>
        <v/>
      </c>
      <c r="N120" s="694" t="str">
        <f>IF($E120="","",INDEX('I_Određivanje PFC emisija'!$A:$N,CP120,N$107))</f>
        <v/>
      </c>
      <c r="O120" s="694" t="str">
        <f>IF($E120="","",INDEX('I_Određivanje PFC emisija'!$A:$N,CQ120,O$107))</f>
        <v/>
      </c>
      <c r="P120" s="694" t="str">
        <f>IF($E120="","",INDEX('I_Određivanje PFC emisija'!$A:$N,CR120,P$107))</f>
        <v/>
      </c>
      <c r="Q120" s="694" t="str">
        <f>IF($E120="","",INDEX('I_Određivanje PFC emisija'!$A:$N,CS120,Q$107))</f>
        <v/>
      </c>
      <c r="R120" s="694" t="str">
        <f>IF($E120="","",INDEX('I_Određivanje PFC emisija'!$A:$N,CT120,R$107))</f>
        <v/>
      </c>
      <c r="S120" s="694" t="str">
        <f>IF($E120="","",INDEX('I_Određivanje PFC emisija'!$A:$N,CU120,S$107))</f>
        <v/>
      </c>
      <c r="T120" s="694" t="str">
        <f>IF($E120="","",INDEX('I_Određivanje PFC emisija'!$A:$N,CV120,T$107))</f>
        <v/>
      </c>
      <c r="U120" s="694" t="str">
        <f>IF($E120="","",INDEX('I_Određivanje PFC emisija'!$A:$N,CW120,U$107))</f>
        <v/>
      </c>
      <c r="V120" s="694" t="str">
        <f>IF($E120="","",INDEX('I_Određivanje PFC emisija'!$A:$N,CX120,V$107))</f>
        <v/>
      </c>
      <c r="W120" s="694" t="str">
        <f>IF($E120="","",INDEX('I_Određivanje PFC emisija'!$A:$N,CY120,W$107))</f>
        <v/>
      </c>
      <c r="X120" s="694" t="str">
        <f>IF($E120="","",INDEX('I_Određivanje PFC emisija'!$A:$N,CZ120,X$107))</f>
        <v/>
      </c>
      <c r="Y120" s="694" t="str">
        <f>IF($E120="","",INDEX('I_Određivanje PFC emisija'!$A:$N,DA120,Y$107))</f>
        <v/>
      </c>
      <c r="Z120" s="694" t="str">
        <f>IF($E120="","",INDEX('I_Određivanje PFC emisija'!$A:$N,DB120,Z$107))</f>
        <v/>
      </c>
      <c r="AA120" s="694" t="str">
        <f>IF($E120="","",INDEX('I_Određivanje PFC emisija'!$A:$N,DC120,AA$107))</f>
        <v/>
      </c>
      <c r="AB120" s="694" t="str">
        <f>IF($E120="","",INDEX('I_Određivanje PFC emisija'!$A:$N,DD120,AB$107))</f>
        <v/>
      </c>
      <c r="AC120" s="694" t="str">
        <f>IF($E120="","",INDEX('I_Određivanje PFC emisija'!$A:$N,DE120,AC$107))</f>
        <v/>
      </c>
      <c r="AD120" s="694" t="str">
        <f>IF($E120="","",INDEX('I_Određivanje PFC emisija'!$A:$N,DF120,AD$107))</f>
        <v/>
      </c>
      <c r="AE120" s="694" t="str">
        <f>IF($E120="","",INDEX('I_Određivanje PFC emisija'!$A:$N,DG120,AE$107))</f>
        <v/>
      </c>
      <c r="AF120" s="694" t="str">
        <f>IF($E120="","",INDEX('I_Određivanje PFC emisija'!$A:$N,DH120,AF$107))</f>
        <v/>
      </c>
      <c r="AG120" s="694" t="str">
        <f>IF($E120="","",INDEX('I_Određivanje PFC emisija'!$A:$N,DI120,AG$107))</f>
        <v/>
      </c>
      <c r="AH120" s="694" t="str">
        <f>IF($E120="","",INDEX('I_Određivanje PFC emisija'!$A:$N,DJ120,AH$107))</f>
        <v/>
      </c>
      <c r="AI120" s="694" t="str">
        <f>IF($E120="","",INDEX('I_Određivanje PFC emisija'!$A:$N,DK120,AI$107))</f>
        <v/>
      </c>
      <c r="AJ120" s="694" t="str">
        <f>IF($E120="","",INDEX('I_Određivanje PFC emisija'!$A:$N,DL120,AJ$107))</f>
        <v/>
      </c>
      <c r="AK120" s="694" t="str">
        <f>IF($E120="","",INDEX('I_Određivanje PFC emisija'!$A:$N,DM120,AK$107))</f>
        <v/>
      </c>
      <c r="AL120" s="694" t="str">
        <f>IF($E120="","",INDEX('I_Određivanje PFC emisija'!$A:$N,DN120,AL$107))</f>
        <v/>
      </c>
      <c r="AM120" s="694" t="str">
        <f>IF($E120="","",INDEX('I_Određivanje PFC emisija'!$A:$N,DO120,AM$107))</f>
        <v/>
      </c>
      <c r="AN120" s="694" t="str">
        <f>IF($E120="","",INDEX('I_Određivanje PFC emisija'!$A:$N,DP120,AN$107))</f>
        <v/>
      </c>
      <c r="AO120" s="694" t="str">
        <f>IF($E120="","",INDEX('I_Određivanje PFC emisija'!$A:$N,DQ120,AO$107))</f>
        <v/>
      </c>
      <c r="AP120" s="694" t="str">
        <f>IF($E120="","",INDEX('I_Određivanje PFC emisija'!$A:$N,DR120,AP$107))</f>
        <v/>
      </c>
      <c r="AQ120" s="694" t="str">
        <f>IF($E120="","",INDEX('I_Određivanje PFC emisija'!$A:$N,DS120,AQ$107))</f>
        <v/>
      </c>
      <c r="AR120" s="694" t="str">
        <f>IF($E120="","",INDEX('I_Određivanje PFC emisija'!$A:$N,DT120,AR$107))</f>
        <v/>
      </c>
      <c r="AS120" s="694" t="str">
        <f>IF($E120="","",INDEX('I_Određivanje PFC emisija'!$A:$N,DU120,AS$107))</f>
        <v/>
      </c>
      <c r="AT120" s="694" t="str">
        <f>IF($E120="","",INDEX('I_Određivanje PFC emisija'!$A:$N,DV120,AT$107))</f>
        <v/>
      </c>
      <c r="AU120" s="694" t="str">
        <f>IF($E120="","",INDEX('I_Određivanje PFC emisija'!$A:$N,DW120,AU$107))</f>
        <v/>
      </c>
      <c r="AV120" s="694" t="str">
        <f>IF($E120="","",INDEX('I_Određivanje PFC emisija'!$A:$N,DX120,AV$107))</f>
        <v/>
      </c>
      <c r="AW120" s="694" t="str">
        <f>IF($E120="","",INDEX('I_Određivanje PFC emisija'!$A:$N,DY120,AW$107))</f>
        <v/>
      </c>
      <c r="AX120" s="694" t="str">
        <f>IF($E120="","",INDEX('I_Određivanje PFC emisija'!$A:$N,DZ120,AX$107))</f>
        <v/>
      </c>
      <c r="AY120" s="694" t="str">
        <f>IF($E120="","",INDEX('I_Određivanje PFC emisija'!$A:$N,EA120,AY$107))</f>
        <v/>
      </c>
      <c r="AZ120" s="694" t="str">
        <f>IF($E120="","",INDEX('I_Određivanje PFC emisija'!$A:$N,EB120,AZ$107))</f>
        <v/>
      </c>
      <c r="BA120" s="694" t="str">
        <f>IF($E120="","",INDEX('I_Određivanje PFC emisija'!$A:$N,EC120,BA$107))</f>
        <v/>
      </c>
      <c r="BB120" s="694" t="str">
        <f>IF($E120="","",INDEX('I_Određivanje PFC emisija'!$A:$N,ED120,BB$107))</f>
        <v/>
      </c>
      <c r="BC120" s="694" t="str">
        <f>IF($E120="","",INDEX('I_Određivanje PFC emisija'!$A:$N,EE120,BC$107))</f>
        <v/>
      </c>
      <c r="BD120" s="694" t="str">
        <f>IF($E120="","",INDEX('I_Određivanje PFC emisija'!$A:$N,EF120,BD$107))</f>
        <v/>
      </c>
      <c r="CJ120" s="673" t="str">
        <f t="shared" si="152"/>
        <v>SourceCategory_</v>
      </c>
      <c r="CK120" s="673" t="b">
        <f>INDEX('I_Određivanje PFC emisija'!$A$50:$A$60,ROWS($CI$111:CI120))="ausblenden"</f>
        <v>0</v>
      </c>
      <c r="CL120" s="673">
        <f t="shared" si="155"/>
        <v>741</v>
      </c>
      <c r="CM120" s="673">
        <f t="shared" si="158"/>
        <v>742</v>
      </c>
      <c r="CN120" s="673">
        <f t="shared" si="158"/>
        <v>743</v>
      </c>
      <c r="CO120" s="673">
        <f t="shared" si="158"/>
        <v>746</v>
      </c>
      <c r="CP120" s="673">
        <f t="shared" si="158"/>
        <v>747</v>
      </c>
      <c r="CQ120" s="673">
        <f t="shared" si="158"/>
        <v>748</v>
      </c>
      <c r="CR120" s="673">
        <f t="shared" si="158"/>
        <v>751</v>
      </c>
      <c r="CS120" s="673">
        <f t="shared" si="158"/>
        <v>752</v>
      </c>
      <c r="CT120" s="673">
        <f t="shared" si="158"/>
        <v>753</v>
      </c>
      <c r="CU120" s="673">
        <f t="shared" si="158"/>
        <v>756</v>
      </c>
      <c r="CV120" s="673">
        <f t="shared" si="158"/>
        <v>757</v>
      </c>
      <c r="CW120" s="673">
        <f t="shared" si="158"/>
        <v>758</v>
      </c>
      <c r="CX120" s="673">
        <f t="shared" si="158"/>
        <v>761</v>
      </c>
      <c r="CY120" s="673">
        <f t="shared" si="158"/>
        <v>762</v>
      </c>
      <c r="CZ120" s="673">
        <f t="shared" si="158"/>
        <v>763</v>
      </c>
      <c r="DA120" s="673">
        <f t="shared" si="158"/>
        <v>769</v>
      </c>
      <c r="DB120" s="673">
        <f t="shared" si="159"/>
        <v>776</v>
      </c>
      <c r="DC120" s="673">
        <f t="shared" si="159"/>
        <v>776</v>
      </c>
      <c r="DD120" s="673">
        <f t="shared" si="159"/>
        <v>776</v>
      </c>
      <c r="DE120" s="673">
        <f t="shared" si="159"/>
        <v>776</v>
      </c>
      <c r="DF120" s="673">
        <f t="shared" si="159"/>
        <v>776</v>
      </c>
      <c r="DG120" s="673">
        <f t="shared" si="159"/>
        <v>776</v>
      </c>
      <c r="DH120" s="673">
        <f t="shared" si="159"/>
        <v>776</v>
      </c>
      <c r="DI120" s="673">
        <f t="shared" si="159"/>
        <v>770</v>
      </c>
      <c r="DJ120" s="673">
        <f t="shared" si="159"/>
        <v>777</v>
      </c>
      <c r="DK120" s="673">
        <f t="shared" si="159"/>
        <v>777</v>
      </c>
      <c r="DL120" s="673">
        <f t="shared" si="157"/>
        <v>777</v>
      </c>
      <c r="DM120" s="673">
        <f t="shared" si="157"/>
        <v>777</v>
      </c>
      <c r="DN120" s="673">
        <f t="shared" si="157"/>
        <v>777</v>
      </c>
      <c r="DO120" s="673">
        <f t="shared" si="157"/>
        <v>777</v>
      </c>
      <c r="DP120" s="673">
        <f t="shared" si="157"/>
        <v>777</v>
      </c>
      <c r="DQ120" s="673">
        <f t="shared" si="157"/>
        <v>771</v>
      </c>
      <c r="DR120" s="673">
        <f t="shared" si="157"/>
        <v>778</v>
      </c>
      <c r="DS120" s="673">
        <f t="shared" si="157"/>
        <v>778</v>
      </c>
      <c r="DT120" s="673">
        <f t="shared" si="157"/>
        <v>778</v>
      </c>
      <c r="DU120" s="673">
        <f t="shared" si="157"/>
        <v>778</v>
      </c>
      <c r="DV120" s="673">
        <f t="shared" si="157"/>
        <v>778</v>
      </c>
      <c r="DW120" s="673">
        <f t="shared" si="157"/>
        <v>778</v>
      </c>
      <c r="DX120" s="673">
        <f t="shared" si="157"/>
        <v>778</v>
      </c>
      <c r="DY120" s="673">
        <f t="shared" si="157"/>
        <v>784</v>
      </c>
      <c r="DZ120" s="673">
        <f t="shared" si="157"/>
        <v>784</v>
      </c>
      <c r="EA120" s="673">
        <f t="shared" si="157"/>
        <v>784</v>
      </c>
      <c r="EB120" s="673">
        <f t="shared" si="157"/>
        <v>784</v>
      </c>
      <c r="EC120" s="673">
        <f t="shared" si="157"/>
        <v>784</v>
      </c>
      <c r="ED120" s="673">
        <f t="shared" si="157"/>
        <v>784</v>
      </c>
      <c r="EE120" s="673">
        <f t="shared" si="157"/>
        <v>789</v>
      </c>
      <c r="EF120" s="673">
        <f t="shared" si="157"/>
        <v>795</v>
      </c>
    </row>
    <row r="121" spans="1:198" ht="12.75" customHeight="1" x14ac:dyDescent="0.2">
      <c r="T121" s="688"/>
      <c r="U121" s="688"/>
    </row>
    <row r="122" spans="1:198" s="692" customFormat="1" hidden="1" x14ac:dyDescent="0.2">
      <c r="A122" s="677" t="s">
        <v>1088</v>
      </c>
      <c r="FA122" s="687"/>
      <c r="FB122" s="687"/>
      <c r="FC122" s="687"/>
      <c r="FD122" s="687"/>
      <c r="FE122" s="687"/>
      <c r="FF122" s="687"/>
      <c r="FG122" s="687"/>
      <c r="FH122" s="687"/>
      <c r="FI122" s="687"/>
      <c r="FJ122" s="687"/>
      <c r="FK122" s="687"/>
      <c r="FL122" s="687"/>
      <c r="FM122" s="687"/>
      <c r="FN122" s="687"/>
      <c r="FO122" s="687"/>
      <c r="FP122" s="687"/>
      <c r="FQ122" s="687"/>
      <c r="FR122" s="687"/>
      <c r="FS122" s="687"/>
      <c r="FT122" s="687"/>
      <c r="FU122" s="687"/>
      <c r="FV122" s="687"/>
      <c r="FW122" s="687"/>
      <c r="FX122" s="687"/>
      <c r="FY122" s="687"/>
      <c r="FZ122" s="687"/>
      <c r="GA122" s="687"/>
      <c r="GB122" s="687"/>
      <c r="GC122" s="687"/>
      <c r="GD122" s="687"/>
      <c r="GE122" s="687"/>
      <c r="GF122" s="687"/>
      <c r="GG122" s="687"/>
      <c r="GH122" s="687"/>
      <c r="GI122" s="687"/>
      <c r="GJ122" s="687"/>
      <c r="GK122" s="687"/>
      <c r="GL122" s="687"/>
      <c r="GM122" s="687"/>
      <c r="GN122" s="687"/>
      <c r="GO122" s="687"/>
      <c r="GP122" s="687"/>
    </row>
    <row r="123" spans="1:198" ht="35.1" customHeight="1" x14ac:dyDescent="0.4">
      <c r="B123" s="590" t="str">
        <f>Translations!$B$1240</f>
        <v>Preneseni CO2 i N2O</v>
      </c>
      <c r="C123" s="687"/>
      <c r="D123" s="687"/>
      <c r="E123" s="687"/>
      <c r="T123" s="688"/>
      <c r="U123" s="688"/>
    </row>
    <row r="124" spans="1:198" s="688" customFormat="1" ht="24.95" customHeight="1" x14ac:dyDescent="0.2">
      <c r="B124" s="702"/>
      <c r="C124" s="702"/>
      <c r="D124" s="702"/>
      <c r="E124" s="702"/>
      <c r="CJ124" s="689"/>
      <c r="CK124" s="689"/>
      <c r="CL124" s="689"/>
      <c r="CM124" s="689"/>
      <c r="CN124" s="689"/>
      <c r="CO124" s="689"/>
      <c r="CP124" s="689"/>
      <c r="CQ124" s="689"/>
      <c r="CR124" s="689"/>
      <c r="CS124" s="689"/>
      <c r="CT124" s="689"/>
      <c r="CU124" s="689"/>
      <c r="CV124" s="689"/>
      <c r="CW124" s="689"/>
      <c r="CX124" s="689"/>
      <c r="CY124" s="689"/>
      <c r="CZ124" s="689"/>
      <c r="DA124" s="689"/>
      <c r="DB124" s="689"/>
      <c r="DC124" s="689"/>
      <c r="DD124" s="689"/>
      <c r="DE124" s="689"/>
      <c r="DF124" s="689"/>
      <c r="DG124" s="689"/>
      <c r="DH124" s="689"/>
      <c r="DI124" s="689"/>
      <c r="DJ124" s="689"/>
      <c r="DK124" s="689"/>
      <c r="DL124" s="689"/>
      <c r="DM124" s="689"/>
      <c r="DN124" s="689"/>
      <c r="DO124" s="689"/>
      <c r="DP124" s="689"/>
      <c r="DQ124" s="689"/>
      <c r="DR124" s="689"/>
      <c r="DS124" s="689"/>
      <c r="DT124" s="689"/>
      <c r="DU124" s="689"/>
      <c r="DV124" s="689"/>
      <c r="DW124" s="689"/>
      <c r="DX124" s="689"/>
      <c r="DY124" s="689"/>
      <c r="DZ124" s="689"/>
      <c r="EA124" s="689"/>
      <c r="EB124" s="689"/>
      <c r="EC124" s="689"/>
      <c r="ED124" s="689"/>
      <c r="EE124" s="689"/>
      <c r="EF124" s="689"/>
      <c r="EG124" s="689"/>
      <c r="EH124" s="689"/>
      <c r="EI124" s="689"/>
      <c r="EJ124" s="689"/>
      <c r="EK124" s="689"/>
      <c r="EL124" s="689"/>
      <c r="EM124" s="689"/>
      <c r="EN124" s="689"/>
      <c r="EO124" s="689"/>
      <c r="EP124" s="689"/>
      <c r="EQ124" s="689"/>
      <c r="ER124" s="689"/>
      <c r="ES124" s="689"/>
      <c r="ET124" s="689"/>
      <c r="EU124" s="689"/>
      <c r="EV124" s="689"/>
      <c r="EW124" s="689"/>
      <c r="EX124" s="689"/>
      <c r="EY124" s="689"/>
      <c r="EZ124" s="689"/>
    </row>
    <row r="125" spans="1:198" ht="80.099999999999994" customHeight="1" x14ac:dyDescent="0.2">
      <c r="B125" s="591" t="str">
        <f>'J_Preneseni ili inherentni CO2'!E53</f>
        <v>Oznaka prijenosa</v>
      </c>
      <c r="C125" s="591" t="str">
        <f>'J_Preneseni ili inherentni CO2'!F53</f>
        <v>Naziv postrojenja</v>
      </c>
      <c r="D125" s="591" t="str">
        <f>'J_Preneseni ili inherentni CO2'!H53</f>
        <v>Naziv operatera</v>
      </c>
      <c r="E125" s="591" t="str">
        <f>'J_Preneseni ili inherentni CO2'!J53</f>
        <v>Jedinstveni ID postrojenja</v>
      </c>
      <c r="F125" s="591" t="str">
        <f>'J_Preneseni ili inherentni CO2'!K53</f>
        <v>Vrsta prijenosa</v>
      </c>
      <c r="G125" s="591" t="str">
        <f>'J_Preneseni ili inherentni CO2'!M53</f>
        <v>Metodologija mjerenja</v>
      </c>
      <c r="H125" s="688"/>
      <c r="I125" s="688"/>
      <c r="J125" s="688"/>
      <c r="K125" s="688"/>
      <c r="L125" s="688"/>
      <c r="M125" s="688"/>
      <c r="N125" s="688"/>
      <c r="O125" s="688"/>
      <c r="P125" s="688"/>
      <c r="Q125" s="688"/>
      <c r="R125" s="688"/>
      <c r="S125" s="688"/>
      <c r="T125" s="688"/>
      <c r="U125" s="688"/>
      <c r="V125" s="688"/>
      <c r="W125" s="688"/>
      <c r="X125" s="688"/>
      <c r="Y125" s="688"/>
      <c r="Z125" s="688"/>
      <c r="AA125" s="688"/>
      <c r="AB125" s="688"/>
      <c r="AC125" s="688"/>
      <c r="AD125" s="688"/>
      <c r="AE125" s="688"/>
      <c r="AF125" s="688"/>
      <c r="AG125" s="688"/>
      <c r="AH125" s="688"/>
      <c r="AI125" s="688"/>
      <c r="AJ125" s="688"/>
      <c r="AK125" s="688"/>
      <c r="AL125" s="688"/>
      <c r="AM125" s="688"/>
      <c r="AN125" s="688"/>
      <c r="AO125" s="688"/>
      <c r="AP125" s="688"/>
      <c r="AQ125" s="688"/>
      <c r="AR125" s="688"/>
      <c r="AS125" s="688"/>
      <c r="AT125" s="688"/>
      <c r="AU125" s="688"/>
      <c r="AV125" s="688"/>
      <c r="AW125" s="688"/>
      <c r="AX125" s="688"/>
      <c r="AY125" s="688"/>
      <c r="AZ125" s="688"/>
      <c r="BA125" s="688"/>
      <c r="BB125" s="688"/>
      <c r="BC125" s="688"/>
      <c r="BD125" s="688"/>
    </row>
    <row r="126" spans="1:198" x14ac:dyDescent="0.2">
      <c r="B126" s="694" t="str">
        <f>'J_Preneseni ili inherentni CO2'!E54</f>
        <v>TR1</v>
      </c>
      <c r="C126" s="695" t="str">
        <f>IF($B126="","",IF(INDEX('J_Preneseni ili inherentni CO2'!$F$54:$F$60,ROWS($A$126:A126))="","",INDEX('J_Preneseni ili inherentni CO2'!$F$54:$F$60,ROWS($A$126:A126))))</f>
        <v/>
      </c>
      <c r="D126" s="695" t="str">
        <f>IF($B126="","",IF(INDEX('J_Preneseni ili inherentni CO2'!$H$54:$H$60,ROWS($A$126:B126))="","",INDEX('J_Preneseni ili inherentni CO2'!$H$54:$H$60,ROWS($A$126:B126))))</f>
        <v/>
      </c>
      <c r="E126" s="695" t="str">
        <f>IF($B126="","",IF(INDEX('J_Preneseni ili inherentni CO2'!$J$54:$J$60,ROWS($A$126:C126))="","",INDEX('J_Preneseni ili inherentni CO2'!$J$54:$J$60,ROWS($A$126:C126))))</f>
        <v/>
      </c>
      <c r="F126" s="695" t="str">
        <f>IF($B126="","",IF(INDEX('J_Preneseni ili inherentni CO2'!$K$54:$K$60,ROWS($A$126:D126))="","",INDEX('J_Preneseni ili inherentni CO2'!$K$54:$K$60,ROWS($A$126:D126))))</f>
        <v/>
      </c>
      <c r="G126" s="695" t="str">
        <f>IF($B126="","",IF(INDEX('J_Preneseni ili inherentni CO2'!$M$54:$M$60,ROWS($A$126:E126))="","",INDEX('J_Preneseni ili inherentni CO2'!$M$54:$M$60,ROWS($A$126:E126))))</f>
        <v/>
      </c>
      <c r="H126" s="688"/>
      <c r="I126" s="688"/>
      <c r="J126" s="688"/>
      <c r="K126" s="688"/>
      <c r="L126" s="688"/>
      <c r="M126" s="688"/>
      <c r="N126" s="688"/>
      <c r="O126" s="688"/>
      <c r="P126" s="688"/>
      <c r="Q126" s="688"/>
      <c r="R126" s="688"/>
      <c r="S126" s="688"/>
      <c r="T126" s="688"/>
      <c r="U126" s="688"/>
      <c r="V126" s="688"/>
      <c r="W126" s="688"/>
      <c r="X126" s="688"/>
      <c r="Y126" s="688"/>
      <c r="Z126" s="688"/>
      <c r="AA126" s="688"/>
      <c r="AB126" s="688"/>
      <c r="AC126" s="688"/>
      <c r="AD126" s="688"/>
      <c r="AE126" s="688"/>
      <c r="AF126" s="688"/>
      <c r="AG126" s="688"/>
      <c r="AH126" s="688"/>
      <c r="AI126" s="688"/>
      <c r="AJ126" s="688"/>
      <c r="AK126" s="688"/>
      <c r="AL126" s="688"/>
      <c r="AM126" s="688"/>
      <c r="AN126" s="688"/>
      <c r="AO126" s="688"/>
      <c r="AP126" s="688"/>
      <c r="AQ126" s="688"/>
      <c r="AR126" s="688"/>
      <c r="AS126" s="688"/>
      <c r="AT126" s="688"/>
      <c r="AU126" s="688"/>
      <c r="AV126" s="688"/>
      <c r="AW126" s="688"/>
      <c r="AX126" s="688"/>
      <c r="AY126" s="688"/>
      <c r="AZ126" s="688"/>
      <c r="BA126" s="688"/>
      <c r="BB126" s="688"/>
      <c r="BC126" s="688"/>
      <c r="BD126" s="688"/>
      <c r="CK126" s="673" t="b">
        <f>INDEX('J_Preneseni ili inherentni CO2'!$A$54:$A$64,ROWS($CI$126:CI126))="ausblenden"</f>
        <v>0</v>
      </c>
    </row>
    <row r="127" spans="1:198" x14ac:dyDescent="0.2">
      <c r="B127" s="694" t="str">
        <f>'J_Preneseni ili inherentni CO2'!E55</f>
        <v>TR2</v>
      </c>
      <c r="C127" s="695" t="str">
        <f>IF($B127="","",IF(INDEX('J_Preneseni ili inherentni CO2'!$F$54:$F$60,ROWS($A$126:A127))="","",INDEX('J_Preneseni ili inherentni CO2'!$F$54:$F$60,ROWS($A$126:A127))))</f>
        <v/>
      </c>
      <c r="D127" s="695" t="str">
        <f>IF($B127="","",IF(INDEX('J_Preneseni ili inherentni CO2'!$H$54:$H$60,ROWS($A$126:B127))="","",INDEX('J_Preneseni ili inherentni CO2'!$H$54:$H$60,ROWS($A$126:B127))))</f>
        <v/>
      </c>
      <c r="E127" s="695" t="str">
        <f>IF($B127="","",IF(INDEX('J_Preneseni ili inherentni CO2'!$J$54:$J$60,ROWS($A$126:C127))="","",INDEX('J_Preneseni ili inherentni CO2'!$J$54:$J$60,ROWS($A$126:C127))))</f>
        <v/>
      </c>
      <c r="F127" s="695" t="str">
        <f>IF($B127="","",IF(INDEX('J_Preneseni ili inherentni CO2'!$K$54:$K$60,ROWS($A$126:D127))="","",INDEX('J_Preneseni ili inherentni CO2'!$K$54:$K$60,ROWS($A$126:D127))))</f>
        <v/>
      </c>
      <c r="G127" s="695" t="str">
        <f>IF($B127="","",IF(INDEX('J_Preneseni ili inherentni CO2'!$M$54:$M$60,ROWS($A$126:E127))="","",INDEX('J_Preneseni ili inherentni CO2'!$M$54:$M$60,ROWS($A$126:E127))))</f>
        <v/>
      </c>
      <c r="H127" s="688"/>
      <c r="I127" s="688"/>
      <c r="J127" s="688"/>
      <c r="K127" s="688"/>
      <c r="L127" s="688"/>
      <c r="M127" s="688"/>
      <c r="N127" s="688"/>
      <c r="O127" s="688"/>
      <c r="P127" s="688"/>
      <c r="Q127" s="688"/>
      <c r="R127" s="688"/>
      <c r="S127" s="688"/>
      <c r="T127" s="688"/>
      <c r="U127" s="688"/>
      <c r="V127" s="688"/>
      <c r="W127" s="688"/>
      <c r="X127" s="688"/>
      <c r="Y127" s="688"/>
      <c r="Z127" s="688"/>
      <c r="AA127" s="688"/>
      <c r="AB127" s="688"/>
      <c r="AC127" s="688"/>
      <c r="AD127" s="688"/>
      <c r="AE127" s="688"/>
      <c r="AF127" s="688"/>
      <c r="AG127" s="688"/>
      <c r="AH127" s="688"/>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CK127" s="673" t="b">
        <f>INDEX('J_Preneseni ili inherentni CO2'!$A$54:$A$64,ROWS($CI$126:CI127))="ausblenden"</f>
        <v>0</v>
      </c>
    </row>
    <row r="128" spans="1:198" x14ac:dyDescent="0.2">
      <c r="B128" s="694" t="str">
        <f>'J_Preneseni ili inherentni CO2'!E56</f>
        <v>TR3</v>
      </c>
      <c r="C128" s="695" t="str">
        <f>IF($B128="","",IF(INDEX('J_Preneseni ili inherentni CO2'!$F$54:$F$60,ROWS($A$126:A128))="","",INDEX('J_Preneseni ili inherentni CO2'!$F$54:$F$60,ROWS($A$126:A128))))</f>
        <v/>
      </c>
      <c r="D128" s="695" t="str">
        <f>IF($B128="","",IF(INDEX('J_Preneseni ili inherentni CO2'!$H$54:$H$60,ROWS($A$126:B128))="","",INDEX('J_Preneseni ili inherentni CO2'!$H$54:$H$60,ROWS($A$126:B128))))</f>
        <v/>
      </c>
      <c r="E128" s="695" t="str">
        <f>IF($B128="","",IF(INDEX('J_Preneseni ili inherentni CO2'!$J$54:$J$60,ROWS($A$126:C128))="","",INDEX('J_Preneseni ili inherentni CO2'!$J$54:$J$60,ROWS($A$126:C128))))</f>
        <v/>
      </c>
      <c r="F128" s="695" t="str">
        <f>IF($B128="","",IF(INDEX('J_Preneseni ili inherentni CO2'!$K$54:$K$60,ROWS($A$126:D128))="","",INDEX('J_Preneseni ili inherentni CO2'!$K$54:$K$60,ROWS($A$126:D128))))</f>
        <v/>
      </c>
      <c r="G128" s="695" t="str">
        <f>IF($B128="","",IF(INDEX('J_Preneseni ili inherentni CO2'!$M$54:$M$60,ROWS($A$126:E128))="","",INDEX('J_Preneseni ili inherentni CO2'!$M$54:$M$60,ROWS($A$126:E128))))</f>
        <v/>
      </c>
      <c r="H128" s="688"/>
      <c r="I128" s="688"/>
      <c r="J128" s="688"/>
      <c r="K128" s="688"/>
      <c r="L128" s="688"/>
      <c r="M128" s="688"/>
      <c r="N128" s="688"/>
      <c r="O128" s="688"/>
      <c r="P128" s="688"/>
      <c r="Q128" s="688"/>
      <c r="R128" s="688"/>
      <c r="S128" s="688"/>
      <c r="T128" s="688"/>
      <c r="U128" s="688"/>
      <c r="V128" s="688"/>
      <c r="W128" s="688"/>
      <c r="X128" s="688"/>
      <c r="Y128" s="688"/>
      <c r="Z128" s="688"/>
      <c r="AA128" s="688"/>
      <c r="AB128" s="688"/>
      <c r="AC128" s="688"/>
      <c r="AD128" s="688"/>
      <c r="AE128" s="688"/>
      <c r="AF128" s="688"/>
      <c r="AG128" s="688"/>
      <c r="AH128" s="688"/>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CK128" s="673" t="b">
        <f>INDEX('J_Preneseni ili inherentni CO2'!$A$54:$A$64,ROWS($CI$126:CI128))="ausblenden"</f>
        <v>0</v>
      </c>
    </row>
    <row r="129" spans="2:89" x14ac:dyDescent="0.2">
      <c r="B129" s="694" t="str">
        <f>'J_Preneseni ili inherentni CO2'!E57</f>
        <v>TR4</v>
      </c>
      <c r="C129" s="695" t="str">
        <f>IF($B129="","",IF(INDEX('J_Preneseni ili inherentni CO2'!$F$54:$F$60,ROWS($A$126:A129))="","",INDEX('J_Preneseni ili inherentni CO2'!$F$54:$F$60,ROWS($A$126:A129))))</f>
        <v/>
      </c>
      <c r="D129" s="695" t="str">
        <f>IF($B129="","",IF(INDEX('J_Preneseni ili inherentni CO2'!$H$54:$H$60,ROWS($A$126:B129))="","",INDEX('J_Preneseni ili inherentni CO2'!$H$54:$H$60,ROWS($A$126:B129))))</f>
        <v/>
      </c>
      <c r="E129" s="695" t="str">
        <f>IF($B129="","",IF(INDEX('J_Preneseni ili inherentni CO2'!$J$54:$J$60,ROWS($A$126:C129))="","",INDEX('J_Preneseni ili inherentni CO2'!$J$54:$J$60,ROWS($A$126:C129))))</f>
        <v/>
      </c>
      <c r="F129" s="695" t="str">
        <f>IF($B129="","",IF(INDEX('J_Preneseni ili inherentni CO2'!$K$54:$K$60,ROWS($A$126:D129))="","",INDEX('J_Preneseni ili inherentni CO2'!$K$54:$K$60,ROWS($A$126:D129))))</f>
        <v/>
      </c>
      <c r="G129" s="695" t="str">
        <f>IF($B129="","",IF(INDEX('J_Preneseni ili inherentni CO2'!$M$54:$M$60,ROWS($A$126:E129))="","",INDEX('J_Preneseni ili inherentni CO2'!$M$54:$M$60,ROWS($A$126:E129))))</f>
        <v/>
      </c>
      <c r="H129" s="688"/>
      <c r="I129" s="688"/>
      <c r="J129" s="688"/>
      <c r="K129" s="688"/>
      <c r="L129" s="688"/>
      <c r="M129" s="688"/>
      <c r="N129" s="688"/>
      <c r="O129" s="688"/>
      <c r="P129" s="688"/>
      <c r="Q129" s="688"/>
      <c r="R129" s="688"/>
      <c r="S129" s="688"/>
      <c r="T129" s="688"/>
      <c r="U129" s="688"/>
      <c r="V129" s="688"/>
      <c r="W129" s="688"/>
      <c r="X129" s="688"/>
      <c r="Y129" s="688"/>
      <c r="Z129" s="688"/>
      <c r="AA129" s="688"/>
      <c r="AB129" s="688"/>
      <c r="AC129" s="688"/>
      <c r="AD129" s="688"/>
      <c r="AE129" s="688"/>
      <c r="AF129" s="688"/>
      <c r="AG129" s="688"/>
      <c r="AH129" s="688"/>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CK129" s="673" t="b">
        <f>INDEX('J_Preneseni ili inherentni CO2'!$A$54:$A$64,ROWS($CI$126:CI129))="ausblenden"</f>
        <v>0</v>
      </c>
    </row>
    <row r="130" spans="2:89" x14ac:dyDescent="0.2">
      <c r="B130" s="694" t="str">
        <f>'J_Preneseni ili inherentni CO2'!E58</f>
        <v>TR5</v>
      </c>
      <c r="C130" s="695" t="str">
        <f>IF($B130="","",IF(INDEX('J_Preneseni ili inherentni CO2'!$F$54:$F$60,ROWS($A$126:A130))="","",INDEX('J_Preneseni ili inherentni CO2'!$F$54:$F$60,ROWS($A$126:A130))))</f>
        <v/>
      </c>
      <c r="D130" s="695" t="str">
        <f>IF($B130="","",IF(INDEX('J_Preneseni ili inherentni CO2'!$H$54:$H$60,ROWS($A$126:B130))="","",INDEX('J_Preneseni ili inherentni CO2'!$H$54:$H$60,ROWS($A$126:B130))))</f>
        <v/>
      </c>
      <c r="E130" s="695" t="str">
        <f>IF($B130="","",IF(INDEX('J_Preneseni ili inherentni CO2'!$J$54:$J$60,ROWS($A$126:C130))="","",INDEX('J_Preneseni ili inherentni CO2'!$J$54:$J$60,ROWS($A$126:C130))))</f>
        <v/>
      </c>
      <c r="F130" s="695" t="str">
        <f>IF($B130="","",IF(INDEX('J_Preneseni ili inherentni CO2'!$K$54:$K$60,ROWS($A$126:D130))="","",INDEX('J_Preneseni ili inherentni CO2'!$K$54:$K$60,ROWS($A$126:D130))))</f>
        <v/>
      </c>
      <c r="G130" s="695" t="str">
        <f>IF($B130="","",IF(INDEX('J_Preneseni ili inherentni CO2'!$M$54:$M$60,ROWS($A$126:E130))="","",INDEX('J_Preneseni ili inherentni CO2'!$M$54:$M$60,ROWS($A$126:E130))))</f>
        <v/>
      </c>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8"/>
      <c r="AY130" s="688"/>
      <c r="AZ130" s="688"/>
      <c r="BA130" s="688"/>
      <c r="BB130" s="688"/>
      <c r="BC130" s="688"/>
      <c r="BD130" s="688"/>
      <c r="CK130" s="673" t="b">
        <f>INDEX('J_Preneseni ili inherentni CO2'!$A$54:$A$64,ROWS($CI$126:CI130))="ausblenden"</f>
        <v>0</v>
      </c>
    </row>
    <row r="131" spans="2:89" x14ac:dyDescent="0.2">
      <c r="B131" s="694" t="str">
        <f>IF(OR(B130="",CK131),"",'I_Određivanje PFC emisija'!D70)</f>
        <v/>
      </c>
      <c r="C131" s="695" t="str">
        <f>IF($B131="","",IF(INDEX('J_Preneseni ili inherentni CO2'!$F$54:$F$60,ROWS($A$126:A131))="","",INDEX('J_Preneseni ili inherentni CO2'!$F$54:$F$60,ROWS($A$126:A131))))</f>
        <v/>
      </c>
      <c r="D131" s="695" t="str">
        <f>IF($B131="","",IF(INDEX('J_Preneseni ili inherentni CO2'!$H$54:$H$60,ROWS($A$126:B131))="","",INDEX('J_Preneseni ili inherentni CO2'!$H$54:$H$60,ROWS($A$126:B131))))</f>
        <v/>
      </c>
      <c r="E131" s="695" t="str">
        <f>IF($B131="","",IF(INDEX('J_Preneseni ili inherentni CO2'!$J$54:$J$60,ROWS($A$126:C131))="","",INDEX('J_Preneseni ili inherentni CO2'!$J$54:$J$60,ROWS($A$126:C131))))</f>
        <v/>
      </c>
      <c r="F131" s="695" t="str">
        <f>IF($B131="","",IF(INDEX('J_Preneseni ili inherentni CO2'!$K$54:$K$60,ROWS($A$126:D131))="","",INDEX('J_Preneseni ili inherentni CO2'!$K$54:$K$60,ROWS($A$126:D131))))</f>
        <v/>
      </c>
      <c r="G131" s="695" t="str">
        <f>IF($B131="","",IF(INDEX('J_Preneseni ili inherentni CO2'!$M$54:$M$60,ROWS($A$126:E131))="","",INDEX('J_Preneseni ili inherentni CO2'!$M$54:$M$60,ROWS($A$126:E131))))</f>
        <v/>
      </c>
      <c r="H131" s="688"/>
      <c r="I131" s="688"/>
      <c r="J131" s="688"/>
      <c r="K131" s="688"/>
      <c r="L131" s="688"/>
      <c r="M131" s="688"/>
      <c r="N131" s="688"/>
      <c r="O131" s="688"/>
      <c r="P131" s="688"/>
      <c r="Q131" s="688"/>
      <c r="R131" s="688"/>
      <c r="S131" s="688"/>
      <c r="T131" s="688"/>
      <c r="U131" s="688"/>
      <c r="V131" s="688"/>
      <c r="W131" s="688"/>
      <c r="X131" s="688"/>
      <c r="Y131" s="688"/>
      <c r="Z131" s="688"/>
      <c r="AA131" s="688"/>
      <c r="AB131" s="688"/>
      <c r="AC131" s="688"/>
      <c r="AD131" s="688"/>
      <c r="AE131" s="688"/>
      <c r="AF131" s="688"/>
      <c r="AG131" s="688"/>
      <c r="AH131" s="688"/>
      <c r="AI131" s="688"/>
      <c r="AJ131" s="688"/>
      <c r="AK131" s="688"/>
      <c r="AL131" s="688"/>
      <c r="AM131" s="688"/>
      <c r="AN131" s="688"/>
      <c r="AO131" s="688"/>
      <c r="AP131" s="688"/>
      <c r="AQ131" s="688"/>
      <c r="AR131" s="688"/>
      <c r="AS131" s="688"/>
      <c r="AT131" s="688"/>
      <c r="AU131" s="688"/>
      <c r="AV131" s="688"/>
      <c r="AW131" s="688"/>
      <c r="AX131" s="688"/>
      <c r="AY131" s="688"/>
      <c r="AZ131" s="688"/>
      <c r="BA131" s="688"/>
      <c r="BB131" s="688"/>
      <c r="BC131" s="688"/>
      <c r="BD131" s="688"/>
      <c r="CK131" s="673" t="b">
        <f>INDEX('J_Preneseni ili inherentni CO2'!$A$54:$A$64,ROWS($CI$126:CI131))="ausblenden"</f>
        <v>1</v>
      </c>
    </row>
    <row r="132" spans="2:89" x14ac:dyDescent="0.2">
      <c r="B132" s="694" t="str">
        <f>IF(OR(B131="",CK132),"",'I_Određivanje PFC emisija'!D71)</f>
        <v/>
      </c>
      <c r="C132" s="695" t="str">
        <f>IF($B132="","",IF(INDEX('J_Preneseni ili inherentni CO2'!$F$54:$F$60,ROWS($A$126:A132))="","",INDEX('J_Preneseni ili inherentni CO2'!$F$54:$F$60,ROWS($A$126:A132))))</f>
        <v/>
      </c>
      <c r="D132" s="695" t="str">
        <f>IF($B132="","",IF(INDEX('J_Preneseni ili inherentni CO2'!$H$54:$H$60,ROWS($A$126:B132))="","",INDEX('J_Preneseni ili inherentni CO2'!$H$54:$H$60,ROWS($A$126:B132))))</f>
        <v/>
      </c>
      <c r="E132" s="695" t="str">
        <f>IF($B132="","",IF(INDEX('J_Preneseni ili inherentni CO2'!$J$54:$J$60,ROWS($A$126:C132))="","",INDEX('J_Preneseni ili inherentni CO2'!$J$54:$J$60,ROWS($A$126:C132))))</f>
        <v/>
      </c>
      <c r="F132" s="695" t="str">
        <f>IF($B132="","",IF(INDEX('J_Preneseni ili inherentni CO2'!$K$54:$K$60,ROWS($A$126:D132))="","",INDEX('J_Preneseni ili inherentni CO2'!$K$54:$K$60,ROWS($A$126:D132))))</f>
        <v/>
      </c>
      <c r="G132" s="695" t="str">
        <f>IF($B132="","",IF(INDEX('J_Preneseni ili inherentni CO2'!$M$54:$M$60,ROWS($A$126:E132))="","",INDEX('J_Preneseni ili inherentni CO2'!$M$54:$M$60,ROWS($A$126:E132))))</f>
        <v/>
      </c>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8"/>
      <c r="AY132" s="688"/>
      <c r="AZ132" s="688"/>
      <c r="BA132" s="688"/>
      <c r="BB132" s="688"/>
      <c r="BC132" s="688"/>
      <c r="BD132" s="688"/>
      <c r="CK132" s="673" t="b">
        <f>INDEX('J_Preneseni ili inherentni CO2'!$A$54:$A$64,ROWS($CI$126:CI132))="ausblenden"</f>
        <v>0</v>
      </c>
    </row>
    <row r="133" spans="2:89" x14ac:dyDescent="0.2">
      <c r="B133" s="694" t="str">
        <f>IF(OR(B132="",CK133),"",'I_Određivanje PFC emisija'!D72)</f>
        <v/>
      </c>
      <c r="C133" s="695" t="str">
        <f>IF($B133="","",IF(INDEX('J_Preneseni ili inherentni CO2'!$F$54:$F$60,ROWS($A$126:A133))="","",INDEX('J_Preneseni ili inherentni CO2'!$F$54:$F$60,ROWS($A$126:A133))))</f>
        <v/>
      </c>
      <c r="D133" s="695" t="str">
        <f>IF($B133="","",IF(INDEX('J_Preneseni ili inherentni CO2'!$H$54:$H$60,ROWS($A$126:B133))="","",INDEX('J_Preneseni ili inherentni CO2'!$H$54:$H$60,ROWS($A$126:B133))))</f>
        <v/>
      </c>
      <c r="E133" s="695" t="str">
        <f>IF($B133="","",IF(INDEX('J_Preneseni ili inherentni CO2'!$J$54:$J$60,ROWS($A$126:C133))="","",INDEX('J_Preneseni ili inherentni CO2'!$J$54:$J$60,ROWS($A$126:C133))))</f>
        <v/>
      </c>
      <c r="F133" s="695" t="str">
        <f>IF($B133="","",IF(INDEX('J_Preneseni ili inherentni CO2'!$K$54:$K$60,ROWS($A$126:D133))="","",INDEX('J_Preneseni ili inherentni CO2'!$K$54:$K$60,ROWS($A$126:D133))))</f>
        <v/>
      </c>
      <c r="G133" s="695" t="str">
        <f>IF($B133="","",IF(INDEX('J_Preneseni ili inherentni CO2'!$M$54:$M$60,ROWS($A$126:E133))="","",INDEX('J_Preneseni ili inherentni CO2'!$M$54:$M$60,ROWS($A$126:E133))))</f>
        <v/>
      </c>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8"/>
      <c r="AY133" s="688"/>
      <c r="AZ133" s="688"/>
      <c r="BA133" s="688"/>
      <c r="BB133" s="688"/>
      <c r="BC133" s="688"/>
      <c r="BD133" s="688"/>
      <c r="CK133" s="673" t="b">
        <f>INDEX('J_Preneseni ili inherentni CO2'!$A$54:$A$64,ROWS($CI$126:CI133))="ausblenden"</f>
        <v>0</v>
      </c>
    </row>
    <row r="134" spans="2:89" x14ac:dyDescent="0.2">
      <c r="B134" s="694" t="str">
        <f>IF(OR(B133="",CK134),"",'I_Određivanje PFC emisija'!D73)</f>
        <v/>
      </c>
      <c r="C134" s="695" t="str">
        <f>IF($B134="","",IF(INDEX('J_Preneseni ili inherentni CO2'!$F$54:$F$60,ROWS($A$126:A134))="","",INDEX('J_Preneseni ili inherentni CO2'!$F$54:$F$60,ROWS($A$126:A134))))</f>
        <v/>
      </c>
      <c r="D134" s="695" t="str">
        <f>IF($B134="","",IF(INDEX('J_Preneseni ili inherentni CO2'!$H$54:$H$60,ROWS($A$126:B134))="","",INDEX('J_Preneseni ili inherentni CO2'!$H$54:$H$60,ROWS($A$126:B134))))</f>
        <v/>
      </c>
      <c r="E134" s="695" t="str">
        <f>IF($B134="","",IF(INDEX('J_Preneseni ili inherentni CO2'!$J$54:$J$60,ROWS($A$126:C134))="","",INDEX('J_Preneseni ili inherentni CO2'!$J$54:$J$60,ROWS($A$126:C134))))</f>
        <v/>
      </c>
      <c r="F134" s="695" t="str">
        <f>IF($B134="","",IF(INDEX('J_Preneseni ili inherentni CO2'!$K$54:$K$60,ROWS($A$126:D134))="","",INDEX('J_Preneseni ili inherentni CO2'!$K$54:$K$60,ROWS($A$126:D134))))</f>
        <v/>
      </c>
      <c r="G134" s="695" t="str">
        <f>IF($B134="","",IF(INDEX('J_Preneseni ili inherentni CO2'!$M$54:$M$60,ROWS($A$126:E134))="","",INDEX('J_Preneseni ili inherentni CO2'!$M$54:$M$60,ROWS($A$126:E134))))</f>
        <v/>
      </c>
      <c r="H134" s="688"/>
      <c r="I134" s="688"/>
      <c r="J134" s="688"/>
      <c r="K134" s="688"/>
      <c r="L134" s="688"/>
      <c r="M134" s="688"/>
      <c r="N134" s="688"/>
      <c r="O134" s="688"/>
      <c r="P134" s="688"/>
      <c r="Q134" s="688"/>
      <c r="R134" s="688"/>
      <c r="S134" s="688"/>
      <c r="T134" s="688"/>
      <c r="U134" s="688"/>
      <c r="V134" s="688"/>
      <c r="W134" s="688"/>
      <c r="X134" s="688"/>
      <c r="Y134" s="688"/>
      <c r="Z134" s="688"/>
      <c r="AA134" s="688"/>
      <c r="AB134" s="688"/>
      <c r="AC134" s="688"/>
      <c r="AD134" s="688"/>
      <c r="AE134" s="688"/>
      <c r="AF134" s="688"/>
      <c r="AG134" s="688"/>
      <c r="AH134" s="688"/>
      <c r="AI134" s="688"/>
      <c r="AJ134" s="688"/>
      <c r="AK134" s="688"/>
      <c r="AL134" s="688"/>
      <c r="AM134" s="688"/>
      <c r="AN134" s="688"/>
      <c r="AO134" s="688"/>
      <c r="AP134" s="688"/>
      <c r="AQ134" s="688"/>
      <c r="AR134" s="688"/>
      <c r="AS134" s="688"/>
      <c r="AT134" s="688"/>
      <c r="AU134" s="688"/>
      <c r="AV134" s="688"/>
      <c r="AW134" s="688"/>
      <c r="AX134" s="688"/>
      <c r="AY134" s="688"/>
      <c r="AZ134" s="688"/>
      <c r="BA134" s="688"/>
      <c r="BB134" s="688"/>
      <c r="BC134" s="688"/>
      <c r="BD134" s="688"/>
      <c r="CK134" s="673" t="b">
        <f>INDEX('J_Preneseni ili inherentni CO2'!$A$54:$A$64,ROWS($CI$126:CI134))="ausblenden"</f>
        <v>0</v>
      </c>
    </row>
    <row r="135" spans="2:89" x14ac:dyDescent="0.2">
      <c r="B135" s="694" t="str">
        <f>IF(OR(B134="",CK135),"",'I_Određivanje PFC emisija'!D74)</f>
        <v/>
      </c>
      <c r="C135" s="695" t="str">
        <f>IF($B135="","",IF(INDEX('J_Preneseni ili inherentni CO2'!$F$54:$F$60,ROWS($A$126:A135))="","",INDEX('J_Preneseni ili inherentni CO2'!$F$54:$F$60,ROWS($A$126:A135))))</f>
        <v/>
      </c>
      <c r="D135" s="695" t="str">
        <f>IF($B135="","",IF(INDEX('J_Preneseni ili inherentni CO2'!$H$54:$H$60,ROWS($A$126:B135))="","",INDEX('J_Preneseni ili inherentni CO2'!$H$54:$H$60,ROWS($A$126:B135))))</f>
        <v/>
      </c>
      <c r="E135" s="695" t="str">
        <f>IF($B135="","",IF(INDEX('J_Preneseni ili inherentni CO2'!$J$54:$J$60,ROWS($A$126:C135))="","",INDEX('J_Preneseni ili inherentni CO2'!$J$54:$J$60,ROWS($A$126:C135))))</f>
        <v/>
      </c>
      <c r="F135" s="695" t="str">
        <f>IF($B135="","",IF(INDEX('J_Preneseni ili inherentni CO2'!$K$54:$K$60,ROWS($A$126:D135))="","",INDEX('J_Preneseni ili inherentni CO2'!$K$54:$K$60,ROWS($A$126:D135))))</f>
        <v/>
      </c>
      <c r="G135" s="695" t="str">
        <f>IF($B135="","",IF(INDEX('J_Preneseni ili inherentni CO2'!$M$54:$M$60,ROWS($A$126:E135))="","",INDEX('J_Preneseni ili inherentni CO2'!$M$54:$M$60,ROWS($A$126:E135))))</f>
        <v/>
      </c>
      <c r="H135" s="688"/>
      <c r="I135" s="688"/>
      <c r="J135" s="688"/>
      <c r="K135" s="688"/>
      <c r="L135" s="688"/>
      <c r="M135" s="688"/>
      <c r="N135" s="688"/>
      <c r="O135" s="688"/>
      <c r="P135" s="688"/>
      <c r="Q135" s="688"/>
      <c r="R135" s="688"/>
      <c r="S135" s="688"/>
      <c r="T135" s="688"/>
      <c r="U135" s="688"/>
      <c r="V135" s="688"/>
      <c r="W135" s="688"/>
      <c r="X135" s="688"/>
      <c r="Y135" s="688"/>
      <c r="Z135" s="688"/>
      <c r="AA135" s="688"/>
      <c r="AB135" s="688"/>
      <c r="AC135" s="688"/>
      <c r="AD135" s="688"/>
      <c r="AE135" s="688"/>
      <c r="AF135" s="688"/>
      <c r="AG135" s="688"/>
      <c r="AH135" s="688"/>
      <c r="AI135" s="688"/>
      <c r="AJ135" s="688"/>
      <c r="AK135" s="688"/>
      <c r="AL135" s="688"/>
      <c r="AM135" s="688"/>
      <c r="AN135" s="688"/>
      <c r="AO135" s="688"/>
      <c r="AP135" s="688"/>
      <c r="AQ135" s="688"/>
      <c r="AR135" s="688"/>
      <c r="AS135" s="688"/>
      <c r="AT135" s="688"/>
      <c r="AU135" s="688"/>
      <c r="AV135" s="688"/>
      <c r="AW135" s="688"/>
      <c r="AX135" s="688"/>
      <c r="AY135" s="688"/>
      <c r="AZ135" s="688"/>
      <c r="BA135" s="688"/>
      <c r="BB135" s="688"/>
      <c r="BC135" s="688"/>
      <c r="BD135" s="688"/>
      <c r="CK135" s="673" t="b">
        <f>INDEX('J_Preneseni ili inherentni CO2'!$A$54:$A$64,ROWS($CI$126:CI135))="ausblenden"</f>
        <v>0</v>
      </c>
    </row>
    <row r="136" spans="2:89" x14ac:dyDescent="0.2">
      <c r="T136" s="688"/>
      <c r="U136" s="688"/>
    </row>
    <row r="137" spans="2:89" x14ac:dyDescent="0.2">
      <c r="T137" s="688"/>
      <c r="U137" s="688"/>
    </row>
    <row r="138" spans="2:89" x14ac:dyDescent="0.2">
      <c r="T138" s="688"/>
      <c r="U138" s="688"/>
    </row>
    <row r="139" spans="2:89" x14ac:dyDescent="0.2">
      <c r="T139" s="688"/>
      <c r="U139" s="688"/>
    </row>
  </sheetData>
  <sheetProtection sheet="1" objects="1" scenarios="1" formatCells="0" formatColumns="0" formatRows="0"/>
  <mergeCells count="19">
    <mergeCell ref="N3:T3"/>
    <mergeCell ref="Z3:AF3"/>
    <mergeCell ref="I89:M89"/>
    <mergeCell ref="J109:L109"/>
    <mergeCell ref="M109:O109"/>
    <mergeCell ref="P109:R109"/>
    <mergeCell ref="S109:U109"/>
    <mergeCell ref="V109:X109"/>
    <mergeCell ref="Y109:AF109"/>
    <mergeCell ref="O9:S9"/>
    <mergeCell ref="X9:AE9"/>
    <mergeCell ref="AF9:AM9"/>
    <mergeCell ref="AG109:AN109"/>
    <mergeCell ref="AO109:AV109"/>
    <mergeCell ref="AW109:BB109"/>
    <mergeCell ref="AV9:BC9"/>
    <mergeCell ref="BD9:BK9"/>
    <mergeCell ref="BL9:BS9"/>
    <mergeCell ref="AN9:AU9"/>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1">
    <tabColor indexed="11"/>
  </sheetPr>
  <dimension ref="A1:K33"/>
  <sheetViews>
    <sheetView workbookViewId="0">
      <selection sqref="A1:IV65536"/>
    </sheetView>
  </sheetViews>
  <sheetFormatPr defaultColWidth="9.140625" defaultRowHeight="12.75" x14ac:dyDescent="0.2"/>
  <cols>
    <col min="1" max="1" width="9.140625" customWidth="1"/>
    <col min="2" max="2" width="34.42578125" customWidth="1"/>
    <col min="3" max="9" width="9.140625" style="579" customWidth="1"/>
    <col min="10" max="10" width="32.28515625" style="579" customWidth="1"/>
    <col min="11" max="11" width="32.28515625" customWidth="1"/>
  </cols>
  <sheetData>
    <row r="1" spans="1:11" ht="23.25" x14ac:dyDescent="0.35">
      <c r="A1" s="582" t="s">
        <v>156</v>
      </c>
    </row>
    <row r="3" spans="1:11" x14ac:dyDescent="0.2">
      <c r="B3" s="1412" t="s">
        <v>134</v>
      </c>
      <c r="C3" s="575"/>
      <c r="D3" s="1406" t="s">
        <v>128</v>
      </c>
      <c r="E3" s="1408"/>
      <c r="F3" s="1406" t="s">
        <v>133</v>
      </c>
      <c r="G3" s="1407"/>
      <c r="H3" s="1407"/>
      <c r="I3" s="1408"/>
      <c r="J3" s="1411" t="s">
        <v>136</v>
      </c>
      <c r="K3" s="1411" t="s">
        <v>132</v>
      </c>
    </row>
    <row r="4" spans="1:11" x14ac:dyDescent="0.2">
      <c r="B4" s="1413"/>
      <c r="C4" s="575"/>
      <c r="D4" s="575" t="s">
        <v>129</v>
      </c>
      <c r="E4" s="575" t="s">
        <v>131</v>
      </c>
      <c r="F4" s="575" t="s">
        <v>130</v>
      </c>
      <c r="G4" s="575" t="s">
        <v>130</v>
      </c>
      <c r="H4" s="575" t="s">
        <v>130</v>
      </c>
      <c r="I4" s="575" t="s">
        <v>130</v>
      </c>
      <c r="J4" s="1411"/>
      <c r="K4" s="1411"/>
    </row>
    <row r="5" spans="1:11" x14ac:dyDescent="0.2">
      <c r="B5" s="1414"/>
      <c r="C5" s="575" t="s">
        <v>119</v>
      </c>
      <c r="D5" s="1406" t="s">
        <v>119</v>
      </c>
      <c r="E5" s="1408"/>
      <c r="F5" s="575" t="s">
        <v>119</v>
      </c>
      <c r="G5" s="575" t="s">
        <v>119</v>
      </c>
      <c r="H5" s="575" t="s">
        <v>119</v>
      </c>
      <c r="I5" s="575" t="s">
        <v>119</v>
      </c>
      <c r="J5" s="1411"/>
      <c r="K5" s="1411"/>
    </row>
    <row r="6" spans="1:11" x14ac:dyDescent="0.2">
      <c r="B6" s="576" t="s">
        <v>137</v>
      </c>
      <c r="C6" s="580">
        <v>1</v>
      </c>
      <c r="D6" s="580" t="s">
        <v>123</v>
      </c>
      <c r="E6" s="580" t="s">
        <v>123</v>
      </c>
      <c r="F6" s="285" t="s">
        <v>126</v>
      </c>
      <c r="G6" s="285" t="s">
        <v>127</v>
      </c>
      <c r="H6" s="285" t="s">
        <v>135</v>
      </c>
      <c r="I6" s="285"/>
      <c r="J6" s="577" t="s">
        <v>1351</v>
      </c>
      <c r="K6" s="578"/>
    </row>
    <row r="7" spans="1:11" x14ac:dyDescent="0.2">
      <c r="B7" s="576"/>
      <c r="C7" s="580"/>
      <c r="D7" s="1409">
        <v>1</v>
      </c>
      <c r="E7" s="1410"/>
      <c r="F7" s="285">
        <v>1</v>
      </c>
      <c r="G7" s="285">
        <v>1</v>
      </c>
      <c r="H7" s="285">
        <v>1</v>
      </c>
      <c r="I7" s="285"/>
      <c r="J7" s="577"/>
      <c r="K7" s="578"/>
    </row>
    <row r="8" spans="1:11" x14ac:dyDescent="0.2">
      <c r="B8" s="576" t="s">
        <v>117</v>
      </c>
      <c r="C8" s="580">
        <v>1</v>
      </c>
      <c r="D8" s="580" t="s">
        <v>123</v>
      </c>
      <c r="E8" s="580" t="s">
        <v>123</v>
      </c>
      <c r="F8" s="285" t="s">
        <v>126</v>
      </c>
      <c r="G8" s="285" t="s">
        <v>127</v>
      </c>
      <c r="H8" s="285" t="s">
        <v>135</v>
      </c>
      <c r="I8" s="285"/>
      <c r="J8" s="577" t="s">
        <v>901</v>
      </c>
      <c r="K8" s="578"/>
    </row>
    <row r="9" spans="1:11" x14ac:dyDescent="0.2">
      <c r="B9" s="576"/>
      <c r="C9" s="580"/>
      <c r="D9" s="1409">
        <v>1</v>
      </c>
      <c r="E9" s="1410"/>
      <c r="F9" s="285">
        <v>1</v>
      </c>
      <c r="G9" s="285">
        <v>1</v>
      </c>
      <c r="H9" s="285">
        <v>1</v>
      </c>
      <c r="I9" s="285"/>
      <c r="J9" s="577"/>
      <c r="K9" s="578"/>
    </row>
    <row r="10" spans="1:11" x14ac:dyDescent="0.2">
      <c r="B10" s="576" t="s">
        <v>138</v>
      </c>
      <c r="C10" s="580">
        <v>1</v>
      </c>
      <c r="D10" s="580" t="s">
        <v>123</v>
      </c>
      <c r="E10" s="580" t="s">
        <v>123</v>
      </c>
      <c r="F10" s="285" t="s">
        <v>126</v>
      </c>
      <c r="G10" s="285" t="s">
        <v>127</v>
      </c>
      <c r="H10" s="285" t="s">
        <v>135</v>
      </c>
      <c r="I10" s="285"/>
      <c r="J10" s="577" t="s">
        <v>1382</v>
      </c>
      <c r="K10" s="578" t="s">
        <v>6</v>
      </c>
    </row>
    <row r="11" spans="1:11" x14ac:dyDescent="0.2">
      <c r="B11" s="576"/>
      <c r="C11" s="580"/>
      <c r="D11" s="1409">
        <v>1</v>
      </c>
      <c r="E11" s="1410"/>
      <c r="F11" s="285">
        <v>1</v>
      </c>
      <c r="G11" s="285">
        <v>1</v>
      </c>
      <c r="H11" s="285">
        <v>1</v>
      </c>
      <c r="I11" s="285"/>
      <c r="J11" s="577"/>
      <c r="K11" s="578"/>
    </row>
    <row r="12" spans="1:11" x14ac:dyDescent="0.2">
      <c r="B12" s="576" t="s">
        <v>144</v>
      </c>
      <c r="C12" s="580">
        <v>1</v>
      </c>
      <c r="D12" s="580" t="s">
        <v>123</v>
      </c>
      <c r="E12" s="580" t="s">
        <v>123</v>
      </c>
      <c r="F12" s="285" t="s">
        <v>126</v>
      </c>
      <c r="G12" s="285" t="s">
        <v>127</v>
      </c>
      <c r="H12" s="285" t="s">
        <v>135</v>
      </c>
      <c r="I12" s="285"/>
      <c r="J12" s="577" t="s">
        <v>1370</v>
      </c>
      <c r="K12" s="578" t="s">
        <v>1373</v>
      </c>
    </row>
    <row r="13" spans="1:11" x14ac:dyDescent="0.2">
      <c r="B13" s="576"/>
      <c r="C13" s="580"/>
      <c r="D13" s="1409">
        <v>1</v>
      </c>
      <c r="E13" s="1410"/>
      <c r="F13" s="285">
        <v>1</v>
      </c>
      <c r="G13" s="285">
        <v>1</v>
      </c>
      <c r="H13" s="285">
        <v>1</v>
      </c>
      <c r="I13" s="285"/>
      <c r="J13" s="577"/>
      <c r="K13" s="578"/>
    </row>
    <row r="14" spans="1:11" x14ac:dyDescent="0.2">
      <c r="B14" s="576" t="s">
        <v>143</v>
      </c>
      <c r="C14" s="580">
        <v>1</v>
      </c>
      <c r="D14" s="580"/>
      <c r="E14" s="580"/>
      <c r="F14" s="285" t="s">
        <v>125</v>
      </c>
      <c r="G14" s="285"/>
      <c r="H14" s="285"/>
      <c r="I14" s="285"/>
      <c r="J14" s="577" t="s">
        <v>1506</v>
      </c>
      <c r="K14" s="578" t="s">
        <v>118</v>
      </c>
    </row>
    <row r="15" spans="1:11" x14ac:dyDescent="0.2">
      <c r="B15" s="576"/>
      <c r="C15" s="580"/>
      <c r="D15" s="1409"/>
      <c r="E15" s="1410"/>
      <c r="F15" s="285">
        <v>1</v>
      </c>
      <c r="G15" s="285"/>
      <c r="H15" s="285"/>
      <c r="I15" s="285"/>
      <c r="J15" s="577"/>
      <c r="K15" s="578"/>
    </row>
    <row r="16" spans="1:11" x14ac:dyDescent="0.2">
      <c r="B16" s="576" t="s">
        <v>142</v>
      </c>
      <c r="C16" s="580">
        <v>1</v>
      </c>
      <c r="D16" s="580" t="s">
        <v>799</v>
      </c>
      <c r="E16" s="580" t="s">
        <v>799</v>
      </c>
      <c r="F16" s="285"/>
      <c r="G16" s="285"/>
      <c r="H16" s="285"/>
      <c r="I16" s="285"/>
      <c r="J16" s="577" t="s">
        <v>2</v>
      </c>
      <c r="K16" s="578"/>
    </row>
    <row r="17" spans="2:11" x14ac:dyDescent="0.2">
      <c r="B17" s="576"/>
      <c r="C17" s="580"/>
      <c r="D17" s="1409">
        <v>1</v>
      </c>
      <c r="E17" s="1410"/>
      <c r="F17" s="285"/>
      <c r="G17" s="285"/>
      <c r="H17" s="285"/>
      <c r="I17" s="285"/>
      <c r="J17" s="577"/>
      <c r="K17" s="578"/>
    </row>
    <row r="18" spans="2:11" x14ac:dyDescent="0.2">
      <c r="B18" s="576" t="s">
        <v>141</v>
      </c>
      <c r="C18" s="580">
        <v>1</v>
      </c>
      <c r="D18" s="580" t="s">
        <v>799</v>
      </c>
      <c r="E18" s="580" t="s">
        <v>799</v>
      </c>
      <c r="F18" s="285"/>
      <c r="G18" s="285"/>
      <c r="H18" s="285"/>
      <c r="I18" s="285"/>
      <c r="J18" s="577" t="s">
        <v>857</v>
      </c>
      <c r="K18" s="578"/>
    </row>
    <row r="19" spans="2:11" x14ac:dyDescent="0.2">
      <c r="B19" s="576"/>
      <c r="C19" s="580"/>
      <c r="D19" s="1409">
        <v>1</v>
      </c>
      <c r="E19" s="1410"/>
      <c r="F19" s="285"/>
      <c r="G19" s="285"/>
      <c r="H19" s="285"/>
      <c r="I19" s="285"/>
      <c r="J19" s="577"/>
      <c r="K19" s="578"/>
    </row>
    <row r="20" spans="2:11" x14ac:dyDescent="0.2">
      <c r="B20" s="576" t="s">
        <v>139</v>
      </c>
      <c r="C20" s="580">
        <v>1</v>
      </c>
      <c r="D20" s="580" t="s">
        <v>123</v>
      </c>
      <c r="E20" s="580" t="s">
        <v>123</v>
      </c>
      <c r="F20" s="285" t="s">
        <v>126</v>
      </c>
      <c r="G20" s="285" t="s">
        <v>127</v>
      </c>
      <c r="H20" s="285" t="s">
        <v>135</v>
      </c>
      <c r="I20" s="285"/>
      <c r="J20" s="577" t="s">
        <v>4</v>
      </c>
      <c r="K20" s="578"/>
    </row>
    <row r="21" spans="2:11" x14ac:dyDescent="0.2">
      <c r="B21" s="576"/>
      <c r="C21" s="580"/>
      <c r="D21" s="1409">
        <v>1</v>
      </c>
      <c r="E21" s="1410"/>
      <c r="F21" s="285">
        <v>1</v>
      </c>
      <c r="G21" s="285">
        <v>1</v>
      </c>
      <c r="H21" s="285">
        <v>1</v>
      </c>
      <c r="I21" s="285"/>
      <c r="J21" s="577"/>
      <c r="K21" s="578"/>
    </row>
    <row r="22" spans="2:11" x14ac:dyDescent="0.2">
      <c r="B22" s="576" t="s">
        <v>140</v>
      </c>
      <c r="C22" s="580">
        <v>1</v>
      </c>
      <c r="D22" s="580" t="s">
        <v>123</v>
      </c>
      <c r="E22" s="580" t="s">
        <v>123</v>
      </c>
      <c r="F22" s="285" t="s">
        <v>126</v>
      </c>
      <c r="G22" s="285" t="s">
        <v>127</v>
      </c>
      <c r="H22" s="285" t="s">
        <v>135</v>
      </c>
      <c r="I22" s="285"/>
      <c r="J22" s="577" t="s">
        <v>3</v>
      </c>
      <c r="K22" s="578"/>
    </row>
    <row r="23" spans="2:11" x14ac:dyDescent="0.2">
      <c r="B23" s="576"/>
      <c r="C23" s="580"/>
      <c r="D23" s="1409">
        <v>1</v>
      </c>
      <c r="E23" s="1410"/>
      <c r="F23" s="285">
        <v>1</v>
      </c>
      <c r="G23" s="285">
        <v>1</v>
      </c>
      <c r="H23" s="285">
        <v>1</v>
      </c>
      <c r="I23" s="285"/>
      <c r="J23" s="577"/>
      <c r="K23" s="578"/>
    </row>
    <row r="24" spans="2:11" x14ac:dyDescent="0.2">
      <c r="B24" s="576" t="s">
        <v>121</v>
      </c>
      <c r="C24" s="580">
        <v>2</v>
      </c>
      <c r="D24" s="580" t="s">
        <v>123</v>
      </c>
      <c r="E24" s="580" t="s">
        <v>123</v>
      </c>
      <c r="F24" s="285" t="s">
        <v>124</v>
      </c>
      <c r="G24" s="285" t="s">
        <v>125</v>
      </c>
      <c r="H24" s="285" t="s">
        <v>126</v>
      </c>
      <c r="I24" s="285" t="s">
        <v>127</v>
      </c>
      <c r="J24" s="577" t="s">
        <v>7</v>
      </c>
      <c r="K24" s="578"/>
    </row>
    <row r="25" spans="2:11" x14ac:dyDescent="0.2">
      <c r="B25" s="576"/>
      <c r="C25" s="580"/>
      <c r="D25" s="1409">
        <v>2</v>
      </c>
      <c r="E25" s="1410"/>
      <c r="F25" s="285">
        <v>1</v>
      </c>
      <c r="G25" s="285">
        <v>2</v>
      </c>
      <c r="H25" s="285">
        <v>2</v>
      </c>
      <c r="I25" s="285">
        <v>1</v>
      </c>
      <c r="J25" s="577"/>
      <c r="K25" s="578"/>
    </row>
    <row r="26" spans="2:11" x14ac:dyDescent="0.2">
      <c r="B26" s="576" t="s">
        <v>122</v>
      </c>
      <c r="C26" s="580">
        <v>2</v>
      </c>
      <c r="D26" s="580" t="s">
        <v>1186</v>
      </c>
      <c r="E26" s="580" t="s">
        <v>120</v>
      </c>
      <c r="F26" s="285" t="s">
        <v>124</v>
      </c>
      <c r="G26" s="285" t="s">
        <v>125</v>
      </c>
      <c r="H26" s="285" t="s">
        <v>126</v>
      </c>
      <c r="I26" s="285" t="s">
        <v>127</v>
      </c>
      <c r="J26" s="577" t="s">
        <v>7</v>
      </c>
      <c r="K26" s="578"/>
    </row>
    <row r="27" spans="2:11" x14ac:dyDescent="0.2">
      <c r="B27" s="576"/>
      <c r="C27" s="580"/>
      <c r="D27" s="1409">
        <v>2</v>
      </c>
      <c r="E27" s="1410"/>
      <c r="F27" s="285">
        <v>1</v>
      </c>
      <c r="G27" s="285">
        <v>2</v>
      </c>
      <c r="H27" s="285">
        <v>2</v>
      </c>
      <c r="I27" s="285">
        <v>1</v>
      </c>
      <c r="J27" s="577"/>
      <c r="K27" s="578"/>
    </row>
    <row r="28" spans="2:11" x14ac:dyDescent="0.2">
      <c r="B28" s="576" t="s">
        <v>145</v>
      </c>
      <c r="C28" s="580">
        <v>1</v>
      </c>
      <c r="D28" s="580" t="s">
        <v>123</v>
      </c>
      <c r="E28" s="580" t="s">
        <v>123</v>
      </c>
      <c r="F28" s="285"/>
      <c r="G28" s="285"/>
      <c r="H28" s="285"/>
      <c r="I28" s="285"/>
      <c r="J28" s="577" t="s">
        <v>34</v>
      </c>
      <c r="K28" s="578"/>
    </row>
    <row r="29" spans="2:11" x14ac:dyDescent="0.2">
      <c r="B29" s="576"/>
      <c r="C29" s="580"/>
      <c r="D29" s="1409">
        <v>1</v>
      </c>
      <c r="E29" s="1410"/>
      <c r="F29" s="285"/>
      <c r="G29" s="285"/>
      <c r="H29" s="285"/>
      <c r="I29" s="285"/>
      <c r="J29" s="577"/>
      <c r="K29" s="578"/>
    </row>
    <row r="30" spans="2:11" x14ac:dyDescent="0.2">
      <c r="B30" s="576" t="s">
        <v>146</v>
      </c>
      <c r="C30" s="580">
        <v>1</v>
      </c>
      <c r="D30" s="580" t="s">
        <v>123</v>
      </c>
      <c r="E30" s="580" t="s">
        <v>123</v>
      </c>
      <c r="F30" s="285"/>
      <c r="G30" s="285"/>
      <c r="H30" s="285"/>
      <c r="I30" s="285"/>
      <c r="J30" s="577" t="s">
        <v>67</v>
      </c>
      <c r="K30" s="578"/>
    </row>
    <row r="31" spans="2:11" x14ac:dyDescent="0.2">
      <c r="B31" s="576"/>
      <c r="C31" s="580"/>
      <c r="D31" s="1409">
        <v>1</v>
      </c>
      <c r="E31" s="1410"/>
      <c r="F31" s="285"/>
      <c r="G31" s="285"/>
      <c r="H31" s="285"/>
      <c r="I31" s="285"/>
      <c r="J31" s="577"/>
      <c r="K31" s="578"/>
    </row>
    <row r="32" spans="2:11" x14ac:dyDescent="0.2">
      <c r="B32" s="576"/>
      <c r="C32" s="580"/>
      <c r="D32" s="580"/>
      <c r="E32" s="580"/>
      <c r="F32" s="285"/>
      <c r="G32" s="285"/>
      <c r="H32" s="285"/>
      <c r="I32" s="285"/>
      <c r="J32" s="577"/>
      <c r="K32" s="578"/>
    </row>
    <row r="33" spans="2:11" x14ac:dyDescent="0.2">
      <c r="B33" s="576"/>
      <c r="C33" s="580"/>
      <c r="D33" s="1409"/>
      <c r="E33" s="1410"/>
      <c r="F33" s="285"/>
      <c r="G33" s="285"/>
      <c r="H33" s="285"/>
      <c r="I33" s="285"/>
      <c r="J33" s="577"/>
      <c r="K33" s="578"/>
    </row>
  </sheetData>
  <sheetProtection sheet="1" objects="1" scenarios="1" formatCells="0" formatColumns="0" formatRows="0"/>
  <mergeCells count="20">
    <mergeCell ref="D33:E33"/>
    <mergeCell ref="D23:E23"/>
    <mergeCell ref="D25:E25"/>
    <mergeCell ref="D27:E27"/>
    <mergeCell ref="D31:E31"/>
    <mergeCell ref="B3:B5"/>
    <mergeCell ref="D9:E9"/>
    <mergeCell ref="D11:E11"/>
    <mergeCell ref="D29:E29"/>
    <mergeCell ref="D13:E13"/>
    <mergeCell ref="F3:I3"/>
    <mergeCell ref="D19:E19"/>
    <mergeCell ref="D21:E21"/>
    <mergeCell ref="K3:K5"/>
    <mergeCell ref="D3:E3"/>
    <mergeCell ref="D5:E5"/>
    <mergeCell ref="J3:J5"/>
    <mergeCell ref="D15:E15"/>
    <mergeCell ref="D17:E17"/>
    <mergeCell ref="D7:E7"/>
  </mergeCells>
  <phoneticPr fontId="94"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6">
    <tabColor indexed="12"/>
  </sheetPr>
  <dimension ref="B2"/>
  <sheetViews>
    <sheetView workbookViewId="0">
      <selection sqref="A1:IV65536"/>
    </sheetView>
  </sheetViews>
  <sheetFormatPr defaultColWidth="9.140625" defaultRowHeight="12.75" x14ac:dyDescent="0.2"/>
  <sheetData>
    <row r="2" spans="2:2" ht="23.25" x14ac:dyDescent="0.35">
      <c r="B2" s="159" t="s">
        <v>155</v>
      </c>
    </row>
  </sheetData>
  <sheetProtection sheet="1" objects="1" scenarios="1" formatCells="0" formatColumns="0" formatRows="0"/>
  <phoneticPr fontId="73" type="noConversion"/>
  <pageMargins left="0.7" right="0.7" top="0.78740157499999996" bottom="0.78740157499999996" header="0.3" footer="0.3"/>
  <pageSetup paperSize="9" orientation="portrait" r:id="rId1"/>
  <headerFooter>
    <oddHeader>&amp;L&amp;F, &amp;A&amp;R&amp;D, &amp;T</oddHeader>
    <oddFooter>&amp;C&amp;P / &amp;N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5">
    <tabColor indexed="12"/>
    <pageSetUpPr fitToPage="1"/>
  </sheetPr>
  <dimension ref="A2:AR823"/>
  <sheetViews>
    <sheetView topLeftCell="A361" zoomScale="70" zoomScaleNormal="70" workbookViewId="0"/>
  </sheetViews>
  <sheetFormatPr defaultColWidth="9.140625" defaultRowHeight="12.75" outlineLevelRow="1" x14ac:dyDescent="0.2"/>
  <cols>
    <col min="1" max="1" width="23.28515625" style="21" customWidth="1"/>
    <col min="2" max="5" width="12.7109375" style="21" customWidth="1"/>
    <col min="6" max="6" width="24.28515625" style="21" customWidth="1"/>
    <col min="7" max="44" width="12.7109375" style="21" customWidth="1"/>
    <col min="45" max="16384" width="9.140625" style="21"/>
  </cols>
  <sheetData>
    <row r="2" spans="1:3" x14ac:dyDescent="0.2">
      <c r="A2" s="17" t="s">
        <v>1047</v>
      </c>
      <c r="B2" s="17" t="b">
        <v>1</v>
      </c>
      <c r="C2" s="17" t="b">
        <v>0</v>
      </c>
    </row>
    <row r="3" spans="1:3" x14ac:dyDescent="0.2">
      <c r="A3" s="17" t="s">
        <v>1352</v>
      </c>
      <c r="B3" s="17" t="str">
        <f>Translations!$B$441</f>
        <v>Standardna metoda: Gorivo, članak 24. stavak 1.Uredbe</v>
      </c>
    </row>
    <row r="4" spans="1:3" x14ac:dyDescent="0.2">
      <c r="A4" s="17" t="s">
        <v>1353</v>
      </c>
      <c r="B4" s="17" t="str">
        <f>Translations!$B$783</f>
        <v>Standardna metoda: Proces, članak 24. stavak 2.</v>
      </c>
    </row>
    <row r="5" spans="1:3" x14ac:dyDescent="0.2">
      <c r="A5" s="17" t="s">
        <v>1354</v>
      </c>
      <c r="B5" s="17" t="str">
        <f>Translations!$B$784</f>
        <v>Metoda masene bilance, članak 25.</v>
      </c>
    </row>
    <row r="6" spans="1:3" x14ac:dyDescent="0.2">
      <c r="A6" s="17" t="s">
        <v>1164</v>
      </c>
      <c r="B6" s="17" t="s">
        <v>1165</v>
      </c>
    </row>
    <row r="7" spans="1:3" x14ac:dyDescent="0.2">
      <c r="A7" s="17" t="s">
        <v>1530</v>
      </c>
      <c r="B7" s="17" t="s">
        <v>1531</v>
      </c>
    </row>
    <row r="8" spans="1:3" x14ac:dyDescent="0.2">
      <c r="A8" s="17" t="s">
        <v>1533</v>
      </c>
      <c r="B8" s="17" t="s">
        <v>1534</v>
      </c>
    </row>
    <row r="9" spans="1:3" x14ac:dyDescent="0.2">
      <c r="A9" s="17" t="s">
        <v>1540</v>
      </c>
      <c r="B9" s="17" t="s">
        <v>1547</v>
      </c>
    </row>
    <row r="10" spans="1:3" x14ac:dyDescent="0.2">
      <c r="A10" s="17" t="s">
        <v>1541</v>
      </c>
      <c r="B10" s="17" t="s">
        <v>1546</v>
      </c>
    </row>
    <row r="11" spans="1:3" x14ac:dyDescent="0.2">
      <c r="A11" s="17" t="s">
        <v>1542</v>
      </c>
      <c r="B11" s="17" t="s">
        <v>1545</v>
      </c>
    </row>
    <row r="12" spans="1:3" x14ac:dyDescent="0.2">
      <c r="A12" s="17" t="s">
        <v>1543</v>
      </c>
      <c r="B12" s="17" t="s">
        <v>1544</v>
      </c>
    </row>
    <row r="13" spans="1:3" x14ac:dyDescent="0.2">
      <c r="A13" s="17" t="s">
        <v>877</v>
      </c>
      <c r="B13" s="17" t="s">
        <v>878</v>
      </c>
    </row>
    <row r="14" spans="1:3" x14ac:dyDescent="0.2">
      <c r="A14" s="17" t="s">
        <v>1235</v>
      </c>
      <c r="B14" s="17" t="s">
        <v>1237</v>
      </c>
    </row>
    <row r="15" spans="1:3" x14ac:dyDescent="0.2">
      <c r="A15" s="17" t="s">
        <v>1236</v>
      </c>
      <c r="B15" s="17" t="s">
        <v>1238</v>
      </c>
    </row>
    <row r="16" spans="1:3" x14ac:dyDescent="0.2">
      <c r="A16" s="17" t="s">
        <v>795</v>
      </c>
      <c r="B16" s="17" t="s">
        <v>796</v>
      </c>
    </row>
    <row r="17" spans="1:3" x14ac:dyDescent="0.2">
      <c r="A17" s="17" t="s">
        <v>797</v>
      </c>
      <c r="B17" s="17" t="s">
        <v>798</v>
      </c>
    </row>
    <row r="18" spans="1:3" x14ac:dyDescent="0.2">
      <c r="A18" s="17" t="s">
        <v>624</v>
      </c>
      <c r="B18" s="17" t="s">
        <v>625</v>
      </c>
    </row>
    <row r="19" spans="1:3" x14ac:dyDescent="0.2">
      <c r="A19" s="17" t="s">
        <v>1548</v>
      </c>
      <c r="B19" s="17" t="str">
        <f>Translations!$B$785</f>
        <v xml:space="preserve">&lt;&lt;&lt; Pritisnite ovdje kako bi prešli na slijedeći list &gt;&gt;&gt; </v>
      </c>
    </row>
    <row r="20" spans="1:3" x14ac:dyDescent="0.2">
      <c r="A20" s="17" t="s">
        <v>1097</v>
      </c>
      <c r="B20" s="17" t="str">
        <f>Translations!$B$786</f>
        <v>Tok izvora</v>
      </c>
    </row>
    <row r="21" spans="1:3" x14ac:dyDescent="0.2">
      <c r="A21" s="17" t="s">
        <v>1098</v>
      </c>
      <c r="B21" s="17" t="str">
        <f>Translations!$B$787</f>
        <v>Točka mjerenja</v>
      </c>
    </row>
    <row r="22" spans="1:3" x14ac:dyDescent="0.2">
      <c r="A22" s="17" t="s">
        <v>804</v>
      </c>
      <c r="B22" s="17" t="str">
        <f>Translations!$B$149</f>
        <v>Operater</v>
      </c>
      <c r="C22" s="17" t="str">
        <f>Translations!$B$788</f>
        <v>Trgovinski partner</v>
      </c>
    </row>
    <row r="23" spans="1:3" x14ac:dyDescent="0.2">
      <c r="A23" s="17" t="s">
        <v>805</v>
      </c>
      <c r="B23" s="17" t="str">
        <f>Translations!$B$789</f>
        <v>Šarža</v>
      </c>
      <c r="C23" s="17" t="str">
        <f>Translations!$B$457</f>
        <v>Kontinuirano mjerenje</v>
      </c>
    </row>
    <row r="24" spans="1:3" x14ac:dyDescent="0.2">
      <c r="A24" s="17" t="s">
        <v>433</v>
      </c>
      <c r="B24" s="17" t="str">
        <f>Translations!$B$790</f>
        <v xml:space="preserve">Detaljne upute za unos podatka u ovaj alat mogu se pronaći na početku ovog poglavlja. </v>
      </c>
      <c r="C24" s="17"/>
    </row>
    <row r="25" spans="1:3" x14ac:dyDescent="0.2">
      <c r="A25" s="17" t="s">
        <v>1527</v>
      </c>
      <c r="B25" s="17" t="str">
        <f>Translations!$B$530</f>
        <v>nije primjenjivo</v>
      </c>
    </row>
    <row r="26" spans="1:3" x14ac:dyDescent="0.2">
      <c r="A26" s="17" t="s">
        <v>630</v>
      </c>
      <c r="B26" s="17" t="str">
        <f>Translations!$B$791</f>
        <v>relevantno</v>
      </c>
    </row>
    <row r="27" spans="1:3" x14ac:dyDescent="0.2">
      <c r="A27" s="17" t="s">
        <v>631</v>
      </c>
      <c r="B27" s="17" t="str">
        <f>Translations!$B$792</f>
        <v>nije relevantno</v>
      </c>
    </row>
    <row r="28" spans="1:3" x14ac:dyDescent="0.2">
      <c r="A28" s="17" t="s">
        <v>870</v>
      </c>
      <c r="B28" s="17" t="str">
        <f>Translations!$B$793</f>
        <v>nije primjenjivo!</v>
      </c>
    </row>
    <row r="29" spans="1:3" x14ac:dyDescent="0.2">
      <c r="A29" s="17" t="s">
        <v>872</v>
      </c>
      <c r="B29" s="17" t="str">
        <f>Translations!$B$794</f>
        <v>Nesigurnost ne bi trebala biti veća od</v>
      </c>
    </row>
    <row r="30" spans="1:3" x14ac:dyDescent="0.2">
      <c r="A30" s="17" t="s">
        <v>828</v>
      </c>
      <c r="B30" s="17" t="str">
        <f>Translations!$B$795</f>
        <v>(nije primjenjivo; koristite procjenu temeljenu na najboljoj praksi)</v>
      </c>
    </row>
    <row r="31" spans="1:3" x14ac:dyDescent="0.2">
      <c r="A31" s="17" t="s">
        <v>1548</v>
      </c>
      <c r="B31" s="17" t="str">
        <f>Translations!$B$785</f>
        <v xml:space="preserve">&lt;&lt;&lt; Pritisnite ovdje kako bi prešli na slijedeći list &gt;&gt;&gt; </v>
      </c>
    </row>
    <row r="32" spans="1:3" x14ac:dyDescent="0.2">
      <c r="A32" s="17" t="s">
        <v>1549</v>
      </c>
      <c r="B32" s="17" t="str">
        <f>Translations!$B$796</f>
        <v>Molimo unesite podatke u ovo polje</v>
      </c>
    </row>
    <row r="33" spans="1:34" x14ac:dyDescent="0.2">
      <c r="A33" s="17" t="s">
        <v>1100</v>
      </c>
      <c r="B33" s="17" t="str">
        <f>Translations!$B$797</f>
        <v>Molimo idite na sljedeće točke navedene dolje</v>
      </c>
    </row>
    <row r="34" spans="1:34" x14ac:dyDescent="0.2">
      <c r="A34" s="17" t="s">
        <v>1440</v>
      </c>
      <c r="B34" s="17" t="str">
        <f>Translations!$B$798</f>
        <v>Molimo obrazložite zašto povijesni podaci nisu dostupni ili su neadekvatni</v>
      </c>
    </row>
    <row r="35" spans="1:34" x14ac:dyDescent="0.2">
      <c r="A35" s="17" t="s">
        <v>874</v>
      </c>
      <c r="B35" s="17" t="str">
        <f>Translations!$B$799</f>
        <v>Bez razine</v>
      </c>
    </row>
    <row r="36" spans="1:34" x14ac:dyDescent="0.2">
      <c r="A36" s="17" t="s">
        <v>1439</v>
      </c>
      <c r="B36" s="17" t="str">
        <f>Translations!$B$800</f>
        <v>Ovo pravilo nije primjenjivo na postrojenja s aktivnostima vezanim uz N2O!</v>
      </c>
    </row>
    <row r="37" spans="1:34" x14ac:dyDescent="0.2">
      <c r="A37" s="17" t="s">
        <v>1262</v>
      </c>
      <c r="B37" s="17" t="str">
        <f>Translations!$B$801</f>
        <v>De-minimis prag je prekoračen!</v>
      </c>
    </row>
    <row r="38" spans="1:34" x14ac:dyDescent="0.2">
      <c r="A38" s="17" t="s">
        <v>1263</v>
      </c>
      <c r="B38" s="17" t="str">
        <f>Translations!$B$802</f>
        <v>Manji prag je prekoračen!</v>
      </c>
    </row>
    <row r="39" spans="1:34" x14ac:dyDescent="0.2">
      <c r="A39" s="17" t="s">
        <v>386</v>
      </c>
      <c r="B39" s="17" t="str">
        <f>Translations!$B$803</f>
        <v>Zbroj nije u 5% godišnjih emisija (poglavlje 6.c)!</v>
      </c>
    </row>
    <row r="40" spans="1:34" x14ac:dyDescent="0.2">
      <c r="A40" s="17" t="s">
        <v>392</v>
      </c>
      <c r="B40" s="17" t="str">
        <f>Translations!$B$804</f>
        <v>Koristi isključivo Nadležno tijelo</v>
      </c>
      <c r="C40" s="17" t="str">
        <f>Translations!$B$805</f>
        <v>Ispunjava operater</v>
      </c>
      <c r="E40" s="136"/>
    </row>
    <row r="41" spans="1:34" customFormat="1" x14ac:dyDescent="0.2">
      <c r="A41" s="17" t="s">
        <v>1451</v>
      </c>
      <c r="B41" s="6" t="str">
        <f>Translations!$B$806</f>
        <v>Austrija</v>
      </c>
      <c r="C41" s="6" t="str">
        <f>Translations!$B$807</f>
        <v>Belgija</v>
      </c>
      <c r="D41" s="65" t="str">
        <f>Translations!$B$808</f>
        <v>Bugarska</v>
      </c>
      <c r="E41" s="12" t="str">
        <f>Translations!$B$809</f>
        <v>Hrvatska</v>
      </c>
      <c r="F41" s="65" t="str">
        <f>Translations!$B$810</f>
        <v>Cipar</v>
      </c>
      <c r="G41" s="65" t="str">
        <f>Translations!$B$811</f>
        <v>Republika Češka</v>
      </c>
      <c r="H41" s="65" t="str">
        <f>Translations!$B$812</f>
        <v>Danska</v>
      </c>
      <c r="I41" s="65" t="str">
        <f>Translations!$B$813</f>
        <v>Estonija</v>
      </c>
      <c r="J41" s="65" t="str">
        <f>Translations!$B$814</f>
        <v>Finland</v>
      </c>
      <c r="K41" s="65" t="str">
        <f>Translations!$B$815</f>
        <v>Francuska</v>
      </c>
      <c r="L41" s="65" t="str">
        <f>Translations!$B$816</f>
        <v>Njemačka</v>
      </c>
      <c r="M41" s="65" t="str">
        <f>Translations!$B$817</f>
        <v>Grčka</v>
      </c>
      <c r="N41" s="65" t="str">
        <f>Translations!$B$818</f>
        <v>Mađarska</v>
      </c>
      <c r="O41" s="65" t="str">
        <f>Translations!$B$819</f>
        <v>Island</v>
      </c>
      <c r="P41" s="65" t="str">
        <f>Translations!$B$820</f>
        <v>Irska</v>
      </c>
      <c r="Q41" s="65" t="str">
        <f>Translations!$B$821</f>
        <v>Italija</v>
      </c>
      <c r="R41" s="65" t="str">
        <f>Translations!$B$822</f>
        <v>Latvija</v>
      </c>
      <c r="S41" s="65" t="str">
        <f>Translations!$B$823</f>
        <v>Lihtenštajn</v>
      </c>
      <c r="T41" s="65" t="str">
        <f>Translations!$B$824</f>
        <v>Litva</v>
      </c>
      <c r="U41" s="65" t="str">
        <f>Translations!$B$825</f>
        <v>Luksemburg</v>
      </c>
      <c r="V41" s="65" t="str">
        <f>Translations!$B$826</f>
        <v>Malta</v>
      </c>
      <c r="W41" s="65" t="str">
        <f>Translations!$B$827</f>
        <v>Nizozemska</v>
      </c>
      <c r="X41" s="65" t="str">
        <f>Translations!$B$828</f>
        <v>Norveška</v>
      </c>
      <c r="Y41" s="65" t="str">
        <f>Translations!$B$829</f>
        <v>Poljska</v>
      </c>
      <c r="Z41" s="65" t="str">
        <f>Translations!$B$830</f>
        <v>Portugal</v>
      </c>
      <c r="AA41" s="65" t="str">
        <f>Translations!$B$831</f>
        <v>Rumunjska</v>
      </c>
      <c r="AB41" s="65" t="str">
        <f>Translations!$B$832</f>
        <v>Slovačka</v>
      </c>
      <c r="AC41" s="65" t="str">
        <f>Translations!$B$833</f>
        <v>Slovenija</v>
      </c>
      <c r="AD41" s="65" t="str">
        <f>Translations!$B$834</f>
        <v>Španjolska</v>
      </c>
      <c r="AE41" s="65" t="str">
        <f>Translations!$B$835</f>
        <v>Švedska</v>
      </c>
      <c r="AF41" s="65" t="str">
        <f>Translations!$B$836</f>
        <v>Ujedinjeno kraljevstvo</v>
      </c>
      <c r="AG41" s="21"/>
      <c r="AH41" s="21"/>
    </row>
    <row r="42" spans="1:34" customFormat="1" x14ac:dyDescent="0.2">
      <c r="A42" s="17" t="s">
        <v>1452</v>
      </c>
      <c r="B42" s="6" t="s">
        <v>1422</v>
      </c>
      <c r="C42" s="6" t="s">
        <v>1423</v>
      </c>
      <c r="D42" s="65" t="s">
        <v>1424</v>
      </c>
      <c r="E42" s="12" t="s">
        <v>1247</v>
      </c>
      <c r="F42" s="65" t="s">
        <v>1425</v>
      </c>
      <c r="G42" s="65" t="s">
        <v>1426</v>
      </c>
      <c r="H42" s="65" t="s">
        <v>1427</v>
      </c>
      <c r="I42" s="65" t="s">
        <v>1428</v>
      </c>
      <c r="J42" s="65" t="s">
        <v>1429</v>
      </c>
      <c r="K42" s="65" t="s">
        <v>1430</v>
      </c>
      <c r="L42" s="65" t="s">
        <v>1431</v>
      </c>
      <c r="M42" s="65" t="s">
        <v>1432</v>
      </c>
      <c r="N42" s="65" t="s">
        <v>1433</v>
      </c>
      <c r="O42" s="65" t="s">
        <v>1453</v>
      </c>
      <c r="P42" s="65" t="s">
        <v>1434</v>
      </c>
      <c r="Q42" s="65" t="s">
        <v>1435</v>
      </c>
      <c r="R42" s="65" t="s">
        <v>1436</v>
      </c>
      <c r="S42" s="65" t="s">
        <v>1251</v>
      </c>
      <c r="T42" s="65" t="s">
        <v>574</v>
      </c>
      <c r="U42" s="65" t="s">
        <v>575</v>
      </c>
      <c r="V42" s="65" t="s">
        <v>576</v>
      </c>
      <c r="W42" s="65" t="s">
        <v>577</v>
      </c>
      <c r="X42" s="65" t="s">
        <v>592</v>
      </c>
      <c r="Y42" s="65" t="s">
        <v>578</v>
      </c>
      <c r="Z42" s="65" t="s">
        <v>579</v>
      </c>
      <c r="AA42" s="65" t="s">
        <v>580</v>
      </c>
      <c r="AB42" s="65" t="s">
        <v>581</v>
      </c>
      <c r="AC42" s="65" t="s">
        <v>582</v>
      </c>
      <c r="AD42" s="65" t="s">
        <v>583</v>
      </c>
      <c r="AE42" s="65" t="s">
        <v>584</v>
      </c>
      <c r="AF42" s="65" t="s">
        <v>585</v>
      </c>
      <c r="AG42" s="21"/>
      <c r="AH42" s="21"/>
    </row>
    <row r="43" spans="1:34" x14ac:dyDescent="0.2">
      <c r="A43" s="17" t="s">
        <v>1111</v>
      </c>
      <c r="B43" s="6" t="str">
        <f>Translations!$B$140</f>
        <v>Podneseno nadležnom tijelu</v>
      </c>
      <c r="C43" s="6" t="str">
        <f>Translations!$B$145</f>
        <v xml:space="preserve">Odobreno od Zavoda za zaštitu okoliša i prirode </v>
      </c>
      <c r="D43" s="6" t="str">
        <f>Translations!$B$837</f>
        <v>odbijeno od strane nadležnog tijela</v>
      </c>
      <c r="E43" s="6" t="str">
        <f>Translations!$B$142</f>
        <v>Vraćeno s primjedbama</v>
      </c>
      <c r="F43" s="6" t="str">
        <f>Translations!$B$838</f>
        <v>radna verzija</v>
      </c>
      <c r="G43" s="6"/>
    </row>
    <row r="44" spans="1:34" x14ac:dyDescent="0.2">
      <c r="A44" s="17" t="s">
        <v>226</v>
      </c>
      <c r="B44" s="17" t="str">
        <f>Translations!$B$839</f>
        <v>Odgovarajuće sekcije: 6 (osim d), 7, 8</v>
      </c>
    </row>
    <row r="45" spans="1:34" x14ac:dyDescent="0.2">
      <c r="A45" s="17" t="s">
        <v>227</v>
      </c>
      <c r="B45" s="17" t="str">
        <f>Translations!$B$840</f>
        <v>Odgovarajuće sekcije: 6 (osim e), 9, 10, 11</v>
      </c>
    </row>
    <row r="46" spans="1:34" x14ac:dyDescent="0.2">
      <c r="A46" s="17" t="s">
        <v>228</v>
      </c>
      <c r="B46" s="17" t="str">
        <f>Translations!$B$841</f>
        <v>Odgovarajuće sekcije: 12</v>
      </c>
    </row>
    <row r="47" spans="1:34" x14ac:dyDescent="0.2">
      <c r="A47" s="17" t="s">
        <v>229</v>
      </c>
      <c r="B47" s="17" t="str">
        <f>Translations!$B$842</f>
        <v>Odgovarajuće sekcije: 6 (osim e), 9, 10, 11, 13</v>
      </c>
    </row>
    <row r="48" spans="1:34" x14ac:dyDescent="0.2">
      <c r="A48" s="17" t="s">
        <v>230</v>
      </c>
      <c r="B48" s="17" t="str">
        <f>Translations!$B$843</f>
        <v>Odgovarajuće sekcije: 6 (osim d), 7, 14, 15, 16</v>
      </c>
    </row>
    <row r="49" spans="1:8" x14ac:dyDescent="0.2">
      <c r="A49" s="17" t="s">
        <v>231</v>
      </c>
      <c r="B49" s="17" t="s">
        <v>1775</v>
      </c>
    </row>
    <row r="50" spans="1:8" x14ac:dyDescent="0.2">
      <c r="A50" s="17" t="s">
        <v>1777</v>
      </c>
      <c r="B50" s="17" t="s">
        <v>1810</v>
      </c>
    </row>
    <row r="51" spans="1:8" x14ac:dyDescent="0.2">
      <c r="A51" s="17" t="s">
        <v>414</v>
      </c>
      <c r="B51" s="72" t="s">
        <v>1586</v>
      </c>
      <c r="C51" s="72" t="s">
        <v>1587</v>
      </c>
      <c r="D51" s="72" t="str">
        <f>Translations!$B$845</f>
        <v xml:space="preserve">prijenos CO2 </v>
      </c>
      <c r="E51" s="17" t="str">
        <f>Translations!$B$1241</f>
        <v>Prijenos N2O</v>
      </c>
    </row>
    <row r="52" spans="1:8" x14ac:dyDescent="0.2">
      <c r="A52" s="17" t="s">
        <v>1502</v>
      </c>
      <c r="B52" s="72" t="str">
        <f>Translations!$B$846</f>
        <v>Izračun sa specijalnim odredbama za PFC (Prilog IV, poglavlje 8.)</v>
      </c>
    </row>
    <row r="53" spans="1:8" x14ac:dyDescent="0.2">
      <c r="A53" s="17" t="s">
        <v>27</v>
      </c>
      <c r="B53" s="254" t="str">
        <f>Translations!$B$847</f>
        <v>Primanje inherentnog CO2</v>
      </c>
      <c r="C53" s="254" t="str">
        <f>Translations!$B$848</f>
        <v>Izvoz inherentnog CO2 u ETS postrojenje</v>
      </c>
      <c r="D53" s="254" t="str">
        <f>Translations!$B$849</f>
        <v xml:space="preserve">Izvoz inherentnog CO2 u postrojenje koje nije u  ETS-u </v>
      </c>
      <c r="E53" s="254" t="str">
        <f>Translations!$B$850</f>
        <v>Primanje prenesenog CO2</v>
      </c>
      <c r="F53" s="254" t="str">
        <f>Translations!$B$851</f>
        <v>Izvoz prenesenog CO2</v>
      </c>
      <c r="G53" s="453" t="str">
        <f>Translations!$B$1243</f>
        <v>Primanje prenesenog N2O</v>
      </c>
      <c r="H53" s="453" t="str">
        <f>Translations!$B$1244</f>
        <v>Izvoz prenesenog N2O</v>
      </c>
    </row>
    <row r="54" spans="1:8" x14ac:dyDescent="0.2">
      <c r="A54" s="12" t="s">
        <v>28</v>
      </c>
      <c r="B54" s="254" t="str">
        <f>Translations!$B$852</f>
        <v>Korištenje vlastitih instrumenata</v>
      </c>
      <c r="C54" s="254" t="str">
        <f>Translations!$B$853</f>
        <v>Korištenje instrumenata drugih postrojenja</v>
      </c>
      <c r="D54" s="254" t="str">
        <f>Translations!$B$854</f>
        <v>Korištenje instrumenata oba partnera</v>
      </c>
    </row>
    <row r="55" spans="1:8" x14ac:dyDescent="0.2">
      <c r="A55" s="17" t="s">
        <v>1773</v>
      </c>
      <c r="B55" s="72" t="str">
        <f>Translations!$B$855</f>
        <v>Metoda A</v>
      </c>
      <c r="C55" s="12" t="str">
        <f>Translations!$B$856</f>
        <v>Metoda B</v>
      </c>
    </row>
    <row r="56" spans="1:8" x14ac:dyDescent="0.2">
      <c r="A56" s="17" t="s">
        <v>1709</v>
      </c>
      <c r="B56" s="73" t="str">
        <f>EUconst_NA</f>
        <v>nije primjenjivo</v>
      </c>
      <c r="C56" s="88" t="str">
        <f>Translations!$B$1245</f>
        <v>Lipanj</v>
      </c>
      <c r="D56" s="88" t="str">
        <f>Translations!$B$1246</f>
        <v>Srpanj</v>
      </c>
      <c r="E56" s="88" t="str">
        <f>Translations!$B$1247</f>
        <v>Kolovoz</v>
      </c>
      <c r="F56" s="88" t="str">
        <f>Translations!$B$1248</f>
        <v>Rujan</v>
      </c>
    </row>
    <row r="58" spans="1:8" s="137" customFormat="1" x14ac:dyDescent="0.2"/>
    <row r="60" spans="1:8" customFormat="1" x14ac:dyDescent="0.2">
      <c r="A60" s="136" t="str">
        <f>Translations!$B$857</f>
        <v>Prilog I Aktivnosti</v>
      </c>
    </row>
    <row r="61" spans="1:8" customFormat="1" x14ac:dyDescent="0.2">
      <c r="A61" s="17" t="str">
        <f>Translations!$B1307</f>
        <v xml:space="preserve">Izgaranje goriva </v>
      </c>
    </row>
    <row r="62" spans="1:8" customFormat="1" x14ac:dyDescent="0.2">
      <c r="A62" s="17" t="str">
        <f>Translations!$B$1274</f>
        <v>Spaljivanje komunalnog otpada</v>
      </c>
    </row>
    <row r="63" spans="1:8" customFormat="1" x14ac:dyDescent="0.2">
      <c r="A63" s="17" t="str">
        <f>Translations!$B1308</f>
        <v xml:space="preserve">Rafiniranje mineralnih ulja </v>
      </c>
    </row>
    <row r="64" spans="1:8" customFormat="1" x14ac:dyDescent="0.2">
      <c r="A64" s="17" t="str">
        <f>Translations!$B1309</f>
        <v>Proizvodnja koksa</v>
      </c>
    </row>
    <row r="65" spans="1:1" customFormat="1" x14ac:dyDescent="0.2">
      <c r="A65" s="17" t="str">
        <f>Translations!$B1310</f>
        <v>Pečenje i sinteriranje metalnih ruda</v>
      </c>
    </row>
    <row r="66" spans="1:1" customFormat="1" x14ac:dyDescent="0.2">
      <c r="A66" s="17" t="str">
        <f>Translations!$B1311</f>
        <v>Proizvodnja željeza ili čelika</v>
      </c>
    </row>
    <row r="67" spans="1:1" customFormat="1" x14ac:dyDescent="0.2">
      <c r="A67" s="17" t="str">
        <f>Translations!$B1312</f>
        <v>Proizvodnja ili prerada obojenih metala</v>
      </c>
    </row>
    <row r="68" spans="1:1" customFormat="1" x14ac:dyDescent="0.2">
      <c r="A68" s="17" t="str">
        <f>Translations!$B1313</f>
        <v>Proizvodnja primarnog aluminija</v>
      </c>
    </row>
    <row r="69" spans="1:1" customFormat="1" x14ac:dyDescent="0.2">
      <c r="A69" s="17" t="str">
        <f>Translations!$B1314</f>
        <v>Proizvodnja sekundarnog aluminija</v>
      </c>
    </row>
    <row r="70" spans="1:1" customFormat="1" x14ac:dyDescent="0.2">
      <c r="A70" s="17" t="str">
        <f>Translations!$B1315</f>
        <v>Proizvodnja ili prerada neobojenih metala</v>
      </c>
    </row>
    <row r="71" spans="1:1" customFormat="1" x14ac:dyDescent="0.2">
      <c r="A71" s="17" t="str">
        <f>Translations!$B1316</f>
        <v>Proizvodnja cementnog klinkera</v>
      </c>
    </row>
    <row r="72" spans="1:1" customFormat="1" x14ac:dyDescent="0.2">
      <c r="A72" s="17" t="str">
        <f>Translations!$B1317</f>
        <v>Proizvodnja vapna ili kalcinacija dolomita/magnezita</v>
      </c>
    </row>
    <row r="73" spans="1:1" customFormat="1" x14ac:dyDescent="0.2">
      <c r="A73" s="17" t="str">
        <f>Translations!$B1318</f>
        <v>Proizvodnja stakla</v>
      </c>
    </row>
    <row r="74" spans="1:1" customFormat="1" x14ac:dyDescent="0.2">
      <c r="A74" s="17" t="str">
        <f>Translations!$B1319</f>
        <v>Proizvodnja keramike</v>
      </c>
    </row>
    <row r="75" spans="1:1" customFormat="1" x14ac:dyDescent="0.2">
      <c r="A75" s="17" t="str">
        <f>Translations!$B1320</f>
        <v>Proizvodnja mineralne vune</v>
      </c>
    </row>
    <row r="76" spans="1:1" customFormat="1" x14ac:dyDescent="0.2">
      <c r="A76" s="17" t="str">
        <f>Translations!$B1321</f>
        <v>Proizvodnja ili obrada gipsa ili gipsanih ploča</v>
      </c>
    </row>
    <row r="77" spans="1:1" customFormat="1" x14ac:dyDescent="0.2">
      <c r="A77" s="17" t="str">
        <f>Translations!$B1322</f>
        <v>Proizvodnja celuloze</v>
      </c>
    </row>
    <row r="78" spans="1:1" customFormat="1" x14ac:dyDescent="0.2">
      <c r="A78" s="17" t="str">
        <f>Translations!$B1323</f>
        <v>Proizvodnja papira ili kartona</v>
      </c>
    </row>
    <row r="79" spans="1:1" customFormat="1" x14ac:dyDescent="0.2">
      <c r="A79" s="17" t="str">
        <f>Translations!$B1324</f>
        <v xml:space="preserve">Proizvodnja čađe </v>
      </c>
    </row>
    <row r="80" spans="1:1" customFormat="1" x14ac:dyDescent="0.2">
      <c r="A80" s="17" t="str">
        <f>Translations!$B1325</f>
        <v>Proizvodnja dušične kiseline</v>
      </c>
    </row>
    <row r="81" spans="1:1" customFormat="1" x14ac:dyDescent="0.2">
      <c r="A81" s="17" t="str">
        <f>Translations!$B1326</f>
        <v>Proizvodnja adipinske kiseline</v>
      </c>
    </row>
    <row r="82" spans="1:1" customFormat="1" x14ac:dyDescent="0.2">
      <c r="A82" s="17" t="str">
        <f>Translations!$B1327</f>
        <v>Proizvodnja glioksala i glioksilne kiseline</v>
      </c>
    </row>
    <row r="83" spans="1:1" customFormat="1" x14ac:dyDescent="0.2">
      <c r="A83" s="17" t="str">
        <f>Translations!$B1328</f>
        <v>Proizvodnja amonijaka</v>
      </c>
    </row>
    <row r="84" spans="1:1" customFormat="1" x14ac:dyDescent="0.2">
      <c r="A84" s="17" t="str">
        <f>Translations!$B1329</f>
        <v xml:space="preserve">Proizvodnja kemikalija na veliko </v>
      </c>
    </row>
    <row r="85" spans="1:1" customFormat="1" x14ac:dyDescent="0.2">
      <c r="A85" s="17" t="str">
        <f>Translations!$B1330</f>
        <v>Proizvodnja vodika i sintetskog plina</v>
      </c>
    </row>
    <row r="86" spans="1:1" customFormat="1" x14ac:dyDescent="0.2">
      <c r="A86" s="17" t="str">
        <f>Translations!$B1331</f>
        <v>Proizvodnja natrij karbonata i natrij-bikarbonata</v>
      </c>
    </row>
    <row r="87" spans="1:1" customFormat="1" x14ac:dyDescent="0.2">
      <c r="A87" s="17" t="str">
        <f>Translations!$B1332</f>
        <v>Hvatanje stakleničkih plinova prema Direktivi 2009/31/EC</v>
      </c>
    </row>
    <row r="88" spans="1:1" customFormat="1" x14ac:dyDescent="0.2">
      <c r="A88" s="17" t="str">
        <f>Translations!$B1333</f>
        <v>Transport stakleničkih plinova prema Direktivi 2009/31/EC</v>
      </c>
    </row>
    <row r="89" spans="1:1" customFormat="1" x14ac:dyDescent="0.2">
      <c r="A89" s="17" t="str">
        <f>Translations!$B1334</f>
        <v>Skladištenje stakleničkih plinova prema Direktivi 2009/31/EC</v>
      </c>
    </row>
    <row r="90" spans="1:1" customFormat="1" x14ac:dyDescent="0.2"/>
    <row r="91" spans="1:1" customFormat="1" x14ac:dyDescent="0.2">
      <c r="A91" s="136" t="str">
        <f>Translations!$B$884</f>
        <v xml:space="preserve">Određene emisije 2 </v>
      </c>
    </row>
    <row r="92" spans="1:1" customFormat="1" x14ac:dyDescent="0.2">
      <c r="A92" s="72" t="s">
        <v>1586</v>
      </c>
    </row>
    <row r="93" spans="1:1" customFormat="1" x14ac:dyDescent="0.2">
      <c r="A93" s="72" t="s">
        <v>1587</v>
      </c>
    </row>
    <row r="94" spans="1:1" customFormat="1" x14ac:dyDescent="0.2">
      <c r="A94" s="72" t="str">
        <f>Translations!$B$885</f>
        <v>PFCi</v>
      </c>
    </row>
    <row r="95" spans="1:1" customFormat="1" x14ac:dyDescent="0.2">
      <c r="A95" s="72" t="str">
        <f>Translations!$B$886</f>
        <v>CO2 &amp; N2O</v>
      </c>
    </row>
    <row r="96" spans="1:1" customFormat="1" x14ac:dyDescent="0.2">
      <c r="A96" s="72" t="str">
        <f>Translations!$B$887</f>
        <v>CO2 &amp; PFCi</v>
      </c>
    </row>
    <row r="97" spans="1:1" customFormat="1" x14ac:dyDescent="0.2"/>
    <row r="98" spans="1:1" customFormat="1" x14ac:dyDescent="0.2">
      <c r="A98" s="136" t="str">
        <f>Translations!$B$888</f>
        <v>IzvorKategorija</v>
      </c>
    </row>
    <row r="99" spans="1:1" customFormat="1" x14ac:dyDescent="0.2">
      <c r="A99" s="72" t="str">
        <f>Translations!$B$313</f>
        <v>Glavni</v>
      </c>
    </row>
    <row r="100" spans="1:1" customFormat="1" x14ac:dyDescent="0.2">
      <c r="A100" s="72" t="str">
        <f>Translations!$B$889</f>
        <v>Manji</v>
      </c>
    </row>
    <row r="101" spans="1:1" customFormat="1" x14ac:dyDescent="0.2">
      <c r="A101" s="72" t="str">
        <f>Translations!$B$890</f>
        <v>De-minimis</v>
      </c>
    </row>
    <row r="102" spans="1:1" customFormat="1" x14ac:dyDescent="0.2"/>
    <row r="103" spans="1:1" customFormat="1" x14ac:dyDescent="0.2">
      <c r="A103" s="136" t="str">
        <f>Translations!$B$891</f>
        <v>IzvorKategorijaCEMS</v>
      </c>
    </row>
    <row r="104" spans="1:1" customFormat="1" x14ac:dyDescent="0.2">
      <c r="A104" s="72" t="str">
        <f>Translations!$B$313</f>
        <v>Glavni</v>
      </c>
    </row>
    <row r="105" spans="1:1" customFormat="1" x14ac:dyDescent="0.2">
      <c r="A105" s="72" t="str">
        <f>Translations!$B$889</f>
        <v>Manji</v>
      </c>
    </row>
    <row r="106" spans="1:1" customFormat="1" x14ac:dyDescent="0.2">
      <c r="A106" s="136"/>
    </row>
    <row r="107" spans="1:1" customFormat="1" x14ac:dyDescent="0.2">
      <c r="A107" s="136"/>
    </row>
    <row r="108" spans="1:1" customFormat="1" x14ac:dyDescent="0.2">
      <c r="A108" s="136" t="str">
        <f>Translations!$B$892</f>
        <v>AnalizaUčestalost</v>
      </c>
    </row>
    <row r="109" spans="1:1" customFormat="1" x14ac:dyDescent="0.2">
      <c r="A109" s="72" t="str">
        <f>Translations!$B$893</f>
        <v>Kontinuirano</v>
      </c>
    </row>
    <row r="110" spans="1:1" customFormat="1" x14ac:dyDescent="0.2">
      <c r="A110" s="72" t="str">
        <f>Translations!$B$894</f>
        <v>Dnevno</v>
      </c>
    </row>
    <row r="111" spans="1:1" customFormat="1" x14ac:dyDescent="0.2">
      <c r="A111" s="72" t="str">
        <f>Translations!$B$542</f>
        <v>Tjedno</v>
      </c>
    </row>
    <row r="112" spans="1:1" customFormat="1" x14ac:dyDescent="0.2">
      <c r="A112" s="72" t="str">
        <f>Translations!$B$895</f>
        <v>Mjesečno</v>
      </c>
    </row>
    <row r="113" spans="1:1" customFormat="1" x14ac:dyDescent="0.2">
      <c r="A113" s="72" t="str">
        <f>Translations!$B$896</f>
        <v>Kvartalno</v>
      </c>
    </row>
    <row r="114" spans="1:1" customFormat="1" x14ac:dyDescent="0.2">
      <c r="A114" s="72" t="str">
        <f>Translations!$B$897</f>
        <v>Svake dvije godine</v>
      </c>
    </row>
    <row r="115" spans="1:1" customFormat="1" x14ac:dyDescent="0.2">
      <c r="A115" s="72" t="str">
        <f>Translations!$B$898</f>
        <v>Godišnje</v>
      </c>
    </row>
    <row r="116" spans="1:1" customFormat="1" x14ac:dyDescent="0.2">
      <c r="A116" s="72"/>
    </row>
    <row r="117" spans="1:1" customFormat="1" x14ac:dyDescent="0.2"/>
    <row r="118" spans="1:1" customFormat="1" x14ac:dyDescent="0.2">
      <c r="A118" s="136" t="str">
        <f>Translations!$B$899</f>
        <v>Način rada</v>
      </c>
    </row>
    <row r="119" spans="1:1" customFormat="1" x14ac:dyDescent="0.2">
      <c r="A119" s="72" t="str">
        <f>Translations!$B$900</f>
        <v>Redovni rad</v>
      </c>
    </row>
    <row r="120" spans="1:1" customFormat="1" x14ac:dyDescent="0.2">
      <c r="A120" s="72" t="str">
        <f>Translations!$B$901</f>
        <v>Izvanredni rad</v>
      </c>
    </row>
    <row r="121" spans="1:1" customFormat="1" x14ac:dyDescent="0.2">
      <c r="A121" s="72" t="str">
        <f>Translations!$B$584</f>
        <v>Redovni i izvanredni rad</v>
      </c>
    </row>
    <row r="122" spans="1:1" customFormat="1" x14ac:dyDescent="0.2"/>
    <row r="123" spans="1:1" customFormat="1" x14ac:dyDescent="0.2">
      <c r="A123" s="136" t="str">
        <f>Translations!$B$902</f>
        <v>PFCMetode</v>
      </c>
    </row>
    <row r="124" spans="1:1" customFormat="1" x14ac:dyDescent="0.2">
      <c r="A124" s="72" t="str">
        <f>Translations!$B$903</f>
        <v>Metoda A - Metoda Nagiba</v>
      </c>
    </row>
    <row r="125" spans="1:1" customFormat="1" x14ac:dyDescent="0.2">
      <c r="A125" s="72" t="str">
        <f>Translations!$B$904</f>
        <v>Metoda B - Metoda Prenapona</v>
      </c>
    </row>
    <row r="126" spans="1:1" customFormat="1" x14ac:dyDescent="0.2"/>
    <row r="127" spans="1:1" customFormat="1" x14ac:dyDescent="0.2">
      <c r="A127" s="136" t="str">
        <f>Translations!$B$905</f>
        <v>PFCVrsteĆelija</v>
      </c>
    </row>
    <row r="128" spans="1:1" customFormat="1" x14ac:dyDescent="0.2">
      <c r="A128" s="158" t="str">
        <f>Translations!$B$906</f>
        <v>Pretpečene anode s centralnim doziranjem (CWPB)</v>
      </c>
    </row>
    <row r="129" spans="1:3" customFormat="1" x14ac:dyDescent="0.2">
      <c r="A129" s="158" t="str">
        <f>Translations!$B$907</f>
        <v>Søderbergove anode s vertikalnim klinovima (VSS)</v>
      </c>
    </row>
    <row r="130" spans="1:3" customFormat="1" x14ac:dyDescent="0.2">
      <c r="A130" s="158" t="str">
        <f>Translations!$B$908</f>
        <v>Pretpečene anode s postraničnim doziranjem (SWPB)</v>
      </c>
    </row>
    <row r="131" spans="1:3" customFormat="1" x14ac:dyDescent="0.2">
      <c r="A131" s="158" t="str">
        <f>Translations!$B$909</f>
        <v>Søderbergove anode s horizontalnim klinovima(HSS)</v>
      </c>
    </row>
    <row r="132" spans="1:3" customFormat="1" x14ac:dyDescent="0.2"/>
    <row r="133" spans="1:3" customFormat="1" x14ac:dyDescent="0.2">
      <c r="A133" s="136" t="str">
        <f>Translations!$B$910</f>
        <v>Mjerni uređaji</v>
      </c>
    </row>
    <row r="134" spans="1:3" customFormat="1" x14ac:dyDescent="0.2">
      <c r="A134" s="72" t="str">
        <f>Translations!$B$366</f>
        <v>Rotametar</v>
      </c>
    </row>
    <row r="135" spans="1:3" customFormat="1" x14ac:dyDescent="0.2">
      <c r="A135" s="72" t="str">
        <f>Translations!$B$911</f>
        <v>Turbinsko mjerilo</v>
      </c>
    </row>
    <row r="136" spans="1:3" customFormat="1" x14ac:dyDescent="0.2">
      <c r="A136" s="72" t="str">
        <f>Translations!$B$912</f>
        <v>Plinomjer s mjernim komorama (Bellows)</v>
      </c>
    </row>
    <row r="137" spans="1:3" customFormat="1" x14ac:dyDescent="0.2">
      <c r="A137" s="72" t="str">
        <f>Translations!$B$913</f>
        <v>Mjerna prigušnica  (Orifice)</v>
      </c>
    </row>
    <row r="138" spans="1:3" customFormat="1" x14ac:dyDescent="0.2">
      <c r="A138" s="72" t="str">
        <f>Translations!$B$914</f>
        <v>Venturijeva cijev</v>
      </c>
    </row>
    <row r="139" spans="1:3" customFormat="1" x14ac:dyDescent="0.2">
      <c r="A139" s="72" t="str">
        <f>Translations!$B$915</f>
        <v>Ultrazvučni mjerač</v>
      </c>
    </row>
    <row r="140" spans="1:3" customFormat="1" x14ac:dyDescent="0.2">
      <c r="A140" s="72" t="str">
        <f>Translations!$B$916</f>
        <v>Vrtložni mjerač</v>
      </c>
      <c r="C140" s="140"/>
    </row>
    <row r="141" spans="1:3" customFormat="1" x14ac:dyDescent="0.2">
      <c r="A141" s="72" t="str">
        <f>Translations!$B$917</f>
        <v xml:space="preserve">Coriolisov mjerač </v>
      </c>
    </row>
    <row r="142" spans="1:3" customFormat="1" x14ac:dyDescent="0.2">
      <c r="A142" s="72" t="str">
        <f>Translations!$B$918</f>
        <v>Volumetar s ovalnim zupčanicima (Ovalrad)</v>
      </c>
    </row>
    <row r="143" spans="1:3" customFormat="1" x14ac:dyDescent="0.2">
      <c r="A143" s="72" t="str">
        <f>Translations!$B$919</f>
        <v>Instrument za elektroničku pretvorbu volumena  (EVCI)</v>
      </c>
    </row>
    <row r="144" spans="1:3" customFormat="1" x14ac:dyDescent="0.2">
      <c r="A144" s="72" t="str">
        <f>Translations!$B$920</f>
        <v>Plinski kromatograf</v>
      </c>
    </row>
    <row r="145" spans="1:1" customFormat="1" x14ac:dyDescent="0.2">
      <c r="A145" s="17" t="str">
        <f>Translations!$B$367</f>
        <v>Kolna vaga</v>
      </c>
    </row>
    <row r="146" spans="1:1" customFormat="1" x14ac:dyDescent="0.2">
      <c r="A146" s="17" t="str">
        <f>Translations!$B$921</f>
        <v>Tračna vaga</v>
      </c>
    </row>
    <row r="147" spans="1:1" customFormat="1" x14ac:dyDescent="0.2">
      <c r="A147" s="72"/>
    </row>
    <row r="148" spans="1:1" customFormat="1" x14ac:dyDescent="0.2"/>
    <row r="149" spans="1:1" customFormat="1" x14ac:dyDescent="0.2">
      <c r="A149" s="136" t="s">
        <v>1683</v>
      </c>
    </row>
    <row r="150" spans="1:1" customFormat="1" x14ac:dyDescent="0.2">
      <c r="A150" s="72" t="str">
        <f>Translations!$B$1249</f>
        <v>Uredba o praćenju i izvješćivanju, Prilog VI.</v>
      </c>
    </row>
    <row r="151" spans="1:1" customFormat="1" x14ac:dyDescent="0.2">
      <c r="A151" s="72" t="str">
        <f>Translations!$B$1250</f>
        <v>Nacionalni inventar</v>
      </c>
    </row>
    <row r="152" spans="1:1" customFormat="1" x14ac:dyDescent="0.2">
      <c r="A152" s="72"/>
    </row>
    <row r="153" spans="1:1" customFormat="1" x14ac:dyDescent="0.2"/>
    <row r="154" spans="1:1" customFormat="1" x14ac:dyDescent="0.2">
      <c r="A154" s="136" t="str">
        <f>Translations!$B$922</f>
        <v>Razina točnosti Mjerenja</v>
      </c>
    </row>
    <row r="155" spans="1:1" customFormat="1" x14ac:dyDescent="0.2">
      <c r="A155" s="73">
        <v>1</v>
      </c>
    </row>
    <row r="156" spans="1:1" customFormat="1" x14ac:dyDescent="0.2">
      <c r="A156" s="73">
        <v>2</v>
      </c>
    </row>
    <row r="157" spans="1:1" customFormat="1" x14ac:dyDescent="0.2">
      <c r="A157" s="73">
        <v>3</v>
      </c>
    </row>
    <row r="158" spans="1:1" customFormat="1" x14ac:dyDescent="0.2">
      <c r="A158" s="73">
        <v>4</v>
      </c>
    </row>
    <row r="159" spans="1:1" customFormat="1" x14ac:dyDescent="0.2"/>
    <row r="160" spans="1:1" customFormat="1" x14ac:dyDescent="0.2">
      <c r="A160" s="136" t="str">
        <f>Translations!$B$923</f>
        <v>PFCRazine točnosti</v>
      </c>
    </row>
    <row r="161" spans="1:3" customFormat="1" x14ac:dyDescent="0.2">
      <c r="A161" s="73">
        <v>1</v>
      </c>
    </row>
    <row r="162" spans="1:3" customFormat="1" x14ac:dyDescent="0.2">
      <c r="A162" s="73">
        <v>2</v>
      </c>
    </row>
    <row r="163" spans="1:3" customFormat="1" x14ac:dyDescent="0.2"/>
    <row r="164" spans="1:3" customFormat="1" x14ac:dyDescent="0.2">
      <c r="A164" s="136" t="str">
        <f>Translations!$B$924</f>
        <v>RazineTočnostiBiomase</v>
      </c>
    </row>
    <row r="165" spans="1:3" customFormat="1" x14ac:dyDescent="0.2">
      <c r="A165" s="73">
        <v>1</v>
      </c>
    </row>
    <row r="166" spans="1:3" customFormat="1" x14ac:dyDescent="0.2">
      <c r="A166" s="73">
        <v>2</v>
      </c>
    </row>
    <row r="167" spans="1:3" customFormat="1" x14ac:dyDescent="0.2">
      <c r="A167" s="88" t="s">
        <v>1755</v>
      </c>
    </row>
    <row r="168" spans="1:3" customFormat="1" x14ac:dyDescent="0.2">
      <c r="A168" s="88" t="s">
        <v>1756</v>
      </c>
    </row>
    <row r="169" spans="1:3" customFormat="1" x14ac:dyDescent="0.2">
      <c r="A169" s="72" t="str">
        <f>EUconst_NoTier</f>
        <v>Bez razine</v>
      </c>
    </row>
    <row r="170" spans="1:3" customFormat="1" x14ac:dyDescent="0.2">
      <c r="A170" s="72" t="str">
        <f>EUconst_NA</f>
        <v>nije primjenjivo</v>
      </c>
    </row>
    <row r="171" spans="1:3" customFormat="1" x14ac:dyDescent="0.2">
      <c r="A171" s="138"/>
    </row>
    <row r="172" spans="1:3" customFormat="1" x14ac:dyDescent="0.2">
      <c r="A172" s="136" t="str">
        <f>Translations!$B$925</f>
        <v>RazineTočnostiFaktoraProračuna</v>
      </c>
    </row>
    <row r="173" spans="1:3" customFormat="1" x14ac:dyDescent="0.2">
      <c r="A173" s="73">
        <v>1</v>
      </c>
    </row>
    <row r="174" spans="1:3" customFormat="1" x14ac:dyDescent="0.2">
      <c r="A174" s="73">
        <v>2</v>
      </c>
    </row>
    <row r="175" spans="1:3" x14ac:dyDescent="0.2">
      <c r="A175" s="72" t="str">
        <f>EUconst_NoTier</f>
        <v>Bez razine</v>
      </c>
      <c r="C175"/>
    </row>
    <row r="176" spans="1:3" x14ac:dyDescent="0.2">
      <c r="A176" s="72" t="str">
        <f>EUconst_NA</f>
        <v>nije primjenjivo</v>
      </c>
      <c r="C176"/>
    </row>
    <row r="178" spans="1:1" x14ac:dyDescent="0.2">
      <c r="A178" s="136" t="str">
        <f>Translations!$B$926</f>
        <v>RazineTočnosti Podataka o Djelatnostima</v>
      </c>
    </row>
    <row r="179" spans="1:1" x14ac:dyDescent="0.2">
      <c r="A179" s="139">
        <v>1</v>
      </c>
    </row>
    <row r="180" spans="1:1" x14ac:dyDescent="0.2">
      <c r="A180" s="73">
        <v>2</v>
      </c>
    </row>
    <row r="181" spans="1:1" x14ac:dyDescent="0.2">
      <c r="A181" s="73">
        <v>3</v>
      </c>
    </row>
    <row r="182" spans="1:1" x14ac:dyDescent="0.2">
      <c r="A182" s="73">
        <v>4</v>
      </c>
    </row>
    <row r="183" spans="1:1" x14ac:dyDescent="0.2">
      <c r="A183" s="72" t="str">
        <f>EUconst_NoTier</f>
        <v>Bez razine</v>
      </c>
    </row>
    <row r="184" spans="1:1" x14ac:dyDescent="0.2">
      <c r="A184" s="72" t="str">
        <f>EUconst_NA</f>
        <v>nije primjenjivo</v>
      </c>
    </row>
    <row r="185" spans="1:1" x14ac:dyDescent="0.2">
      <c r="A185"/>
    </row>
    <row r="186" spans="1:1" x14ac:dyDescent="0.2">
      <c r="A186" s="136" t="str">
        <f>Translations!$B$927</f>
        <v>DOVRazineTočnosti</v>
      </c>
    </row>
    <row r="187" spans="1:1" x14ac:dyDescent="0.2">
      <c r="A187" s="73">
        <v>1</v>
      </c>
    </row>
    <row r="188" spans="1:1" x14ac:dyDescent="0.2">
      <c r="A188" s="72" t="s">
        <v>1323</v>
      </c>
    </row>
    <row r="189" spans="1:1" x14ac:dyDescent="0.2">
      <c r="A189" s="72" t="str">
        <f>Translations!$B$928</f>
        <v>2b</v>
      </c>
    </row>
    <row r="190" spans="1:1" x14ac:dyDescent="0.2">
      <c r="A190" s="73">
        <v>3</v>
      </c>
    </row>
    <row r="191" spans="1:1" x14ac:dyDescent="0.2">
      <c r="A191" s="72" t="str">
        <f>EUconst_NoTier</f>
        <v>Bez razine</v>
      </c>
    </row>
    <row r="192" spans="1:1" x14ac:dyDescent="0.2">
      <c r="A192" s="72" t="str">
        <f>EUconst_NA</f>
        <v>nije primjenjivo</v>
      </c>
    </row>
    <row r="193" spans="1:1" x14ac:dyDescent="0.2">
      <c r="A193"/>
    </row>
    <row r="194" spans="1:1" x14ac:dyDescent="0.2">
      <c r="A194" s="136" t="str">
        <f>Translations!$B$929</f>
        <v>EFRazineTočnosti</v>
      </c>
    </row>
    <row r="195" spans="1:1" x14ac:dyDescent="0.2">
      <c r="A195" s="73">
        <v>1</v>
      </c>
    </row>
    <row r="196" spans="1:1" x14ac:dyDescent="0.2">
      <c r="A196" s="73">
        <v>2</v>
      </c>
    </row>
    <row r="197" spans="1:1" x14ac:dyDescent="0.2">
      <c r="A197" s="72" t="s">
        <v>1323</v>
      </c>
    </row>
    <row r="198" spans="1:1" x14ac:dyDescent="0.2">
      <c r="A198" s="72" t="str">
        <f>Translations!$B$928</f>
        <v>2b</v>
      </c>
    </row>
    <row r="199" spans="1:1" x14ac:dyDescent="0.2">
      <c r="A199" s="73">
        <v>3</v>
      </c>
    </row>
    <row r="200" spans="1:1" x14ac:dyDescent="0.2">
      <c r="A200" s="72" t="str">
        <f>EUconst_NoTier</f>
        <v>Bez razine</v>
      </c>
    </row>
    <row r="201" spans="1:1" x14ac:dyDescent="0.2">
      <c r="A201" s="72" t="str">
        <f>EUconst_NA</f>
        <v>nije primjenjivo</v>
      </c>
    </row>
    <row r="203" spans="1:1" x14ac:dyDescent="0.2">
      <c r="A203" s="136" t="str">
        <f>Translations!$B$930</f>
        <v xml:space="preserve">RazineTočnostiSadržajaUgljika </v>
      </c>
    </row>
    <row r="204" spans="1:1" x14ac:dyDescent="0.2">
      <c r="A204" s="73">
        <v>1</v>
      </c>
    </row>
    <row r="205" spans="1:1" x14ac:dyDescent="0.2">
      <c r="A205" s="72" t="s">
        <v>1323</v>
      </c>
    </row>
    <row r="206" spans="1:1" x14ac:dyDescent="0.2">
      <c r="A206" s="72" t="str">
        <f>Translations!$B$928</f>
        <v>2b</v>
      </c>
    </row>
    <row r="207" spans="1:1" x14ac:dyDescent="0.2">
      <c r="A207" s="73">
        <v>3</v>
      </c>
    </row>
    <row r="208" spans="1:1" x14ac:dyDescent="0.2">
      <c r="A208" s="72" t="str">
        <f>EUconst_NoTier</f>
        <v>Bez razine</v>
      </c>
    </row>
    <row r="209" spans="1:1" x14ac:dyDescent="0.2">
      <c r="A209" s="72" t="str">
        <f>EUconst_NA</f>
        <v>nije primjenjivo</v>
      </c>
    </row>
    <row r="211" spans="1:1" x14ac:dyDescent="0.2">
      <c r="A211" s="21" t="s">
        <v>148</v>
      </c>
    </row>
    <row r="212" spans="1:1" x14ac:dyDescent="0.2">
      <c r="A212" s="88" t="str">
        <f>Translations!$B$1251</f>
        <v>GJ/t</v>
      </c>
    </row>
    <row r="213" spans="1:1" x14ac:dyDescent="0.2">
      <c r="A213" s="88" t="str">
        <f>Translations!$B$1252</f>
        <v>GJ/1000Nm³</v>
      </c>
    </row>
    <row r="214" spans="1:1" x14ac:dyDescent="0.2">
      <c r="A214" s="73"/>
    </row>
    <row r="216" spans="1:1" x14ac:dyDescent="0.2">
      <c r="A216" s="21" t="s">
        <v>147</v>
      </c>
    </row>
    <row r="217" spans="1:1" x14ac:dyDescent="0.2">
      <c r="A217" s="88" t="str">
        <f>Translations!$B$1253</f>
        <v>tCO2/TJ</v>
      </c>
    </row>
    <row r="218" spans="1:1" x14ac:dyDescent="0.2">
      <c r="A218" s="88" t="str">
        <f>Translations!$B$1254</f>
        <v>tCO2/t</v>
      </c>
    </row>
    <row r="219" spans="1:1" x14ac:dyDescent="0.2">
      <c r="A219" s="88" t="str">
        <f>Translations!$B$1255</f>
        <v>tCO2/1000Nm³</v>
      </c>
    </row>
    <row r="220" spans="1:1" x14ac:dyDescent="0.2">
      <c r="A220" s="88"/>
    </row>
    <row r="222" spans="1:1" x14ac:dyDescent="0.2">
      <c r="A222" s="21" t="s">
        <v>149</v>
      </c>
    </row>
    <row r="223" spans="1:1" x14ac:dyDescent="0.2">
      <c r="A223" s="88" t="s">
        <v>995</v>
      </c>
    </row>
    <row r="224" spans="1:1" x14ac:dyDescent="0.2">
      <c r="A224" s="88"/>
    </row>
    <row r="227" spans="1:15" s="137" customFormat="1" x14ac:dyDescent="0.2"/>
    <row r="229" spans="1:15" x14ac:dyDescent="0.2">
      <c r="B229" s="69" t="str">
        <f>Translations!$B$931</f>
        <v>Prilog I Uredbe</v>
      </c>
      <c r="C229" s="69" t="s">
        <v>1617</v>
      </c>
      <c r="D229" s="7"/>
      <c r="E229" s="1415" t="s">
        <v>1616</v>
      </c>
      <c r="F229" s="1415"/>
      <c r="G229" s="1415"/>
      <c r="H229" s="1415"/>
      <c r="I229" s="1415"/>
      <c r="L229" s="69" t="str">
        <f>Translations!$B$212</f>
        <v>Emitirani staklenički plinovi</v>
      </c>
      <c r="M229" s="69"/>
      <c r="N229" s="69"/>
      <c r="O229" s="141" t="s">
        <v>1644</v>
      </c>
    </row>
    <row r="230" spans="1:15" x14ac:dyDescent="0.2">
      <c r="A230" s="21">
        <v>1</v>
      </c>
      <c r="B230" s="12" t="str">
        <f>IF(LEN(Translations!$B$933)&gt;250,LEFT(Translations!$B$933,250),Translations!$B$933)</f>
        <v>Izgaranje goriva u postrojenjima s ukupnom toplinskom snagom većom od 20 MW (osim u postrojenjima za spaljivanje opasnog ili komunalnog otpada)</v>
      </c>
      <c r="C230" s="599" t="str">
        <f t="shared" ref="C230:C258" si="0">INDEX(AnnexIActivities,A230)</f>
        <v xml:space="preserve">Izgaranje goriva </v>
      </c>
      <c r="D230" s="7"/>
      <c r="E230" s="614"/>
      <c r="F230" s="614"/>
      <c r="G230" s="614"/>
      <c r="H230" s="614"/>
      <c r="I230" s="615"/>
      <c r="J230" s="615"/>
      <c r="K230" s="615"/>
      <c r="L230" s="600" t="s">
        <v>1586</v>
      </c>
      <c r="M230" s="600"/>
      <c r="N230" s="600"/>
      <c r="O230" s="616"/>
    </row>
    <row r="231" spans="1:15" x14ac:dyDescent="0.2">
      <c r="A231" s="21">
        <f>A230+1</f>
        <v>2</v>
      </c>
      <c r="B231" s="12" t="str">
        <f>IF(LEN(Translations!$B$933)&gt;250,LEFT(Translations!$B$933,250),Translations!$B$933)</f>
        <v>Izgaranje goriva u postrojenjima s ukupnom toplinskom snagom većom od 20 MW (osim u postrojenjima za spaljivanje opasnog ili komunalnog otpada)</v>
      </c>
      <c r="C231" s="599" t="str">
        <f>INDEX(AnnexIActivities,A231)</f>
        <v>Spaljivanje komunalnog otpada</v>
      </c>
      <c r="D231" s="7"/>
      <c r="E231" s="614"/>
      <c r="F231" s="614"/>
      <c r="G231" s="614"/>
      <c r="H231" s="614"/>
      <c r="I231" s="615"/>
      <c r="J231" s="615"/>
      <c r="K231" s="615"/>
      <c r="L231" s="600" t="s">
        <v>1586</v>
      </c>
      <c r="M231" s="600"/>
      <c r="N231" s="600"/>
      <c r="O231" s="616" t="str">
        <f>IFERROR(MATCH(C231,$B$265:$B$325,0),"")</f>
        <v/>
      </c>
    </row>
    <row r="232" spans="1:15" x14ac:dyDescent="0.2">
      <c r="A232" s="21">
        <f>A231+1</f>
        <v>3</v>
      </c>
      <c r="B232" s="12" t="str">
        <f>Translations!$B$858</f>
        <v xml:space="preserve">Rafiniranje mineralnog ulja </v>
      </c>
      <c r="C232" s="599" t="str">
        <f t="shared" si="0"/>
        <v xml:space="preserve">Rafiniranje mineralnih ulja </v>
      </c>
      <c r="D232" s="7"/>
      <c r="E232" s="617" t="str">
        <f>IFERROR(IF(INDEX($B$265:$B$334,$O232+COLUMNS($E229:E229)-1)&lt;&gt;$C232,"",INDEX(EUConst_TierActivityListNames,$O232+COLUMNS($E229:E229)-1)),"")</f>
        <v>Rafinerije: Bilanca mase</v>
      </c>
      <c r="F232" s="617" t="str">
        <f>IFERROR(IF(INDEX($B$265:$B$334,$O232+COLUMNS($E229:F229)-1)&lt;&gt;$C232,"",INDEX(EUConst_TierActivityListNames,$O232+COLUMNS($E229:F229)-1)),"")</f>
        <v/>
      </c>
      <c r="G232" s="617" t="str">
        <f>IFERROR(IF(INDEX($B$265:$B$334,$O232+COLUMNS($E229:G229)-1)&lt;&gt;$C232,"",INDEX(EUConst_TierActivityListNames,$O232+COLUMNS($E229:G229)-1)),"")</f>
        <v/>
      </c>
      <c r="H232" s="617" t="str">
        <f>IFERROR(IF(INDEX($B$265:$B$334,$O232+COLUMNS($E229:H229)-1)&lt;&gt;$C232,"",INDEX(EUConst_TierActivityListNames,$O232+COLUMNS($E229:H229)-1)),"")</f>
        <v/>
      </c>
      <c r="I232" s="617" t="str">
        <f>IFERROR(IF(INDEX($B$265:$B$334,$O232+COLUMNS($E229:I229)-1)&lt;&gt;$C232,"",INDEX(EUConst_TierActivityListNames,$O232+COLUMNS($E229:I229)-1)),"")</f>
        <v/>
      </c>
      <c r="J232" s="617" t="str">
        <f>IFERROR(IF(INDEX($B$265:$B$334,$O232+COLUMNS($E229:J229)-1)&lt;&gt;$C232,"",INDEX(EUConst_TierActivityListNames,$O232+COLUMNS($E229:J229)-1)),"")</f>
        <v/>
      </c>
      <c r="K232" s="617" t="str">
        <f>IFERROR(IF(INDEX($B$265:$B$334,$O232+COLUMNS($E229:K229)-1)&lt;&gt;$C232,"",INDEX(EUConst_TierActivityListNames,$O232+COLUMNS($E229:K229)-1)),"")</f>
        <v/>
      </c>
      <c r="L232" s="600" t="s">
        <v>1586</v>
      </c>
      <c r="M232" s="600"/>
      <c r="N232" s="600"/>
      <c r="O232" s="616">
        <f>IFERROR(MATCH(C232,$B$265:$B$334,0),"")</f>
        <v>10</v>
      </c>
    </row>
    <row r="233" spans="1:15" x14ac:dyDescent="0.2">
      <c r="A233" s="21">
        <f>A232+1</f>
        <v>4</v>
      </c>
      <c r="B233" s="12" t="str">
        <f>Translations!$B$859</f>
        <v>Proizvodnja koksa</v>
      </c>
      <c r="C233" s="599" t="str">
        <f t="shared" si="0"/>
        <v>Proizvodnja koksa</v>
      </c>
      <c r="D233" s="7"/>
      <c r="E233" s="617" t="str">
        <f>IFERROR(IF(INDEX($B$265:$B$334,$O233+COLUMNS($E230:E230)-1)&lt;&gt;$C233,"",INDEX(EUConst_TierActivityListNames,$O233+COLUMNS($E230:E230)-1)),"")</f>
        <v>Koks: Gorivo koje se koristi kao ulazni materijal procesa</v>
      </c>
      <c r="F233" s="617" t="str">
        <f>IFERROR(IF(INDEX($B$265:$B$334,$O233+COLUMNS($E230:F230)-1)&lt;&gt;$C233,"",INDEX(EUConst_TierActivityListNames,$O233+COLUMNS($E230:F230)-1)),"")</f>
        <v>Koks: Proces (metoda A): samo karbonat</v>
      </c>
      <c r="G233" s="617" t="str">
        <f>IFERROR(IF(INDEX($B$265:$B$334,$O233+COLUMNS($E230:G230)-1)&lt;&gt;$C233,"",INDEX(EUConst_TierActivityListNames,$O233+COLUMNS($E230:G230)-1)),"")</f>
        <v>Koks: Proces (metoda A): miješani (karbonat + nekarbonat)</v>
      </c>
      <c r="H233" s="617" t="str">
        <f>IFERROR(IF(INDEX($B$265:$B$334,$O233+COLUMNS($E230:H230)-1)&lt;&gt;$C233,"",INDEX(EUConst_TierActivityListNames,$O233+COLUMNS($E230:H230)-1)),"")</f>
        <v>Koks: Proces (metoda A): nekarbonat</v>
      </c>
      <c r="I233" s="617" t="str">
        <f>IFERROR(IF(INDEX($B$265:$B$334,$O233+COLUMNS($E230:I230)-1)&lt;&gt;$C233,"",INDEX(EUConst_TierActivityListNames,$O233+COLUMNS($E230:I230)-1)),"")</f>
        <v>Koks: Proces (metoda B): izlaz oksida</v>
      </c>
      <c r="J233" s="617" t="str">
        <f>IFERROR(IF(INDEX($B$265:$B$334,$O233+COLUMNS($E230:J230)-1)&lt;&gt;$C233,"",INDEX(EUConst_TierActivityListNames,$O233+COLUMNS($E230:J230)-1)),"")</f>
        <v>Koks: Bilanca mase</v>
      </c>
      <c r="K233" s="617" t="str">
        <f>IFERROR(IF(INDEX($B$265:$B$334,$O233+COLUMNS($E230:K230)-1)&lt;&gt;$C233,"",INDEX(EUConst_TierActivityListNames,$O233+COLUMNS($E230:K230)-1)),"")</f>
        <v/>
      </c>
      <c r="L233" s="600" t="s">
        <v>1586</v>
      </c>
      <c r="M233" s="600"/>
      <c r="N233" s="600"/>
      <c r="O233" s="616">
        <f t="shared" ref="O233:O258" si="1">IFERROR(MATCH(C233,$B$265:$B$334,0),"")</f>
        <v>13</v>
      </c>
    </row>
    <row r="234" spans="1:15" x14ac:dyDescent="0.2">
      <c r="A234" s="21">
        <f t="shared" ref="A234:A258" si="2">A233+1</f>
        <v>5</v>
      </c>
      <c r="B234" s="12" t="str">
        <f>IF(LEN(Translations!$B$934)&gt;250,LEFT(Translations!$B$934,250),Translations!$B$934)</f>
        <v>Metalne rude (uključujući sulfidne rude) prženje ili sinteriranje, uključujući peletiranje</v>
      </c>
      <c r="C234" s="599" t="str">
        <f t="shared" si="0"/>
        <v>Pečenje i sinteriranje metalnih ruda</v>
      </c>
      <c r="D234" s="7"/>
      <c r="E234" s="617" t="str">
        <f>IFERROR(IF(INDEX($B$265:$B$334,$O234+COLUMNS($E231:E231)-1)&lt;&gt;$C234,"",INDEX(EUConst_TierActivityListNames,$O234+COLUMNS($E231:E231)-1)),"")</f>
        <v>Metalne rude: Proces (metoda A): samo karbonat</v>
      </c>
      <c r="F234" s="617" t="str">
        <f>IFERROR(IF(INDEX($B$265:$B$334,$O234+COLUMNS($E231:F231)-1)&lt;&gt;$C234,"",INDEX(EUConst_TierActivityListNames,$O234+COLUMNS($E231:F231)-1)),"")</f>
        <v>Metalne rude: Proces (metoda A): miješani (karbonat + nekarbonat)</v>
      </c>
      <c r="G234" s="617" t="str">
        <f>IFERROR(IF(INDEX($B$265:$B$334,$O234+COLUMNS($E231:G231)-1)&lt;&gt;$C234,"",INDEX(EUConst_TierActivityListNames,$O234+COLUMNS($E231:G231)-1)),"")</f>
        <v>Metalne rude: Proces (metoda A): nekarbonat</v>
      </c>
      <c r="H234" s="617" t="str">
        <f>IFERROR(IF(INDEX($B$265:$B$334,$O234+COLUMNS($E231:H231)-1)&lt;&gt;$C234,"",INDEX(EUConst_TierActivityListNames,$O234+COLUMNS($E231:H231)-1)),"")</f>
        <v>Metalne rude: Proces (metoda B): izlaz oksida</v>
      </c>
      <c r="I234" s="617" t="str">
        <f>IFERROR(IF(INDEX($B$265:$B$334,$O234+COLUMNS($E231:I231)-1)&lt;&gt;$C234,"",INDEX(EUConst_TierActivityListNames,$O234+COLUMNS($E231:I231)-1)),"")</f>
        <v>Metalne rude: Bilanca mase</v>
      </c>
      <c r="J234" s="617" t="str">
        <f>IFERROR(IF(INDEX($B$265:$B$334,$O234+COLUMNS($E231:J231)-1)&lt;&gt;$C234,"",INDEX(EUConst_TierActivityListNames,$O234+COLUMNS($E231:J231)-1)),"")</f>
        <v/>
      </c>
      <c r="K234" s="617" t="str">
        <f>IFERROR(IF(INDEX($B$265:$B$334,$O234+COLUMNS($E231:K231)-1)&lt;&gt;$C234,"",INDEX(EUConst_TierActivityListNames,$O234+COLUMNS($E231:K231)-1)),"")</f>
        <v/>
      </c>
      <c r="L234" s="600" t="s">
        <v>1586</v>
      </c>
      <c r="M234" s="600"/>
      <c r="N234" s="600"/>
      <c r="O234" s="616">
        <f t="shared" si="1"/>
        <v>19</v>
      </c>
    </row>
    <row r="235" spans="1:15" x14ac:dyDescent="0.2">
      <c r="A235" s="21">
        <f t="shared" si="2"/>
        <v>6</v>
      </c>
      <c r="B235" s="12" t="str">
        <f>IF(LEN(Translations!$B$935)&gt;250,LEFT(Translations!$B$935,250),Translations!$B$935)</f>
        <v>Proizvodnja sirovog željeza ili čelika (primarno ili sekundarno taljenje) uključujući kontinuirano lijevanje, kapaciteta iznad 2,5 tona na sat</v>
      </c>
      <c r="C235" s="599" t="str">
        <f t="shared" si="0"/>
        <v>Proizvodnja željeza ili čelika</v>
      </c>
      <c r="D235" s="7"/>
      <c r="E235" s="617" t="str">
        <f>IFERROR(IF(INDEX($B$265:$B$334,$O235+COLUMNS($E232:E232)-1)&lt;&gt;$C235,"",INDEX(EUConst_TierActivityListNames,$O235+COLUMNS($E232:E232)-1)),"")</f>
        <v>Željezo i čelik: Gorivo koje se koristi kao ulazni materijal procesa</v>
      </c>
      <c r="F235" s="617" t="str">
        <f>IFERROR(IF(INDEX($B$265:$B$334,$O235+COLUMNS($E232:F232)-1)&lt;&gt;$C235,"",INDEX(EUConst_TierActivityListNames,$O235+COLUMNS($E232:F232)-1)),"")</f>
        <v>Željezo i čelik: Proces (metoda A): samo karbonat</v>
      </c>
      <c r="G235" s="617" t="str">
        <f>IFERROR(IF(INDEX($B$265:$B$334,$O235+COLUMNS($E232:G232)-1)&lt;&gt;$C235,"",INDEX(EUConst_TierActivityListNames,$O235+COLUMNS($E232:G232)-1)),"")</f>
        <v>Željezo i čelik: Proces (metoda A): miješani (karbonat + nekarbonat)</v>
      </c>
      <c r="H235" s="617" t="str">
        <f>IFERROR(IF(INDEX($B$265:$B$334,$O235+COLUMNS($E232:H232)-1)&lt;&gt;$C235,"",INDEX(EUConst_TierActivityListNames,$O235+COLUMNS($E232:H232)-1)),"")</f>
        <v>Željezo i čelik: Proces (metoda A): nekarbonat</v>
      </c>
      <c r="I235" s="617" t="str">
        <f>IFERROR(IF(INDEX($B$265:$B$334,$O235+COLUMNS($E232:I232)-1)&lt;&gt;$C235,"",INDEX(EUConst_TierActivityListNames,$O235+COLUMNS($E232:I232)-1)),"")</f>
        <v>Željezo i čelik: Proces (metoda B): izlaz oksida</v>
      </c>
      <c r="J235" s="617" t="str">
        <f>IFERROR(IF(INDEX($B$265:$B$334,$O235+COLUMNS($E232:J232)-1)&lt;&gt;$C235,"",INDEX(EUConst_TierActivityListNames,$O235+COLUMNS($E232:J232)-1)),"")</f>
        <v>Željezo i čelik: Bilanca mase</v>
      </c>
      <c r="K235" s="617" t="str">
        <f>IFERROR(IF(INDEX($B$265:$B$334,$O235+COLUMNS($E232:K232)-1)&lt;&gt;$C235,"",INDEX(EUConst_TierActivityListNames,$O235+COLUMNS($E232:K232)-1)),"")</f>
        <v/>
      </c>
      <c r="L235" s="600" t="s">
        <v>1586</v>
      </c>
      <c r="M235" s="600"/>
      <c r="N235" s="600"/>
      <c r="O235" s="616">
        <f t="shared" si="1"/>
        <v>24</v>
      </c>
    </row>
    <row r="236" spans="1:15" x14ac:dyDescent="0.2">
      <c r="A236" s="21">
        <f t="shared" si="2"/>
        <v>7</v>
      </c>
      <c r="B236" s="12" t="str">
        <f>IF(LEN(Translations!$B$936)&gt;250,LEFT(Translations!$B$936,250),Translations!$B$936)</f>
        <v>Proizvodnja ili obrada neobojenih metala (uključujući željezne legure) u slučaju da se koriste jedinice za izgaranje ukupne nazivne ulazne toplinske snage iznad 20 MW. Obrada između ostaloga uključuje valjaonice, jedinice za predgrijavanje, peći za ž</v>
      </c>
      <c r="C236" s="599" t="str">
        <f t="shared" si="0"/>
        <v>Proizvodnja ili prerada obojenih metala</v>
      </c>
      <c r="D236" s="7"/>
      <c r="E236" s="617" t="str">
        <f>IFERROR(IF(INDEX($B$265:$B$334,$O236+COLUMNS($E233:E233)-1)&lt;&gt;$C236,"",INDEX(EUConst_TierActivityListNames,$O236+COLUMNS($E233:E233)-1)),"")</f>
        <v>Neobojeni, sek. aluminij: Proces (metoda A): samo karbonat</v>
      </c>
      <c r="F236" s="617" t="str">
        <f>IFERROR(IF(INDEX($B$265:$B$334,$O236+COLUMNS($E233:F233)-1)&lt;&gt;$C236,"",INDEX(EUConst_TierActivityListNames,$O236+COLUMNS($E233:F233)-1)),"")</f>
        <v>Neobojeni, sek. aluminij: Proces (metoda A): miješani (karbonat + nekarbonat)</v>
      </c>
      <c r="G236" s="617" t="str">
        <f>IFERROR(IF(INDEX($B$265:$B$334,$O236+COLUMNS($E233:G233)-1)&lt;&gt;$C236,"",INDEX(EUConst_TierActivityListNames,$O236+COLUMNS($E233:G233)-1)),"")</f>
        <v>Neobojeni, sek. aluminij: Proces (metoda A): nekarbonat</v>
      </c>
      <c r="H236" s="617" t="str">
        <f>IFERROR(IF(INDEX($B$265:$B$334,$O236+COLUMNS($E233:H233)-1)&lt;&gt;$C236,"",INDEX(EUConst_TierActivityListNames,$O236+COLUMNS($E233:H233)-1)),"")</f>
        <v>Neobojeni, sek. aluminij: Proces (metoda B): izlaz oksida</v>
      </c>
      <c r="I236" s="617" t="str">
        <f>IFERROR(IF(INDEX($B$265:$B$334,$O236+COLUMNS($E233:I233)-1)&lt;&gt;$C236,"",INDEX(EUConst_TierActivityListNames,$O236+COLUMNS($E233:I233)-1)),"")</f>
        <v>Neobojeni, sek. aluminij: Metodologija masene bilance</v>
      </c>
      <c r="J236" s="617" t="str">
        <f>IFERROR(IF(INDEX($B$265:$B$334,$O236+COLUMNS($E233:J233)-1)&lt;&gt;$C236,"",INDEX(EUConst_TierActivityListNames,$O236+COLUMNS($E233:J233)-1)),"")</f>
        <v/>
      </c>
      <c r="K236" s="617" t="str">
        <f>IFERROR(IF(INDEX($B$265:$B$334,$O236+COLUMNS($E233:K233)-1)&lt;&gt;$C236,"",INDEX(EUConst_TierActivityListNames,$O236+COLUMNS($E233:K233)-1)),"")</f>
        <v/>
      </c>
      <c r="L236" s="600" t="s">
        <v>1586</v>
      </c>
      <c r="M236" s="600"/>
      <c r="N236" s="600"/>
      <c r="O236" s="616">
        <f t="shared" si="1"/>
        <v>53</v>
      </c>
    </row>
    <row r="237" spans="1:15" x14ac:dyDescent="0.2">
      <c r="A237" s="21">
        <f t="shared" si="2"/>
        <v>8</v>
      </c>
      <c r="B237" s="12" t="str">
        <f>Translations!$B$863</f>
        <v>Proizvodnja primarnog aluminija</v>
      </c>
      <c r="C237" s="599" t="str">
        <f t="shared" si="0"/>
        <v>Proizvodnja primarnog aluminija</v>
      </c>
      <c r="D237" s="7"/>
      <c r="E237" s="617" t="str">
        <f>IFERROR(IF(INDEX($B$265:$B$334,$O237+COLUMNS($E234:E234)-1)&lt;&gt;$C237,"",INDEX(EUConst_TierActivityListNames,$O237+COLUMNS($E234:E234)-1)),"")</f>
        <v>Primarni aluminij: Metodologija masene bilance</v>
      </c>
      <c r="F237" s="617" t="str">
        <f>IFERROR(IF(INDEX($B$265:$B$334,$O237+COLUMNS($E234:F234)-1)&lt;&gt;$C237,"",INDEX(EUConst_TierActivityListNames,$O237+COLUMNS($E234:F234)-1)),"")</f>
        <v>Primarni aluminij: Emisije PFC (Metoda nagiba)</v>
      </c>
      <c r="G237" s="617" t="str">
        <f>IFERROR(IF(INDEX($B$265:$B$334,$O237+COLUMNS($E234:G234)-1)&lt;&gt;$C237,"",INDEX(EUConst_TierActivityListNames,$O237+COLUMNS($E234:G234)-1)),"")</f>
        <v>Primarni aluminij: Emisije PFC (prenaponska metoda)</v>
      </c>
      <c r="H237" s="617" t="str">
        <f>IFERROR(IF(INDEX($B$265:$B$334,$O237+COLUMNS($E234:H234)-1)&lt;&gt;$C237,"",INDEX(EUConst_TierActivityListNames,$O237+COLUMNS($E234:H234)-1)),"")</f>
        <v/>
      </c>
      <c r="I237" s="617" t="str">
        <f>IFERROR(IF(INDEX($B$265:$B$334,$O237+COLUMNS($E234:I234)-1)&lt;&gt;$C237,"",INDEX(EUConst_TierActivityListNames,$O237+COLUMNS($E234:I234)-1)),"")</f>
        <v/>
      </c>
      <c r="J237" s="617" t="str">
        <f>IFERROR(IF(INDEX($B$265:$B$334,$O237+COLUMNS($E234:J234)-1)&lt;&gt;$C237,"",INDEX(EUConst_TierActivityListNames,$O237+COLUMNS($E234:J234)-1)),"")</f>
        <v/>
      </c>
      <c r="K237" s="617" t="str">
        <f>IFERROR(IF(INDEX($B$265:$B$334,$O237+COLUMNS($E234:K234)-1)&lt;&gt;$C237,"",INDEX(EUConst_TierActivityListNames,$O237+COLUMNS($E234:K234)-1)),"")</f>
        <v/>
      </c>
      <c r="L237" s="600" t="str">
        <f>Translations!$B$887</f>
        <v>CO2 &amp; PFCi</v>
      </c>
      <c r="M237" s="600"/>
      <c r="N237" s="600"/>
      <c r="O237" s="616">
        <f t="shared" si="1"/>
        <v>59</v>
      </c>
    </row>
    <row r="238" spans="1:15" x14ac:dyDescent="0.2">
      <c r="A238" s="21">
        <f t="shared" si="2"/>
        <v>9</v>
      </c>
      <c r="B238" s="12" t="str">
        <f>IF(LEN(Translations!$B$937)&gt;250,LEFT(Translations!$B$937,250),Translations!$B$937)</f>
        <v>Proizvodnja sekundarnog aluminija u slučaju da se koriste jedinice za izgaranje ukupne nazivne ulazne toplinske snage iznad 20 MW</v>
      </c>
      <c r="C238" s="599" t="str">
        <f t="shared" si="0"/>
        <v>Proizvodnja sekundarnog aluminija</v>
      </c>
      <c r="D238" s="7"/>
      <c r="E238" s="618" t="str">
        <f t="shared" ref="E238:K238" si="3">IF(E236="","",E236)</f>
        <v>Neobojeni, sek. aluminij: Proces (metoda A): samo karbonat</v>
      </c>
      <c r="F238" s="618" t="str">
        <f t="shared" si="3"/>
        <v>Neobojeni, sek. aluminij: Proces (metoda A): miješani (karbonat + nekarbonat)</v>
      </c>
      <c r="G238" s="618" t="str">
        <f t="shared" si="3"/>
        <v>Neobojeni, sek. aluminij: Proces (metoda A): nekarbonat</v>
      </c>
      <c r="H238" s="618" t="str">
        <f t="shared" si="3"/>
        <v>Neobojeni, sek. aluminij: Proces (metoda B): izlaz oksida</v>
      </c>
      <c r="I238" s="618" t="str">
        <f t="shared" si="3"/>
        <v>Neobojeni, sek. aluminij: Metodologija masene bilance</v>
      </c>
      <c r="J238" s="618" t="str">
        <f t="shared" si="3"/>
        <v/>
      </c>
      <c r="K238" s="618" t="str">
        <f t="shared" si="3"/>
        <v/>
      </c>
      <c r="L238" s="600" t="s">
        <v>1586</v>
      </c>
      <c r="M238" s="600"/>
      <c r="N238" s="600"/>
      <c r="O238" s="616" t="str">
        <f t="shared" si="1"/>
        <v/>
      </c>
    </row>
    <row r="239" spans="1:15" x14ac:dyDescent="0.2">
      <c r="A239" s="21">
        <f t="shared" si="2"/>
        <v>10</v>
      </c>
      <c r="B239" s="12" t="str">
        <f>IF(LEN(Translations!$B$938)&gt;250,LEFT(Translations!$B$938,250),Translations!$B$938)</f>
        <v>Proizvodnja ili prerada obojenih metala, uključujući proizvodnju legura, rafiniranje, lijevanje, itd., u slučaju da se koriste jedinice za izgaranje  (uključujući i goriva koja se koriste za smanjenje izgaranja) s ukupnom toplinskom snagom većom od 2</v>
      </c>
      <c r="C239" s="599" t="str">
        <f t="shared" si="0"/>
        <v>Proizvodnja ili prerada neobojenih metala</v>
      </c>
      <c r="D239" s="7"/>
      <c r="E239" s="618" t="str">
        <f t="shared" ref="E239:K239" si="4">E238</f>
        <v>Neobojeni, sek. aluminij: Proces (metoda A): samo karbonat</v>
      </c>
      <c r="F239" s="618" t="str">
        <f t="shared" si="4"/>
        <v>Neobojeni, sek. aluminij: Proces (metoda A): miješani (karbonat + nekarbonat)</v>
      </c>
      <c r="G239" s="618" t="str">
        <f t="shared" si="4"/>
        <v>Neobojeni, sek. aluminij: Proces (metoda A): nekarbonat</v>
      </c>
      <c r="H239" s="618" t="str">
        <f t="shared" si="4"/>
        <v>Neobojeni, sek. aluminij: Proces (metoda B): izlaz oksida</v>
      </c>
      <c r="I239" s="618" t="str">
        <f t="shared" si="4"/>
        <v>Neobojeni, sek. aluminij: Metodologija masene bilance</v>
      </c>
      <c r="J239" s="618" t="str">
        <f t="shared" si="4"/>
        <v/>
      </c>
      <c r="K239" s="618" t="str">
        <f t="shared" si="4"/>
        <v/>
      </c>
      <c r="L239" s="600" t="s">
        <v>1586</v>
      </c>
      <c r="M239" s="600"/>
      <c r="N239" s="600"/>
      <c r="O239" s="616" t="str">
        <f t="shared" si="1"/>
        <v/>
      </c>
    </row>
    <row r="240" spans="1:15" x14ac:dyDescent="0.2">
      <c r="A240" s="21">
        <f t="shared" si="2"/>
        <v>11</v>
      </c>
      <c r="B240" s="12" t="str">
        <f>IF(LEN(Translations!$B$939)&gt;250,LEFT(Translations!$B$939,250),Translations!$B$939)</f>
        <v>Proizvodnja cementnog klinkera u rotacijskim pećima proizvodnog kapaciteta većeg od 500 tona na dan ili u drugim pećima proizvodnog kapaciteta preko 50 tona na dan</v>
      </c>
      <c r="C240" s="599" t="str">
        <f t="shared" si="0"/>
        <v>Proizvodnja cementnog klinkera</v>
      </c>
      <c r="D240" s="7"/>
      <c r="E240" s="617" t="str">
        <f>IFERROR(IF(INDEX($B$265:$B$334,$O240+COLUMNS($E237:E237)-1)&lt;&gt;$C240,"",INDEX(EUConst_TierActivityListNames,$O240+COLUMNS($E237:E237)-1)),"")</f>
        <v>Cementni klinker: Na temelju ulaza u peć (Metoda A)</v>
      </c>
      <c r="F240" s="617" t="str">
        <f>IFERROR(IF(INDEX($B$265:$B$334,$O240+COLUMNS($E237:F237)-1)&lt;&gt;$C240,"",INDEX(EUConst_TierActivityListNames,$O240+COLUMNS($E237:F237)-1)),"")</f>
        <v>Cementni klinker: Izlaz klinkera (Metoda B)</v>
      </c>
      <c r="G240" s="617" t="str">
        <f>IFERROR(IF(INDEX($B$265:$B$334,$O240+COLUMNS($E237:G237)-1)&lt;&gt;$C240,"",INDEX(EUConst_TierActivityListNames,$O240+COLUMNS($E237:G237)-1)),"")</f>
        <v>Cementni klinker: CKD</v>
      </c>
      <c r="H240" s="617" t="str">
        <f>IFERROR(IF(INDEX($B$265:$B$334,$O240+COLUMNS($E237:H237)-1)&lt;&gt;$C240,"",INDEX(EUConst_TierActivityListNames,$O240+COLUMNS($E237:H237)-1)),"")</f>
        <v>Cementni klinker: Ne-karbonatni ugljik</v>
      </c>
      <c r="I240" s="617" t="str">
        <f>IFERROR(IF(INDEX($B$265:$B$334,$O240+COLUMNS($E237:I237)-1)&lt;&gt;$C240,"",INDEX(EUConst_TierActivityListNames,$O240+COLUMNS($E237:I237)-1)),"")</f>
        <v/>
      </c>
      <c r="J240" s="617" t="str">
        <f>IFERROR(IF(INDEX($B$265:$B$334,$O240+COLUMNS($E237:J237)-1)&lt;&gt;$C240,"",INDEX(EUConst_TierActivityListNames,$O240+COLUMNS($E237:J237)-1)),"")</f>
        <v/>
      </c>
      <c r="K240" s="617" t="str">
        <f>IFERROR(IF(INDEX($B$265:$B$334,$O240+COLUMNS($E237:K237)-1)&lt;&gt;$C240,"",INDEX(EUConst_TierActivityListNames,$O240+COLUMNS($E237:K237)-1)),"")</f>
        <v/>
      </c>
      <c r="L240" s="600" t="s">
        <v>1586</v>
      </c>
      <c r="M240" s="600"/>
      <c r="N240" s="600"/>
      <c r="O240" s="616">
        <f t="shared" si="1"/>
        <v>30</v>
      </c>
    </row>
    <row r="241" spans="1:15" x14ac:dyDescent="0.2">
      <c r="A241" s="21">
        <f t="shared" si="2"/>
        <v>12</v>
      </c>
      <c r="B241" s="12" t="str">
        <f>IF(LEN(Translations!$B$940)&gt;250,LEFT(Translations!$B$940,250),Translations!$B$940)</f>
        <v>Proizvodnja vapna ili kalciniranje dolomita ili magnezita u rotacijskim pećima ili u drugim pećima s proizvodnim kapacitetom od preko 50 tona na dan</v>
      </c>
      <c r="C241" s="599" t="str">
        <f t="shared" si="0"/>
        <v>Proizvodnja vapna ili kalcinacija dolomita/magnezita</v>
      </c>
      <c r="D241" s="7"/>
      <c r="E241" s="617" t="str">
        <f>IFERROR(IF(INDEX($B$265:$B$334,$O241+COLUMNS($E238:E238)-1)&lt;&gt;$C241,"",INDEX(EUConst_TierActivityListNames,$O241+COLUMNS($E238:E238)-1)),"")</f>
        <v>Vapno / dolomit / magnezit: Proces (metoda A): samo karbonat</v>
      </c>
      <c r="F241" s="617" t="str">
        <f>IFERROR(IF(INDEX($B$265:$B$334,$O241+COLUMNS($E238:F238)-1)&lt;&gt;$C241,"",INDEX(EUConst_TierActivityListNames,$O241+COLUMNS($E238:F238)-1)),"")</f>
        <v>Vapno / dolomit / magnezit: Proces (metoda A): miješani (karbonat + nekarbonat)</v>
      </c>
      <c r="G241" s="617" t="str">
        <f>IFERROR(IF(INDEX($B$265:$B$334,$O241+COLUMNS($E238:G238)-1)&lt;&gt;$C241,"",INDEX(EUConst_TierActivityListNames,$O241+COLUMNS($E238:G238)-1)),"")</f>
        <v>Vapno / dolomit / magnezit: Proces (metoda A): nekarbonat</v>
      </c>
      <c r="H241" s="617" t="str">
        <f>IFERROR(IF(INDEX($B$265:$B$334,$O241+COLUMNS($E238:H238)-1)&lt;&gt;$C241,"",INDEX(EUConst_TierActivityListNames,$O241+COLUMNS($E238:H238)-1)),"")</f>
        <v>Vapno / dolomit / magnezit: Proces (metoda B): izlaz oksida</v>
      </c>
      <c r="I241" s="617" t="str">
        <f>IFERROR(IF(INDEX($B$265:$B$334,$O241+COLUMNS($E238:I238)-1)&lt;&gt;$C241,"",INDEX(EUConst_TierActivityListNames,$O241+COLUMNS($E238:I238)-1)),"")</f>
        <v>Vapno / dolomit / magnezit: Prašina iz peći (Metoda B)</v>
      </c>
      <c r="J241" s="617" t="str">
        <f>IFERROR(IF(INDEX($B$265:$B$334,$O241+COLUMNS($E238:J238)-1)&lt;&gt;$C241,"",INDEX(EUConst_TierActivityListNames,$O241+COLUMNS($E238:J238)-1)),"")</f>
        <v/>
      </c>
      <c r="K241" s="617" t="str">
        <f>IFERROR(IF(INDEX($B$265:$B$334,$O241+COLUMNS($E238:K238)-1)&lt;&gt;$C241,"",INDEX(EUConst_TierActivityListNames,$O241+COLUMNS($E238:K238)-1)),"")</f>
        <v/>
      </c>
      <c r="L241" s="600" t="s">
        <v>1586</v>
      </c>
      <c r="M241" s="600"/>
      <c r="N241" s="600"/>
      <c r="O241" s="616">
        <f t="shared" si="1"/>
        <v>34</v>
      </c>
    </row>
    <row r="242" spans="1:15" x14ac:dyDescent="0.2">
      <c r="A242" s="21">
        <f t="shared" si="2"/>
        <v>13</v>
      </c>
      <c r="B242" s="12" t="str">
        <f>IF(LEN(Translations!$B$941)&gt;250,LEFT(Translations!$B$941,250),Translations!$B$941)</f>
        <v>Proizvodnja stakla uključujući staklena vlakna s kapacitetom taljenja od preko 20 tona na dan</v>
      </c>
      <c r="C242" s="599" t="str">
        <f t="shared" si="0"/>
        <v>Proizvodnja stakla</v>
      </c>
      <c r="D242" s="7"/>
      <c r="E242" s="617" t="str">
        <f>IFERROR(IF(INDEX($B$265:$B$334,$O242+COLUMNS($E239:E239)-1)&lt;&gt;$C242,"",INDEX(EUConst_TierActivityListNames,$O242+COLUMNS($E239:E239)-1)),"")</f>
        <v>Staklo i mineralna vuna: Proces (metoda A): samo karbonat</v>
      </c>
      <c r="F242" s="617" t="str">
        <f>IFERROR(IF(INDEX($B$265:$B$334,$O242+COLUMNS($E239:F239)-1)&lt;&gt;$C242,"",INDEX(EUConst_TierActivityListNames,$O242+COLUMNS($E239:F239)-1)),"")</f>
        <v>Staklo i mineralna vuna: Proces (metoda A): miješani (karbonat + nekarbonat)</v>
      </c>
      <c r="G242" s="617" t="str">
        <f>IFERROR(IF(INDEX($B$265:$B$334,$O242+COLUMNS($E239:G239)-1)&lt;&gt;$C242,"",INDEX(EUConst_TierActivityListNames,$O242+COLUMNS($E239:G239)-1)),"")</f>
        <v>Staklo i mineralna vuna: Proces (metoda A): nekarbonat</v>
      </c>
      <c r="H242" s="617" t="str">
        <f>IFERROR(IF(INDEX($B$265:$B$334,$O242+COLUMNS($E239:H239)-1)&lt;&gt;$C242,"",INDEX(EUConst_TierActivityListNames,$O242+COLUMNS($E239:H239)-1)),"")</f>
        <v/>
      </c>
      <c r="I242" s="617" t="str">
        <f>IFERROR(IF(INDEX($B$265:$B$334,$O242+COLUMNS($E239:I239)-1)&lt;&gt;$C242,"",INDEX(EUConst_TierActivityListNames,$O242+COLUMNS($E239:I239)-1)),"")</f>
        <v/>
      </c>
      <c r="J242" s="617" t="str">
        <f>IFERROR(IF(INDEX($B$265:$B$334,$O242+COLUMNS($E239:J239)-1)&lt;&gt;$C242,"",INDEX(EUConst_TierActivityListNames,$O242+COLUMNS($E239:J239)-1)),"")</f>
        <v/>
      </c>
      <c r="K242" s="617" t="str">
        <f>IFERROR(IF(INDEX($B$265:$B$334,$O242+COLUMNS($E239:K239)-1)&lt;&gt;$C242,"",INDEX(EUConst_TierActivityListNames,$O242+COLUMNS($E239:K239)-1)),"")</f>
        <v/>
      </c>
      <c r="L242" s="600" t="s">
        <v>1586</v>
      </c>
      <c r="M242" s="600"/>
      <c r="N242" s="600"/>
      <c r="O242" s="616">
        <f t="shared" si="1"/>
        <v>39</v>
      </c>
    </row>
    <row r="243" spans="1:15" x14ac:dyDescent="0.2">
      <c r="A243" s="21">
        <f t="shared" si="2"/>
        <v>14</v>
      </c>
      <c r="B243" s="12" t="str">
        <f>IF(LEN(Translations!$B$942)&gt;250,LEFT(Translations!$B$942,250),Translations!$B$942)</f>
        <v>Proizvodnja keramičkih proizvoda pečenjem, osobito crijepova, opeke, vatrostalne opeke, keramičkih pločica, kamenine ili porculana, proizvodnog kapaciteta od preko 75 tona na dan</v>
      </c>
      <c r="C243" s="599" t="str">
        <f t="shared" si="0"/>
        <v>Proizvodnja keramike</v>
      </c>
      <c r="D243" s="7"/>
      <c r="E243" s="617" t="str">
        <f>IFERROR(IF(INDEX($B$265:$B$334,$O243+COLUMNS($E240:E240)-1)&lt;&gt;$C243,"",INDEX(EUConst_TierActivityListNames,$O243+COLUMNS($E240:E240)-1)),"")</f>
        <v>Keramika: Proces (metoda A): samo karbonat</v>
      </c>
      <c r="F243" s="617" t="str">
        <f>IFERROR(IF(INDEX($B$265:$B$334,$O243+COLUMNS($E240:F240)-1)&lt;&gt;$C243,"",INDEX(EUConst_TierActivityListNames,$O243+COLUMNS($E240:F240)-1)),"")</f>
        <v>Keramika: Proces (metoda A): miješani (karbonat + nekarbonat)</v>
      </c>
      <c r="G243" s="617" t="str">
        <f>IFERROR(IF(INDEX($B$265:$B$334,$O243+COLUMNS($E240:G240)-1)&lt;&gt;$C243,"",INDEX(EUConst_TierActivityListNames,$O243+COLUMNS($E240:G240)-1)),"")</f>
        <v>Keramika: Proces (metoda A): nekarbonat</v>
      </c>
      <c r="H243" s="617" t="str">
        <f>IFERROR(IF(INDEX($B$265:$B$334,$O243+COLUMNS($E240:H240)-1)&lt;&gt;$C243,"",INDEX(EUConst_TierActivityListNames,$O243+COLUMNS($E240:H240)-1)),"")</f>
        <v>Keramika: Proces (metoda B): izlaz oksida</v>
      </c>
      <c r="I243" s="617" t="str">
        <f>IFERROR(IF(INDEX($B$265:$B$334,$O243+COLUMNS($E240:I240)-1)&lt;&gt;$C243,"",INDEX(EUConst_TierActivityListNames,$O243+COLUMNS($E240:I240)-1)),"")</f>
        <v>Keramika: Čišćenje mokrim postupkom</v>
      </c>
      <c r="J243" s="617" t="str">
        <f>IFERROR(IF(INDEX($B$265:$B$334,$O243+COLUMNS($E240:J240)-1)&lt;&gt;$C243,"",INDEX(EUConst_TierActivityListNames,$O243+COLUMNS($E240:J240)-1)),"")</f>
        <v/>
      </c>
      <c r="K243" s="617" t="str">
        <f>IFERROR(IF(INDEX($B$265:$B$334,$O243+COLUMNS($E240:K240)-1)&lt;&gt;$C243,"",INDEX(EUConst_TierActivityListNames,$O243+COLUMNS($E240:K240)-1)),"")</f>
        <v/>
      </c>
      <c r="L243" s="600" t="s">
        <v>1586</v>
      </c>
      <c r="M243" s="600"/>
      <c r="N243" s="600"/>
      <c r="O243" s="616">
        <f t="shared" si="1"/>
        <v>42</v>
      </c>
    </row>
    <row r="244" spans="1:15" x14ac:dyDescent="0.2">
      <c r="A244" s="21">
        <f t="shared" si="2"/>
        <v>15</v>
      </c>
      <c r="B244" s="12" t="str">
        <f>IF(LEN(Translations!$B$943)&gt;250,LEFT(Translations!$B$943,250),Translations!$B$943)</f>
        <v>Proizvodnja izolacijskog materijala - mineralne vune pomoću stakla, kamena ili šljake s kapacitetom taljenja preko 20 tona na dan</v>
      </c>
      <c r="C244" s="599" t="str">
        <f t="shared" si="0"/>
        <v>Proizvodnja mineralne vune</v>
      </c>
      <c r="D244" s="7"/>
      <c r="E244" s="618" t="str">
        <f t="shared" ref="E244:K244" si="5">IF(E242="","",E242)</f>
        <v>Staklo i mineralna vuna: Proces (metoda A): samo karbonat</v>
      </c>
      <c r="F244" s="618" t="str">
        <f t="shared" si="5"/>
        <v>Staklo i mineralna vuna: Proces (metoda A): miješani (karbonat + nekarbonat)</v>
      </c>
      <c r="G244" s="618" t="str">
        <f t="shared" si="5"/>
        <v>Staklo i mineralna vuna: Proces (metoda A): nekarbonat</v>
      </c>
      <c r="H244" s="618" t="str">
        <f t="shared" si="5"/>
        <v/>
      </c>
      <c r="I244" s="618" t="str">
        <f t="shared" si="5"/>
        <v/>
      </c>
      <c r="J244" s="618" t="str">
        <f t="shared" si="5"/>
        <v/>
      </c>
      <c r="K244" s="618" t="str">
        <f t="shared" si="5"/>
        <v/>
      </c>
      <c r="L244" s="600" t="s">
        <v>1586</v>
      </c>
      <c r="M244" s="600"/>
      <c r="N244" s="600"/>
      <c r="O244" s="616" t="str">
        <f t="shared" si="1"/>
        <v/>
      </c>
    </row>
    <row r="245" spans="1:15" x14ac:dyDescent="0.2">
      <c r="A245" s="21">
        <f t="shared" si="2"/>
        <v>16</v>
      </c>
      <c r="B245" s="12" t="str">
        <f>IF(LEN(Translations!$B$944)&gt;250,LEFT(Translations!$B$944,250),Translations!$B$944)</f>
        <v>Sušenje ili kalciniranje gipsa ili proizvodnja gipsanih ploča i drugih gipsanih proizvoda, gdje su u pogon stavljene jedinice izgaranja s ukupnom toplinskom snagom većom od 20 MW</v>
      </c>
      <c r="C245" s="599" t="str">
        <f t="shared" si="0"/>
        <v>Proizvodnja ili obrada gipsa ili gipsanih ploča</v>
      </c>
      <c r="D245" s="7"/>
      <c r="E245" s="614"/>
      <c r="F245" s="614"/>
      <c r="G245" s="614"/>
      <c r="H245" s="614"/>
      <c r="I245" s="615"/>
      <c r="J245" s="615"/>
      <c r="K245" s="615"/>
      <c r="L245" s="600" t="s">
        <v>1586</v>
      </c>
      <c r="M245" s="600"/>
      <c r="N245" s="600"/>
      <c r="O245" s="616" t="str">
        <f t="shared" si="1"/>
        <v/>
      </c>
    </row>
    <row r="246" spans="1:15" x14ac:dyDescent="0.2">
      <c r="A246" s="21">
        <f t="shared" si="2"/>
        <v>17</v>
      </c>
      <c r="B246" s="12" t="str">
        <f>Translations!$B$945</f>
        <v>Proizvodnja celuloze iz drveta ili drugih vlaknastih materijala</v>
      </c>
      <c r="C246" s="599" t="str">
        <f t="shared" si="0"/>
        <v>Proizvodnja celuloze</v>
      </c>
      <c r="D246" s="7"/>
      <c r="E246" s="617" t="str">
        <f>IFERROR(IF(INDEX($B$265:$B$334,$O246+COLUMNS($E243:E243)-1)&lt;&gt;$C246,"",INDEX(EUConst_TierActivityListNames,$O246+COLUMNS($E243:E243)-1)),"")</f>
        <v>Celuloza i papir: Dodatne kemikalije</v>
      </c>
      <c r="F246" s="617" t="str">
        <f>IFERROR(IF(INDEX($B$265:$B$334,$O246+COLUMNS($E243:F243)-1)&lt;&gt;$C246,"",INDEX(EUConst_TierActivityListNames,$O246+COLUMNS($E243:F243)-1)),"")</f>
        <v/>
      </c>
      <c r="G246" s="617" t="str">
        <f>IFERROR(IF(INDEX($B$265:$B$334,$O246+COLUMNS($E243:G243)-1)&lt;&gt;$C246,"",INDEX(EUConst_TierActivityListNames,$O246+COLUMNS($E243:G243)-1)),"")</f>
        <v/>
      </c>
      <c r="H246" s="617" t="str">
        <f>IFERROR(IF(INDEX($B$265:$B$334,$O246+COLUMNS($E243:H243)-1)&lt;&gt;$C246,"",INDEX(EUConst_TierActivityListNames,$O246+COLUMNS($E243:H243)-1)),"")</f>
        <v/>
      </c>
      <c r="I246" s="617" t="str">
        <f>IFERROR(IF(INDEX($B$265:$B$334,$O246+COLUMNS($E243:I243)-1)&lt;&gt;$C246,"",INDEX(EUConst_TierActivityListNames,$O246+COLUMNS($E243:I243)-1)),"")</f>
        <v/>
      </c>
      <c r="J246" s="617" t="str">
        <f>IFERROR(IF(INDEX($B$265:$B$334,$O246+COLUMNS($E243:J243)-1)&lt;&gt;$C246,"",INDEX(EUConst_TierActivityListNames,$O246+COLUMNS($E243:J243)-1)),"")</f>
        <v/>
      </c>
      <c r="K246" s="617" t="str">
        <f>IFERROR(IF(INDEX($B$265:$B$334,$O246+COLUMNS($E243:K243)-1)&lt;&gt;$C246,"",INDEX(EUConst_TierActivityListNames,$O246+COLUMNS($E243:K243)-1)),"")</f>
        <v/>
      </c>
      <c r="L246" s="600" t="s">
        <v>1586</v>
      </c>
      <c r="M246" s="600"/>
      <c r="N246" s="600"/>
      <c r="O246" s="616">
        <f t="shared" si="1"/>
        <v>47</v>
      </c>
    </row>
    <row r="247" spans="1:15" x14ac:dyDescent="0.2">
      <c r="A247" s="21">
        <f t="shared" si="2"/>
        <v>18</v>
      </c>
      <c r="B247" s="12" t="str">
        <f>IF(LEN(Translations!$B$946)&gt;250,LEFT(Translations!$B$946,250),Translations!$B$946)</f>
        <v>Proizvodnja papira ili kartona, proizvodnog kapaciteta preko 20 tona na dan</v>
      </c>
      <c r="C247" s="599" t="str">
        <f t="shared" si="0"/>
        <v>Proizvodnja papira ili kartona</v>
      </c>
      <c r="D247" s="7"/>
      <c r="E247" s="618" t="str">
        <f>IF(E246="","",E246)</f>
        <v>Celuloza i papir: Dodatne kemikalije</v>
      </c>
      <c r="F247" s="618" t="str">
        <f t="shared" ref="F247:K247" si="6">IF(F246="","",F246)</f>
        <v/>
      </c>
      <c r="G247" s="618" t="str">
        <f t="shared" si="6"/>
        <v/>
      </c>
      <c r="H247" s="618" t="str">
        <f t="shared" si="6"/>
        <v/>
      </c>
      <c r="I247" s="618" t="str">
        <f t="shared" si="6"/>
        <v/>
      </c>
      <c r="J247" s="618" t="str">
        <f t="shared" si="6"/>
        <v/>
      </c>
      <c r="K247" s="618" t="str">
        <f t="shared" si="6"/>
        <v/>
      </c>
      <c r="L247" s="600" t="s">
        <v>1586</v>
      </c>
      <c r="M247" s="600"/>
      <c r="N247" s="600"/>
      <c r="O247" s="616" t="str">
        <f t="shared" si="1"/>
        <v/>
      </c>
    </row>
    <row r="248" spans="1:15" x14ac:dyDescent="0.2">
      <c r="A248" s="21">
        <f t="shared" si="2"/>
        <v>19</v>
      </c>
      <c r="B248" s="12" t="str">
        <f>IF(LEN(Translations!$B$947)&gt;250,LEFT(Translations!$B$947,250),Translations!$B$947)</f>
        <v>Proizvodnja čađe uključujući karbonizaciju organskih tvari kao što su ulja, katran, kreker i destilacije ostataka, gdje su u pogon stavljene jedinice izgaranja s ukupnom toplinskom snagom većom od 20 MW</v>
      </c>
      <c r="C248" s="599" t="str">
        <f t="shared" si="0"/>
        <v xml:space="preserve">Proizvodnja čađe </v>
      </c>
      <c r="D248" s="7"/>
      <c r="E248" s="617" t="str">
        <f>IFERROR(IF(INDEX($B$265:$B$334,$O248+COLUMNS($E245:E245)-1)&lt;&gt;$C248,"",INDEX(EUConst_TierActivityListNames,$O248+COLUMNS($E245:E245)-1)),"")</f>
        <v>Čađa: Metodologija masene bilance</v>
      </c>
      <c r="F248" s="617" t="str">
        <f>IFERROR(IF(INDEX($B$265:$B$334,$O248+COLUMNS($E245:F245)-1)&lt;&gt;$C248,"",INDEX(EUConst_TierActivityListNames,$O248+COLUMNS($E245:F245)-1)),"")</f>
        <v/>
      </c>
      <c r="G248" s="617" t="str">
        <f>IFERROR(IF(INDEX($B$265:$B$334,$O248+COLUMNS($E245:G245)-1)&lt;&gt;$C248,"",INDEX(EUConst_TierActivityListNames,$O248+COLUMNS($E245:G245)-1)),"")</f>
        <v/>
      </c>
      <c r="H248" s="617" t="str">
        <f>IFERROR(IF(INDEX($B$265:$B$334,$O248+COLUMNS($E245:H245)-1)&lt;&gt;$C248,"",INDEX(EUConst_TierActivityListNames,$O248+COLUMNS($E245:H245)-1)),"")</f>
        <v/>
      </c>
      <c r="I248" s="617" t="str">
        <f>IFERROR(IF(INDEX($B$265:$B$334,$O248+COLUMNS($E245:I245)-1)&lt;&gt;$C248,"",INDEX(EUConst_TierActivityListNames,$O248+COLUMNS($E245:I245)-1)),"")</f>
        <v/>
      </c>
      <c r="J248" s="617" t="str">
        <f>IFERROR(IF(INDEX($B$265:$B$334,$O248+COLUMNS($E245:J245)-1)&lt;&gt;$C248,"",INDEX(EUConst_TierActivityListNames,$O248+COLUMNS($E245:J245)-1)),"")</f>
        <v/>
      </c>
      <c r="K248" s="617" t="str">
        <f>IFERROR(IF(INDEX($B$265:$B$334,$O248+COLUMNS($E245:K245)-1)&lt;&gt;$C248,"",INDEX(EUConst_TierActivityListNames,$O248+COLUMNS($E245:K245)-1)),"")</f>
        <v/>
      </c>
      <c r="L248" s="600" t="s">
        <v>1586</v>
      </c>
      <c r="M248" s="600"/>
      <c r="N248" s="600"/>
      <c r="O248" s="616">
        <f t="shared" si="1"/>
        <v>48</v>
      </c>
    </row>
    <row r="249" spans="1:15" x14ac:dyDescent="0.2">
      <c r="A249" s="21">
        <f t="shared" si="2"/>
        <v>20</v>
      </c>
      <c r="B249" s="12" t="str">
        <f>Translations!$B$874</f>
        <v>Proizvodnja dušične kiseline</v>
      </c>
      <c r="C249" s="599" t="str">
        <f t="shared" si="0"/>
        <v>Proizvodnja dušične kiseline</v>
      </c>
      <c r="D249" s="7"/>
      <c r="E249" s="614"/>
      <c r="F249" s="614"/>
      <c r="G249" s="614"/>
      <c r="H249" s="614"/>
      <c r="I249" s="615"/>
      <c r="J249" s="615"/>
      <c r="K249" s="615"/>
      <c r="L249" s="600" t="str">
        <f>Translations!$B$886</f>
        <v>CO2 &amp; N2O</v>
      </c>
      <c r="M249" s="600"/>
      <c r="N249" s="600"/>
      <c r="O249" s="616" t="str">
        <f t="shared" si="1"/>
        <v/>
      </c>
    </row>
    <row r="250" spans="1:15" x14ac:dyDescent="0.2">
      <c r="A250" s="21">
        <f t="shared" si="2"/>
        <v>21</v>
      </c>
      <c r="B250" s="12" t="str">
        <f>Translations!$B$875</f>
        <v>Proizvodnja adipinske kiseline</v>
      </c>
      <c r="C250" s="599" t="str">
        <f t="shared" si="0"/>
        <v>Proizvodnja adipinske kiseline</v>
      </c>
      <c r="D250" s="7"/>
      <c r="E250" s="614"/>
      <c r="F250" s="614"/>
      <c r="G250" s="614"/>
      <c r="H250" s="614"/>
      <c r="I250" s="615"/>
      <c r="J250" s="615"/>
      <c r="K250" s="615"/>
      <c r="L250" s="600" t="str">
        <f>Translations!$B$886</f>
        <v>CO2 &amp; N2O</v>
      </c>
      <c r="M250" s="600"/>
      <c r="N250" s="600"/>
      <c r="O250" s="616" t="str">
        <f t="shared" si="1"/>
        <v/>
      </c>
    </row>
    <row r="251" spans="1:15" x14ac:dyDescent="0.2">
      <c r="A251" s="21">
        <f t="shared" si="2"/>
        <v>22</v>
      </c>
      <c r="B251" s="12" t="str">
        <f>Translations!$B$876</f>
        <v>Proizvodnja glioksala i glioksilne kiseline</v>
      </c>
      <c r="C251" s="599" t="str">
        <f t="shared" si="0"/>
        <v>Proizvodnja glioksala i glioksilne kiseline</v>
      </c>
      <c r="D251" s="7"/>
      <c r="E251" s="614"/>
      <c r="F251" s="614"/>
      <c r="G251" s="614"/>
      <c r="H251" s="614"/>
      <c r="I251" s="615"/>
      <c r="J251" s="615"/>
      <c r="K251" s="615"/>
      <c r="L251" s="600" t="str">
        <f>Translations!$B$886</f>
        <v>CO2 &amp; N2O</v>
      </c>
      <c r="M251" s="600"/>
      <c r="N251" s="600"/>
      <c r="O251" s="616" t="str">
        <f t="shared" si="1"/>
        <v/>
      </c>
    </row>
    <row r="252" spans="1:15" x14ac:dyDescent="0.2">
      <c r="A252" s="21">
        <f t="shared" si="2"/>
        <v>23</v>
      </c>
      <c r="B252" s="12" t="str">
        <f>Translations!$B$877</f>
        <v>Proizvodnja amonijaka</v>
      </c>
      <c r="C252" s="599" t="str">
        <f t="shared" si="0"/>
        <v>Proizvodnja amonijaka</v>
      </c>
      <c r="D252" s="7"/>
      <c r="E252" s="617" t="str">
        <f>IFERROR(IF(INDEX($B$265:$B$334,$O252+COLUMNS($E249:E249)-1)&lt;&gt;$C252,"",INDEX(EUConst_TierActivityListNames,$O252+COLUMNS($E249:E249)-1)),"")</f>
        <v>Amonijak: Gorivo koje se koristi kao ulazni materijal procesa</v>
      </c>
      <c r="F252" s="617" t="str">
        <f>IFERROR(IF(INDEX($B$265:$B$334,$O252+COLUMNS($E249:F249)-1)&lt;&gt;$C252,"",INDEX(EUConst_TierActivityListNames,$O252+COLUMNS($E249:F249)-1)),"")</f>
        <v/>
      </c>
      <c r="G252" s="617" t="str">
        <f>IFERROR(IF(INDEX($B$265:$B$334,$O252+COLUMNS($E249:G249)-1)&lt;&gt;$C252,"",INDEX(EUConst_TierActivityListNames,$O252+COLUMNS($E249:G249)-1)),"")</f>
        <v/>
      </c>
      <c r="H252" s="617" t="str">
        <f>IFERROR(IF(INDEX($B$265:$B$334,$O252+COLUMNS($E249:H249)-1)&lt;&gt;$C252,"",INDEX(EUConst_TierActivityListNames,$O252+COLUMNS($E249:H249)-1)),"")</f>
        <v/>
      </c>
      <c r="I252" s="617" t="str">
        <f>IFERROR(IF(INDEX($B$265:$B$334,$O252+COLUMNS($E249:I249)-1)&lt;&gt;$C252,"",INDEX(EUConst_TierActivityListNames,$O252+COLUMNS($E249:I249)-1)),"")</f>
        <v/>
      </c>
      <c r="J252" s="617" t="str">
        <f>IFERROR(IF(INDEX($B$265:$B$334,$O252+COLUMNS($E249:J249)-1)&lt;&gt;$C252,"",INDEX(EUConst_TierActivityListNames,$O252+COLUMNS($E249:J249)-1)),"")</f>
        <v/>
      </c>
      <c r="K252" s="617" t="str">
        <f>IFERROR(IF(INDEX($B$265:$B$334,$O252+COLUMNS($E249:K249)-1)&lt;&gt;$C252,"",INDEX(EUConst_TierActivityListNames,$O252+COLUMNS($E249:K249)-1)),"")</f>
        <v/>
      </c>
      <c r="L252" s="600" t="s">
        <v>1586</v>
      </c>
      <c r="M252" s="600"/>
      <c r="N252" s="600"/>
      <c r="O252" s="616">
        <f t="shared" si="1"/>
        <v>49</v>
      </c>
    </row>
    <row r="253" spans="1:15" x14ac:dyDescent="0.2">
      <c r="A253" s="21">
        <f t="shared" si="2"/>
        <v>24</v>
      </c>
      <c r="B253" s="12" t="str">
        <f>IF(LEN(Translations!$B$948)&gt;250,LEFT(Translations!$B$948,250),Translations!$B$948)</f>
        <v>Proizvodnja organskih kemikalija na veliko  razbijanjem, pretvorbom, djelomičnom ili potpunom oksidacijom ili sličnim procesima, s proizvodnim kapacitetom od preko 100 tona na dan</v>
      </c>
      <c r="C253" s="599" t="str">
        <f t="shared" si="0"/>
        <v xml:space="preserve">Proizvodnja kemikalija na veliko </v>
      </c>
      <c r="D253" s="7"/>
      <c r="E253" s="617" t="str">
        <f>IFERROR(IF(INDEX($B$265:$B$334,$O253+COLUMNS($E250:E250)-1)&lt;&gt;$C253,"",INDEX(EUConst_TierActivityListNames,$O253+COLUMNS($E250:E250)-1)),"")</f>
        <v>Organske kemikalije na veliko: Metodologija masene bilance</v>
      </c>
      <c r="F253" s="617" t="str">
        <f>IFERROR(IF(INDEX($B$265:$B$334,$O253+COLUMNS($E250:F250)-1)&lt;&gt;$C253,"",INDEX(EUConst_TierActivityListNames,$O253+COLUMNS($E250:F250)-1)),"")</f>
        <v/>
      </c>
      <c r="G253" s="617" t="str">
        <f>IFERROR(IF(INDEX($B$265:$B$334,$O253+COLUMNS($E250:G250)-1)&lt;&gt;$C253,"",INDEX(EUConst_TierActivityListNames,$O253+COLUMNS($E250:G250)-1)),"")</f>
        <v/>
      </c>
      <c r="H253" s="617" t="str">
        <f>IFERROR(IF(INDEX($B$265:$B$334,$O253+COLUMNS($E250:H250)-1)&lt;&gt;$C253,"",INDEX(EUConst_TierActivityListNames,$O253+COLUMNS($E250:H250)-1)),"")</f>
        <v/>
      </c>
      <c r="I253" s="617" t="str">
        <f>IFERROR(IF(INDEX($B$265:$B$334,$O253+COLUMNS($E250:I250)-1)&lt;&gt;$C253,"",INDEX(EUConst_TierActivityListNames,$O253+COLUMNS($E250:I250)-1)),"")</f>
        <v/>
      </c>
      <c r="J253" s="617" t="str">
        <f>IFERROR(IF(INDEX($B$265:$B$334,$O253+COLUMNS($E250:J250)-1)&lt;&gt;$C253,"",INDEX(EUConst_TierActivityListNames,$O253+COLUMNS($E250:J250)-1)),"")</f>
        <v/>
      </c>
      <c r="K253" s="617" t="str">
        <f>IFERROR(IF(INDEX($B$265:$B$334,$O253+COLUMNS($E250:K250)-1)&lt;&gt;$C253,"",INDEX(EUConst_TierActivityListNames,$O253+COLUMNS($E250:K250)-1)),"")</f>
        <v/>
      </c>
      <c r="L253" s="600" t="s">
        <v>1586</v>
      </c>
      <c r="M253" s="600"/>
      <c r="N253" s="600"/>
      <c r="O253" s="616">
        <f t="shared" si="1"/>
        <v>52</v>
      </c>
    </row>
    <row r="254" spans="1:15" x14ac:dyDescent="0.2">
      <c r="A254" s="21">
        <f t="shared" si="2"/>
        <v>25</v>
      </c>
      <c r="B254" s="12" t="str">
        <f>IF(LEN(Translations!$B$949)&gt;250,LEFT(Translations!$B$949,250),Translations!$B$949)</f>
        <v>Proizvodnja vodika (H2) i sinteza plina kroz pretvorbu ili djelomičnu oksidaciju s proizvodnim kapacitetom od preko 25 tona na dan</v>
      </c>
      <c r="C254" s="599" t="str">
        <f t="shared" si="0"/>
        <v>Proizvodnja vodika i sintetskog plina</v>
      </c>
      <c r="D254" s="7"/>
      <c r="E254" s="617" t="str">
        <f>IFERROR(IF(INDEX($B$265:$B$334,$O254+COLUMNS($E251:E251)-1)&lt;&gt;$C254,"",INDEX(EUConst_TierActivityListNames,$O254+COLUMNS($E251:E251)-1)),"")</f>
        <v>Vodik i sintetski plin: Gorivo koje se koristi kao ulazni materijal procesa</v>
      </c>
      <c r="F254" s="617" t="str">
        <f>IFERROR(IF(INDEX($B$265:$B$334,$O254+COLUMNS($E251:F251)-1)&lt;&gt;$C254,"",INDEX(EUConst_TierActivityListNames,$O254+COLUMNS($E251:F251)-1)),"")</f>
        <v>Vodik i sintetski plin: Metodologija masene bilance</v>
      </c>
      <c r="G254" s="617" t="str">
        <f>IFERROR(IF(INDEX($B$265:$B$334,$O254+COLUMNS($E251:G251)-1)&lt;&gt;$C254,"",INDEX(EUConst_TierActivityListNames,$O254+COLUMNS($E251:G251)-1)),"")</f>
        <v/>
      </c>
      <c r="H254" s="617" t="str">
        <f>IFERROR(IF(INDEX($B$265:$B$334,$O254+COLUMNS($E251:H251)-1)&lt;&gt;$C254,"",INDEX(EUConst_TierActivityListNames,$O254+COLUMNS($E251:H251)-1)),"")</f>
        <v/>
      </c>
      <c r="I254" s="617" t="str">
        <f>IFERROR(IF(INDEX($B$265:$B$334,$O254+COLUMNS($E251:I251)-1)&lt;&gt;$C254,"",INDEX(EUConst_TierActivityListNames,$O254+COLUMNS($E251:I251)-1)),"")</f>
        <v/>
      </c>
      <c r="J254" s="617" t="str">
        <f>IFERROR(IF(INDEX($B$265:$B$334,$O254+COLUMNS($E251:J251)-1)&lt;&gt;$C254,"",INDEX(EUConst_TierActivityListNames,$O254+COLUMNS($E251:J251)-1)),"")</f>
        <v/>
      </c>
      <c r="K254" s="617" t="str">
        <f>IFERROR(IF(INDEX($B$265:$B$334,$O254+COLUMNS($E251:K251)-1)&lt;&gt;$C254,"",INDEX(EUConst_TierActivityListNames,$O254+COLUMNS($E251:K251)-1)),"")</f>
        <v/>
      </c>
      <c r="L254" s="600" t="s">
        <v>1586</v>
      </c>
      <c r="M254" s="600"/>
      <c r="N254" s="600"/>
      <c r="O254" s="616">
        <f t="shared" si="1"/>
        <v>50</v>
      </c>
    </row>
    <row r="255" spans="1:15" x14ac:dyDescent="0.2">
      <c r="A255" s="21">
        <f t="shared" si="2"/>
        <v>26</v>
      </c>
      <c r="B255" s="12" t="str">
        <f>Translations!$B$950</f>
        <v xml:space="preserve">Proizvodnja kalcinirane sode (Na2CO3) i natrij bikarbonata (NaHCO3) </v>
      </c>
      <c r="C255" s="599" t="str">
        <f t="shared" si="0"/>
        <v>Proizvodnja natrij karbonata i natrij-bikarbonata</v>
      </c>
      <c r="D255" s="7"/>
      <c r="E255" s="617" t="str">
        <f>IFERROR(IF(INDEX($B$265:$B$334,$O255+COLUMNS($E252:E252)-1)&lt;&gt;$C255,"",INDEX(EUConst_TierActivityListNames,$O255+COLUMNS($E252:E252)-1)),"")</f>
        <v>Natrij karbonat / natrij bikarbonat: Metodologija masene bilance</v>
      </c>
      <c r="F255" s="617" t="str">
        <f>IFERROR(IF(INDEX($B$265:$B$334,$O255+COLUMNS($E252:F252)-1)&lt;&gt;$C255,"",INDEX(EUConst_TierActivityListNames,$O255+COLUMNS($E252:F252)-1)),"")</f>
        <v/>
      </c>
      <c r="G255" s="617" t="str">
        <f>IFERROR(IF(INDEX($B$265:$B$334,$O255+COLUMNS($E252:G252)-1)&lt;&gt;$C255,"",INDEX(EUConst_TierActivityListNames,$O255+COLUMNS($E252:G252)-1)),"")</f>
        <v/>
      </c>
      <c r="H255" s="617" t="str">
        <f>IFERROR(IF(INDEX($B$265:$B$334,$O255+COLUMNS($E252:H252)-1)&lt;&gt;$C255,"",INDEX(EUConst_TierActivityListNames,$O255+COLUMNS($E252:H252)-1)),"")</f>
        <v/>
      </c>
      <c r="I255" s="617" t="str">
        <f>IFERROR(IF(INDEX($B$265:$B$334,$O255+COLUMNS($E252:I252)-1)&lt;&gt;$C255,"",INDEX(EUConst_TierActivityListNames,$O255+COLUMNS($E252:I252)-1)),"")</f>
        <v/>
      </c>
      <c r="J255" s="617" t="str">
        <f>IFERROR(IF(INDEX($B$265:$B$334,$O255+COLUMNS($E252:J252)-1)&lt;&gt;$C255,"",INDEX(EUConst_TierActivityListNames,$O255+COLUMNS($E252:J252)-1)),"")</f>
        <v/>
      </c>
      <c r="K255" s="617" t="str">
        <f>IFERROR(IF(INDEX($B$265:$B$334,$O255+COLUMNS($E252:K252)-1)&lt;&gt;$C255,"",INDEX(EUConst_TierActivityListNames,$O255+COLUMNS($E252:K252)-1)),"")</f>
        <v/>
      </c>
      <c r="L255" s="600" t="s">
        <v>1586</v>
      </c>
      <c r="M255" s="600"/>
      <c r="N255" s="600"/>
      <c r="O255" s="616">
        <f t="shared" si="1"/>
        <v>58</v>
      </c>
    </row>
    <row r="256" spans="1:15" x14ac:dyDescent="0.2">
      <c r="A256" s="21">
        <f t="shared" si="2"/>
        <v>27</v>
      </c>
      <c r="B256" s="12" t="str">
        <f>IF(LEN(Translations!$B$951)&gt;250,LEFT(Translations!$B$951,250),Translations!$B$951)</f>
        <v>Hvatanje stakleničkih plinova iz postrojenja obuhvaćenih ETS Direktivom u svrhu transporta i geološkog skladištenja u geološka skladišta dopuštena prema Direktivi 2009/31/EC</v>
      </c>
      <c r="C256" s="599" t="str">
        <f t="shared" si="0"/>
        <v>Hvatanje stakleničkih plinova prema Direktivi 2009/31/EC</v>
      </c>
      <c r="D256" s="7"/>
      <c r="E256" s="617" t="str">
        <f>IFERROR(IF(INDEX($B$265:$B$334,$O256+COLUMNS($E253:E253)-1)&lt;&gt;$C256,"",INDEX(EUConst_TierActivityListNames,$O256+COLUMNS($E253:E253)-1)),"")</f>
        <v>CCS: Capture: CO2 transferred</v>
      </c>
      <c r="F256" s="617" t="str">
        <f>IFERROR(IF(INDEX($B$265:$B$334,$O256+COLUMNS($E253:F253)-1)&lt;&gt;$C256,"",INDEX(EUConst_TierActivityListNames,$O256+COLUMNS($E253:F253)-1)),"")</f>
        <v/>
      </c>
      <c r="G256" s="617" t="str">
        <f>IFERROR(IF(INDEX($B$265:$B$334,$O256+COLUMNS($E253:G253)-1)&lt;&gt;$C256,"",INDEX(EUConst_TierActivityListNames,$O256+COLUMNS($E253:G253)-1)),"")</f>
        <v/>
      </c>
      <c r="H256" s="617" t="str">
        <f>IFERROR(IF(INDEX($B$265:$B$334,$O256+COLUMNS($E253:H253)-1)&lt;&gt;$C256,"",INDEX(EUConst_TierActivityListNames,$O256+COLUMNS($E253:H253)-1)),"")</f>
        <v/>
      </c>
      <c r="I256" s="617" t="str">
        <f>IFERROR(IF(INDEX($B$265:$B$334,$O256+COLUMNS($E253:I253)-1)&lt;&gt;$C256,"",INDEX(EUConst_TierActivityListNames,$O256+COLUMNS($E253:I253)-1)),"")</f>
        <v/>
      </c>
      <c r="J256" s="617" t="str">
        <f>IFERROR(IF(INDEX($B$265:$B$334,$O256+COLUMNS($E253:J253)-1)&lt;&gt;$C256,"",INDEX(EUConst_TierActivityListNames,$O256+COLUMNS($E253:J253)-1)),"")</f>
        <v/>
      </c>
      <c r="K256" s="617" t="str">
        <f>IFERROR(IF(INDEX($B$265:$B$334,$O256+COLUMNS($E253:K253)-1)&lt;&gt;$C256,"",INDEX(EUConst_TierActivityListNames,$O256+COLUMNS($E253:K253)-1)),"")</f>
        <v/>
      </c>
      <c r="L256" s="600" t="s">
        <v>1586</v>
      </c>
      <c r="M256" s="600"/>
      <c r="N256" s="600"/>
      <c r="O256" s="616">
        <f t="shared" si="1"/>
        <v>62</v>
      </c>
    </row>
    <row r="257" spans="1:26" x14ac:dyDescent="0.2">
      <c r="A257" s="21">
        <f t="shared" si="2"/>
        <v>28</v>
      </c>
      <c r="B257" s="12" t="str">
        <f>IF(LEN(Translations!$B$952)&gt;250,LEFT(Translations!$B$952,250),Translations!$B$952)</f>
        <v>Transport stakleničkih plinova cijevima za geološko skladištenje na mjestima za skladištenje dopuštenim Direktivom 2009/31/EC</v>
      </c>
      <c r="C257" s="599" t="str">
        <f t="shared" si="0"/>
        <v>Transport stakleničkih plinova prema Direktivi 2009/31/EC</v>
      </c>
      <c r="D257" s="7"/>
      <c r="E257" s="617" t="str">
        <f>IFERROR(IF(INDEX($B$265:$B$334,$O257+COLUMNS($E254:E254)-1)&lt;&gt;$C257,"",INDEX(EUConst_TierActivityListNames,$O257+COLUMNS($E254:E254)-1)),"")</f>
        <v>CCS: Transport: CO2 transferred</v>
      </c>
      <c r="F257" s="617" t="str">
        <f>IFERROR(IF(INDEX($B$265:$B$334,$O257+COLUMNS($E254:F254)-1)&lt;&gt;$C257,"",INDEX(EUConst_TierActivityListNames,$O257+COLUMNS($E254:F254)-1)),"")</f>
        <v>CCS: Transport: CO2 vented</v>
      </c>
      <c r="G257" s="617" t="str">
        <f>IFERROR(IF(INDEX($B$265:$B$334,$O257+COLUMNS($E254:G254)-1)&lt;&gt;$C257,"",INDEX(EUConst_TierActivityListNames,$O257+COLUMNS($E254:G254)-1)),"")</f>
        <v>CCS: Transport: CO2 leaked</v>
      </c>
      <c r="H257" s="617" t="str">
        <f>IFERROR(IF(INDEX($B$265:$B$334,$O257+COLUMNS($E254:H254)-1)&lt;&gt;$C257,"",INDEX(EUConst_TierActivityListNames,$O257+COLUMNS($E254:H254)-1)),"")</f>
        <v>CCS: Transport: CO2 fugitive</v>
      </c>
      <c r="I257" s="617" t="str">
        <f>IFERROR(IF(INDEX($B$265:$B$334,$O257+COLUMNS($E254:I254)-1)&lt;&gt;$C257,"",INDEX(EUConst_TierActivityListNames,$O257+COLUMNS($E254:I254)-1)),"")</f>
        <v/>
      </c>
      <c r="J257" s="617" t="str">
        <f>IFERROR(IF(INDEX($B$265:$B$334,$O257+COLUMNS($E254:J254)-1)&lt;&gt;$C257,"",INDEX(EUConst_TierActivityListNames,$O257+COLUMNS($E254:J254)-1)),"")</f>
        <v/>
      </c>
      <c r="K257" s="617" t="str">
        <f>IFERROR(IF(INDEX($B$265:$B$334,$O257+COLUMNS($E254:K254)-1)&lt;&gt;$C257,"",INDEX(EUConst_TierActivityListNames,$O257+COLUMNS($E254:K254)-1)),"")</f>
        <v/>
      </c>
      <c r="L257" s="600" t="s">
        <v>1586</v>
      </c>
      <c r="M257" s="600"/>
      <c r="N257" s="600"/>
      <c r="O257" s="616">
        <f t="shared" si="1"/>
        <v>63</v>
      </c>
    </row>
    <row r="258" spans="1:26" x14ac:dyDescent="0.2">
      <c r="A258" s="21">
        <f t="shared" si="2"/>
        <v>29</v>
      </c>
      <c r="B258" s="12" t="str">
        <f>IF(LEN(Translations!$B$953)&gt;250,LEFT(Translations!$B$953,250),Translations!$B$953)</f>
        <v>Geološko skladištenje u geološka skladišta dopuštena prema Direktivi 2009/31/EC</v>
      </c>
      <c r="C258" s="599" t="str">
        <f t="shared" si="0"/>
        <v>Skladištenje stakleničkih plinova prema Direktivi 2009/31/EC</v>
      </c>
      <c r="D258" s="7"/>
      <c r="E258" s="617" t="str">
        <f>IFERROR(IF(INDEX($B$265:$B$334,$O258+COLUMNS($E255:E255)-1)&lt;&gt;$C258,"",INDEX(EUConst_TierActivityListNames,$O258+COLUMNS($E255:E255)-1)),"")</f>
        <v>CCS: Storage: CO2 transferred</v>
      </c>
      <c r="F258" s="617" t="str">
        <f>IFERROR(IF(INDEX($B$265:$B$334,$O258+COLUMNS($E255:F255)-1)&lt;&gt;$C258,"",INDEX(EUConst_TierActivityListNames,$O258+COLUMNS($E255:F255)-1)),"")</f>
        <v>CCS: Storage: CO2 vented</v>
      </c>
      <c r="G258" s="617" t="str">
        <f>IFERROR(IF(INDEX($B$265:$B$334,$O258+COLUMNS($E255:G255)-1)&lt;&gt;$C258,"",INDEX(EUConst_TierActivityListNames,$O258+COLUMNS($E255:G255)-1)),"")</f>
        <v>CCS: Storage: CO2 leaked</v>
      </c>
      <c r="H258" s="617" t="str">
        <f>IFERROR(IF(INDEX($B$265:$B$334,$O258+COLUMNS($E255:H255)-1)&lt;&gt;$C258,"",INDEX(EUConst_TierActivityListNames,$O258+COLUMNS($E255:H255)-1)),"")</f>
        <v>CCS: Storage: CO2 fugitive</v>
      </c>
      <c r="I258" s="617" t="str">
        <f>IFERROR(IF(INDEX($B$265:$B$334,$O258+COLUMNS($E255:I255)-1)&lt;&gt;$C258,"",INDEX(EUConst_TierActivityListNames,$O258+COLUMNS($E255:I255)-1)),"")</f>
        <v/>
      </c>
      <c r="J258" s="617" t="str">
        <f>IFERROR(IF(INDEX($B$265:$B$334,$O258+COLUMNS($E255:J255)-1)&lt;&gt;$C258,"",INDEX(EUConst_TierActivityListNames,$O258+COLUMNS($E255:J255)-1)),"")</f>
        <v/>
      </c>
      <c r="K258" s="617" t="str">
        <f>IFERROR(IF(INDEX($B$265:$B$334,$O258+COLUMNS($E255:K255)-1)&lt;&gt;$C258,"",INDEX(EUConst_TierActivityListNames,$O258+COLUMNS($E255:K255)-1)),"")</f>
        <v/>
      </c>
      <c r="L258" s="600" t="s">
        <v>1586</v>
      </c>
      <c r="M258" s="600"/>
      <c r="N258" s="600"/>
      <c r="O258" s="616">
        <f t="shared" si="1"/>
        <v>67</v>
      </c>
    </row>
    <row r="261" spans="1:26" s="137" customFormat="1" x14ac:dyDescent="0.2"/>
    <row r="263" spans="1:26" s="142" customFormat="1" x14ac:dyDescent="0.2">
      <c r="B263" s="143" t="str">
        <f>Translations!$B$954</f>
        <v>Podaci o djelatnostima</v>
      </c>
      <c r="C263" s="143"/>
      <c r="G263" s="144" t="str">
        <f>Translations!$B$955</f>
        <v>Razina točnosti</v>
      </c>
      <c r="H263" s="144" t="str">
        <f>Translations!$B$955</f>
        <v>Razina točnosti</v>
      </c>
      <c r="I263" s="144" t="str">
        <f>Translations!$B$955</f>
        <v>Razina točnosti</v>
      </c>
      <c r="J263" s="144" t="str">
        <f>Translations!$B$955</f>
        <v>Razina točnosti</v>
      </c>
      <c r="K263" s="144" t="str">
        <f>Translations!$B$955</f>
        <v>Razina točnosti</v>
      </c>
      <c r="L263" s="144" t="str">
        <f>Translations!$B$955</f>
        <v>Razina točnosti</v>
      </c>
      <c r="M263" s="144" t="str">
        <f>Translations!$B$955</f>
        <v>Razina točnosti</v>
      </c>
      <c r="N263" s="144" t="str">
        <f>Translations!$B$955</f>
        <v>Razina točnosti</v>
      </c>
      <c r="O263" s="144" t="str">
        <f>Translations!$B$955</f>
        <v>Razina točnosti</v>
      </c>
    </row>
    <row r="264" spans="1:26" s="142" customFormat="1" ht="12.75" customHeight="1" outlineLevel="1" x14ac:dyDescent="0.2">
      <c r="B264" s="143" t="str">
        <f>Translations!$B$956</f>
        <v>Djelatnost</v>
      </c>
      <c r="C264" s="143" t="str">
        <f>Translations!$B$957</f>
        <v>Skraćeno ime</v>
      </c>
      <c r="D264" s="143" t="str">
        <f>Translations!$B$958</f>
        <v>Pod-djelatnost</v>
      </c>
      <c r="E264" s="143" t="str">
        <f>Translations!$B$389</f>
        <v>Analitički parametar</v>
      </c>
      <c r="F264" s="143" t="str">
        <f>Translations!$B$959</f>
        <v>Tip izvora</v>
      </c>
      <c r="G264" s="144" t="str">
        <f>Translations!$B$960</f>
        <v>Minimum</v>
      </c>
      <c r="H264" s="144">
        <v>1</v>
      </c>
      <c r="I264" s="144">
        <v>2</v>
      </c>
      <c r="J264" s="144" t="s">
        <v>1323</v>
      </c>
      <c r="K264" s="144" t="str">
        <f>Translations!$B$928</f>
        <v>2b</v>
      </c>
      <c r="L264" s="144">
        <v>3</v>
      </c>
      <c r="M264" s="144" t="s">
        <v>1755</v>
      </c>
      <c r="N264" s="144" t="s">
        <v>1756</v>
      </c>
      <c r="O264" s="144">
        <v>4</v>
      </c>
      <c r="P264" s="144" t="str">
        <f>Translations!$B$961</f>
        <v>Najviši</v>
      </c>
      <c r="Q264" s="145"/>
      <c r="W264" s="142" t="s">
        <v>1827</v>
      </c>
      <c r="Z264" s="142" t="str">
        <f>Translations!$B$962</f>
        <v>označiti sivom bojom?</v>
      </c>
    </row>
    <row r="265" spans="1:26" ht="12.75" customHeight="1" outlineLevel="1" x14ac:dyDescent="0.2">
      <c r="A265" s="21">
        <v>1</v>
      </c>
      <c r="B265" s="17" t="str">
        <f>C230</f>
        <v xml:space="preserve">Izgaranje goriva </v>
      </c>
      <c r="C265" s="17" t="str">
        <f>Translations!$B$964</f>
        <v>Izgaranje</v>
      </c>
      <c r="D265" s="17" t="str">
        <f>Translations!$B$965</f>
        <v>Komercijalna standardna goriva</v>
      </c>
      <c r="E265" s="17" t="str">
        <f>Translations!$B$442</f>
        <v>Količina goriva (t) ili (Nm3)</v>
      </c>
      <c r="F265" s="151" t="str">
        <f>EUconst_Fuel</f>
        <v>Standardna metoda: Gorivo, članak 24. stavak 1.Uredbe</v>
      </c>
      <c r="G265" s="103">
        <v>2</v>
      </c>
      <c r="H265" s="146" t="str">
        <f>Translations!$B$966</f>
        <v>± 7,5%</v>
      </c>
      <c r="I265" s="146" t="str">
        <f>Translations!$B$967</f>
        <v>± 5,0%</v>
      </c>
      <c r="J265" s="17"/>
      <c r="K265" s="17"/>
      <c r="L265" s="146" t="str">
        <f>Translations!$B$968</f>
        <v>± 2,5%</v>
      </c>
      <c r="M265" s="146"/>
      <c r="N265" s="146"/>
      <c r="O265" s="146" t="str">
        <f>Translations!$B$969</f>
        <v>± 1,5%</v>
      </c>
      <c r="P265" s="103">
        <f t="shared" ref="P265:P289" si="7">COUNTA(H265:O265)</f>
        <v>4</v>
      </c>
      <c r="Q265" s="147" t="str">
        <f t="shared" ref="Q265:Q289" si="8">C265 &amp; ": " &amp;D265</f>
        <v>Izgaranje: Komercijalna standardna goriva</v>
      </c>
      <c r="R265" s="17"/>
      <c r="S265" s="17" t="str">
        <f t="shared" ref="S265:S289" si="9">EUconst_CNTR_ActivityData&amp;Q265</f>
        <v>ActivityData_Izgaranje: Komercijalna standardna goriva</v>
      </c>
      <c r="W265" s="21" t="b">
        <v>0</v>
      </c>
      <c r="Z265" s="21" t="b">
        <f t="shared" ref="Z265:Z309" si="10">IF(G265=EUconst_NA,TRUE,FALSE)</f>
        <v>0</v>
      </c>
    </row>
    <row r="266" spans="1:26" ht="12.75" customHeight="1" outlineLevel="1" x14ac:dyDescent="0.2">
      <c r="A266" s="21">
        <v>2</v>
      </c>
      <c r="B266" s="17" t="str">
        <f t="shared" ref="B266:C273" si="11">B265</f>
        <v xml:space="preserve">Izgaranje goriva </v>
      </c>
      <c r="C266" s="17" t="str">
        <f t="shared" si="11"/>
        <v>Izgaranje</v>
      </c>
      <c r="D266" s="17" t="str">
        <f>Translations!$B$970</f>
        <v>Ostala plinovita &amp; tekuća goriva</v>
      </c>
      <c r="E266" s="17" t="str">
        <f>Translations!$B$442</f>
        <v>Količina goriva (t) ili (Nm3)</v>
      </c>
      <c r="F266" s="151" t="str">
        <f>$F$265</f>
        <v>Standardna metoda: Gorivo, članak 24. stavak 1.Uredbe</v>
      </c>
      <c r="G266" s="103">
        <v>2</v>
      </c>
      <c r="H266" s="146" t="str">
        <f>Translations!$B$966</f>
        <v>± 7,5%</v>
      </c>
      <c r="I266" s="146" t="str">
        <f>Translations!$B$967</f>
        <v>± 5,0%</v>
      </c>
      <c r="J266" s="17"/>
      <c r="K266" s="17"/>
      <c r="L266" s="146" t="str">
        <f>Translations!$B$968</f>
        <v>± 2,5%</v>
      </c>
      <c r="M266" s="146"/>
      <c r="N266" s="146"/>
      <c r="O266" s="146" t="str">
        <f>Translations!$B$969</f>
        <v>± 1,5%</v>
      </c>
      <c r="P266" s="103">
        <f t="shared" si="7"/>
        <v>4</v>
      </c>
      <c r="Q266" s="147" t="str">
        <f t="shared" si="8"/>
        <v>Izgaranje: Ostala plinovita &amp; tekuća goriva</v>
      </c>
      <c r="R266" s="17"/>
      <c r="S266" s="17" t="str">
        <f t="shared" si="9"/>
        <v>ActivityData_Izgaranje: Ostala plinovita &amp; tekuća goriva</v>
      </c>
      <c r="W266" s="21" t="b">
        <v>0</v>
      </c>
      <c r="Z266" s="21" t="b">
        <f t="shared" si="10"/>
        <v>0</v>
      </c>
    </row>
    <row r="267" spans="1:26" ht="12.75" customHeight="1" outlineLevel="1" x14ac:dyDescent="0.2">
      <c r="A267" s="21">
        <v>3</v>
      </c>
      <c r="B267" s="17" t="str">
        <f t="shared" si="11"/>
        <v xml:space="preserve">Izgaranje goriva </v>
      </c>
      <c r="C267" s="17" t="str">
        <f t="shared" si="11"/>
        <v>Izgaranje</v>
      </c>
      <c r="D267" s="17" t="str">
        <f>Translations!$B$1278</f>
        <v>Kruta goriva isključujući otpad</v>
      </c>
      <c r="E267" s="17" t="str">
        <f>Translations!$B$972</f>
        <v>Količina goriva [t]</v>
      </c>
      <c r="F267" s="151" t="str">
        <f>$F$265</f>
        <v>Standardna metoda: Gorivo, članak 24. stavak 1.Uredbe</v>
      </c>
      <c r="G267" s="103">
        <v>1</v>
      </c>
      <c r="H267" s="146" t="str">
        <f>Translations!$B$966</f>
        <v>± 7,5%</v>
      </c>
      <c r="I267" s="146" t="str">
        <f>Translations!$B$967</f>
        <v>± 5,0%</v>
      </c>
      <c r="J267" s="17"/>
      <c r="K267" s="17"/>
      <c r="L267" s="146" t="str">
        <f>Translations!$B$968</f>
        <v>± 2,5%</v>
      </c>
      <c r="M267" s="146"/>
      <c r="N267" s="146"/>
      <c r="O267" s="146" t="str">
        <f>Translations!$B$969</f>
        <v>± 1,5%</v>
      </c>
      <c r="P267" s="103">
        <f t="shared" si="7"/>
        <v>4</v>
      </c>
      <c r="Q267" s="147" t="str">
        <f t="shared" si="8"/>
        <v>Izgaranje: Kruta goriva isključujući otpad</v>
      </c>
      <c r="R267" s="17"/>
      <c r="S267" s="17" t="str">
        <f t="shared" si="9"/>
        <v>ActivityData_Izgaranje: Kruta goriva isključujući otpad</v>
      </c>
      <c r="W267" s="21" t="b">
        <v>0</v>
      </c>
      <c r="Z267" s="21" t="b">
        <f t="shared" si="10"/>
        <v>0</v>
      </c>
    </row>
    <row r="268" spans="1:26" ht="12.75" customHeight="1" outlineLevel="1" x14ac:dyDescent="0.2">
      <c r="A268" s="21">
        <v>4</v>
      </c>
      <c r="B268" s="17" t="str">
        <f>B267</f>
        <v xml:space="preserve">Izgaranje goriva </v>
      </c>
      <c r="C268" s="17" t="str">
        <f>C267</f>
        <v>Izgaranje</v>
      </c>
      <c r="D268" s="17" t="str">
        <f>Translations!$B$1275</f>
        <v>Otpad</v>
      </c>
      <c r="E268" s="17" t="str">
        <f>Translations!$B$972</f>
        <v>Količina goriva [t]</v>
      </c>
      <c r="F268" s="151" t="str">
        <f>$F$265</f>
        <v>Standardna metoda: Gorivo, članak 24. stavak 1.Uredbe</v>
      </c>
      <c r="G268" s="103">
        <v>1</v>
      </c>
      <c r="H268" s="146" t="str">
        <f>Translations!$B$966</f>
        <v>± 7,5%</v>
      </c>
      <c r="I268" s="146" t="str">
        <f>Translations!$B$967</f>
        <v>± 5,0%</v>
      </c>
      <c r="J268" s="17"/>
      <c r="K268" s="17"/>
      <c r="L268" s="146" t="str">
        <f>Translations!$B$968</f>
        <v>± 2,5%</v>
      </c>
      <c r="M268" s="146"/>
      <c r="N268" s="146"/>
      <c r="O268" s="146" t="str">
        <f>Translations!$B$969</f>
        <v>± 1,5%</v>
      </c>
      <c r="P268" s="103">
        <f>COUNTA(H268:O268)</f>
        <v>4</v>
      </c>
      <c r="Q268" s="147" t="str">
        <f>C268 &amp; ": " &amp;D268</f>
        <v>Izgaranje: Otpad</v>
      </c>
      <c r="R268" s="17"/>
      <c r="S268" s="17" t="str">
        <f>EUconst_CNTR_ActivityData&amp;Q268</f>
        <v>ActivityData_Izgaranje: Otpad</v>
      </c>
      <c r="W268" s="21" t="b">
        <v>0</v>
      </c>
      <c r="Z268" s="21" t="b">
        <f>IF(G268=EUconst_NA,TRUE,FALSE)</f>
        <v>0</v>
      </c>
    </row>
    <row r="269" spans="1:26" ht="12.75" customHeight="1" outlineLevel="1" x14ac:dyDescent="0.2">
      <c r="A269" s="21">
        <v>5</v>
      </c>
      <c r="B269" s="17" t="str">
        <f>B267</f>
        <v xml:space="preserve">Izgaranje goriva </v>
      </c>
      <c r="C269" s="17" t="str">
        <f>C267</f>
        <v>Izgaranje</v>
      </c>
      <c r="D269" s="17" t="str">
        <f>Translations!$B$973</f>
        <v xml:space="preserve">Terminali za obradu plina </v>
      </c>
      <c r="E269" s="17" t="str">
        <f>Translations!$B$974</f>
        <v>Pojedinačni ulazni i izlazni materijal [t]</v>
      </c>
      <c r="F269" s="151" t="str">
        <f>EUconst_MassBalance</f>
        <v>Metoda masene bilance, članak 25.</v>
      </c>
      <c r="G269" s="103">
        <v>1</v>
      </c>
      <c r="H269" s="146" t="str">
        <f>Translations!$B$966</f>
        <v>± 7,5%</v>
      </c>
      <c r="I269" s="146" t="str">
        <f>Translations!$B$967</f>
        <v>± 5,0%</v>
      </c>
      <c r="J269" s="17"/>
      <c r="K269" s="17"/>
      <c r="L269" s="146" t="str">
        <f>Translations!$B$968</f>
        <v>± 2,5%</v>
      </c>
      <c r="M269" s="146"/>
      <c r="N269" s="146"/>
      <c r="O269" s="146" t="str">
        <f>Translations!$B$969</f>
        <v>± 1,5%</v>
      </c>
      <c r="P269" s="103">
        <f t="shared" si="7"/>
        <v>4</v>
      </c>
      <c r="Q269" s="147" t="str">
        <f t="shared" si="8"/>
        <v xml:space="preserve">Izgaranje: Terminali za obradu plina </v>
      </c>
      <c r="R269" s="17"/>
      <c r="S269" s="17" t="str">
        <f t="shared" si="9"/>
        <v xml:space="preserve">ActivityData_Izgaranje: Terminali za obradu plina </v>
      </c>
      <c r="W269" s="21" t="b">
        <v>0</v>
      </c>
      <c r="Z269" s="21" t="b">
        <f t="shared" si="10"/>
        <v>0</v>
      </c>
    </row>
    <row r="270" spans="1:26" ht="12.75" customHeight="1" outlineLevel="1" x14ac:dyDescent="0.2">
      <c r="A270" s="21">
        <v>6</v>
      </c>
      <c r="B270" s="17" t="str">
        <f>B267</f>
        <v xml:space="preserve">Izgaranje goriva </v>
      </c>
      <c r="C270" s="17" t="str">
        <f>C267</f>
        <v>Izgaranje</v>
      </c>
      <c r="D270" s="17" t="str">
        <f>Translations!$B$975</f>
        <v>Baklje</v>
      </c>
      <c r="E270" s="17" t="str">
        <f>Translations!$B$976</f>
        <v>Količina spaljenog plina [Nm3]</v>
      </c>
      <c r="F270" s="151" t="str">
        <f>$F$265</f>
        <v>Standardna metoda: Gorivo, članak 24. stavak 1.Uredbe</v>
      </c>
      <c r="G270" s="103">
        <v>1</v>
      </c>
      <c r="H270" s="146" t="str">
        <f>Translations!$B$977</f>
        <v>± 17,5%</v>
      </c>
      <c r="I270" s="146" t="str">
        <f>Translations!$B$978</f>
        <v>± 12,5%</v>
      </c>
      <c r="J270" s="17"/>
      <c r="K270" s="17"/>
      <c r="L270" s="146" t="str">
        <f>Translations!$B$966</f>
        <v>± 7,5%</v>
      </c>
      <c r="M270" s="146"/>
      <c r="N270" s="146"/>
      <c r="O270" s="146"/>
      <c r="P270" s="103">
        <f t="shared" si="7"/>
        <v>3</v>
      </c>
      <c r="Q270" s="147" t="str">
        <f t="shared" si="8"/>
        <v>Izgaranje: Baklje</v>
      </c>
      <c r="R270" s="17"/>
      <c r="S270" s="17" t="str">
        <f t="shared" si="9"/>
        <v>ActivityData_Izgaranje: Baklje</v>
      </c>
      <c r="W270" s="21" t="b">
        <v>0</v>
      </c>
      <c r="Z270" s="21" t="b">
        <f t="shared" si="10"/>
        <v>0</v>
      </c>
    </row>
    <row r="271" spans="1:26" ht="12.75" customHeight="1" outlineLevel="1" x14ac:dyDescent="0.2">
      <c r="A271" s="21">
        <v>7</v>
      </c>
      <c r="B271" s="17" t="str">
        <f t="shared" si="11"/>
        <v xml:space="preserve">Izgaranje goriva </v>
      </c>
      <c r="C271" s="17" t="str">
        <f t="shared" si="11"/>
        <v>Izgaranje</v>
      </c>
      <c r="D271" s="17" t="str">
        <f>Translations!$B$979</f>
        <v>Čišćenje mokrim postupkom (karbonati)</v>
      </c>
      <c r="E271" s="17" t="str">
        <f>Translations!$B$980</f>
        <v>Količina utrošenog karbonata [t]</v>
      </c>
      <c r="F271" s="151" t="str">
        <f>EUconst_ProcessCarbonate</f>
        <v>Standardna metoda: Proces, članak 24. stavak 2.</v>
      </c>
      <c r="G271" s="103">
        <v>1</v>
      </c>
      <c r="H271" s="146" t="str">
        <f>Translations!$B$966</f>
        <v>± 7,5%</v>
      </c>
      <c r="I271" s="148"/>
      <c r="J271" s="17"/>
      <c r="K271" s="17"/>
      <c r="L271" s="148"/>
      <c r="M271" s="148"/>
      <c r="N271" s="148"/>
      <c r="O271" s="148"/>
      <c r="P271" s="103">
        <f t="shared" si="7"/>
        <v>1</v>
      </c>
      <c r="Q271" s="147" t="str">
        <f t="shared" si="8"/>
        <v>Izgaranje: Čišćenje mokrim postupkom (karbonati)</v>
      </c>
      <c r="R271" s="17"/>
      <c r="S271" s="17" t="str">
        <f t="shared" si="9"/>
        <v>ActivityData_Izgaranje: Čišćenje mokrim postupkom (karbonati)</v>
      </c>
      <c r="W271" s="21" t="b">
        <v>0</v>
      </c>
      <c r="Z271" s="21" t="b">
        <f t="shared" si="10"/>
        <v>0</v>
      </c>
    </row>
    <row r="272" spans="1:26" ht="12.75" customHeight="1" outlineLevel="1" x14ac:dyDescent="0.2">
      <c r="A272" s="21">
        <v>8</v>
      </c>
      <c r="B272" s="17" t="str">
        <f t="shared" si="11"/>
        <v xml:space="preserve">Izgaranje goriva </v>
      </c>
      <c r="C272" s="17" t="str">
        <f t="shared" si="11"/>
        <v>Izgaranje</v>
      </c>
      <c r="D272" s="17" t="str">
        <f>Translations!$B$981</f>
        <v>Čišćenje mokrim postupkom (gips)</v>
      </c>
      <c r="E272" s="17" t="str">
        <f>Translations!$B$982</f>
        <v>Količina proizvedenog gipsa [t]</v>
      </c>
      <c r="F272" s="151" t="str">
        <f>$F$271</f>
        <v>Standardna metoda: Proces, članak 24. stavak 2.</v>
      </c>
      <c r="G272" s="103">
        <v>1</v>
      </c>
      <c r="H272" s="146" t="str">
        <f>Translations!$B$966</f>
        <v>± 7,5%</v>
      </c>
      <c r="I272" s="148"/>
      <c r="J272" s="17"/>
      <c r="K272" s="17"/>
      <c r="L272" s="148"/>
      <c r="M272" s="148"/>
      <c r="N272" s="148"/>
      <c r="O272" s="148"/>
      <c r="P272" s="103">
        <f t="shared" si="7"/>
        <v>1</v>
      </c>
      <c r="Q272" s="147" t="str">
        <f t="shared" si="8"/>
        <v>Izgaranje: Čišćenje mokrim postupkom (gips)</v>
      </c>
      <c r="R272" s="17"/>
      <c r="S272" s="17" t="str">
        <f t="shared" si="9"/>
        <v>ActivityData_Izgaranje: Čišćenje mokrim postupkom (gips)</v>
      </c>
      <c r="W272" s="21" t="b">
        <v>0</v>
      </c>
      <c r="Z272" s="21" t="b">
        <f t="shared" si="10"/>
        <v>0</v>
      </c>
    </row>
    <row r="273" spans="1:26" ht="12.75" customHeight="1" outlineLevel="1" x14ac:dyDescent="0.2">
      <c r="A273" s="21">
        <v>9</v>
      </c>
      <c r="B273" s="17" t="str">
        <f t="shared" si="11"/>
        <v xml:space="preserve">Izgaranje goriva </v>
      </c>
      <c r="C273" s="17" t="str">
        <f t="shared" si="11"/>
        <v>Izgaranje</v>
      </c>
      <c r="D273" s="17" t="str">
        <f>Translations!$B$1256</f>
        <v>Čišćenje mokrim postupkom (urea)</v>
      </c>
      <c r="E273" s="17" t="str">
        <f>Translations!$B$1257</f>
        <v>Količina utrošene uree [t]</v>
      </c>
      <c r="F273" s="151" t="str">
        <f>$F$271</f>
        <v>Standardna metoda: Proces, članak 24. stavak 2.</v>
      </c>
      <c r="G273" s="103">
        <v>1</v>
      </c>
      <c r="H273" s="146" t="str">
        <f>Translations!$B$966</f>
        <v>± 7,5%</v>
      </c>
      <c r="I273" s="148"/>
      <c r="J273" s="17"/>
      <c r="K273" s="17"/>
      <c r="L273" s="148"/>
      <c r="M273" s="148"/>
      <c r="N273" s="148"/>
      <c r="O273" s="148"/>
      <c r="P273" s="103">
        <f>COUNTA(H273:O273)</f>
        <v>1</v>
      </c>
      <c r="Q273" s="147" t="str">
        <f>C273 &amp; ": " &amp;D273</f>
        <v>Izgaranje: Čišćenje mokrim postupkom (urea)</v>
      </c>
      <c r="R273" s="17"/>
      <c r="S273" s="17" t="str">
        <f>EUconst_CNTR_ActivityData&amp;Q273</f>
        <v>ActivityData_Izgaranje: Čišćenje mokrim postupkom (urea)</v>
      </c>
      <c r="W273" s="21" t="b">
        <v>0</v>
      </c>
      <c r="Z273" s="21" t="b">
        <f t="shared" si="10"/>
        <v>0</v>
      </c>
    </row>
    <row r="274" spans="1:26" ht="12.75" customHeight="1" outlineLevel="1" x14ac:dyDescent="0.2">
      <c r="A274" s="21">
        <v>10</v>
      </c>
      <c r="B274" s="17" t="str">
        <f>C232</f>
        <v xml:space="preserve">Rafiniranje mineralnih ulja </v>
      </c>
      <c r="C274" s="17" t="str">
        <f>Translations!$B$983</f>
        <v>Rafinerije</v>
      </c>
      <c r="D274" s="17" t="str">
        <f>Translations!$B$984</f>
        <v>Bilanca mase</v>
      </c>
      <c r="E274" s="17" t="str">
        <f>Translations!$B$974</f>
        <v>Pojedinačni ulazni i izlazni materijal [t]</v>
      </c>
      <c r="F274" s="151" t="str">
        <f>EUconst_MassBalance</f>
        <v>Metoda masene bilance, članak 25.</v>
      </c>
      <c r="G274" s="103">
        <v>1</v>
      </c>
      <c r="H274" s="146" t="str">
        <f>Translations!$B$966</f>
        <v>± 7,5%</v>
      </c>
      <c r="I274" s="146" t="str">
        <f>Translations!$B$967</f>
        <v>± 5,0%</v>
      </c>
      <c r="J274" s="17"/>
      <c r="K274" s="17"/>
      <c r="L274" s="146" t="str">
        <f>Translations!$B$968</f>
        <v>± 2,5%</v>
      </c>
      <c r="M274" s="146"/>
      <c r="N274" s="146"/>
      <c r="O274" s="146" t="str">
        <f>Translations!$B$969</f>
        <v>± 1,5%</v>
      </c>
      <c r="P274" s="103">
        <f t="shared" si="7"/>
        <v>4</v>
      </c>
      <c r="Q274" s="147" t="str">
        <f t="shared" si="8"/>
        <v>Rafinerije: Bilanca mase</v>
      </c>
      <c r="R274" s="17"/>
      <c r="S274" s="17" t="str">
        <f t="shared" si="9"/>
        <v>ActivityData_Rafinerije: Bilanca mase</v>
      </c>
      <c r="W274" s="21" t="b">
        <v>0</v>
      </c>
      <c r="Z274" s="21" t="b">
        <f t="shared" si="10"/>
        <v>0</v>
      </c>
    </row>
    <row r="275" spans="1:26" ht="12.75" customHeight="1" outlineLevel="1" x14ac:dyDescent="0.2">
      <c r="A275" s="21">
        <v>11</v>
      </c>
      <c r="B275" s="17" t="str">
        <f>Translations!$B$858</f>
        <v xml:space="preserve">Rafiniranje mineralnog ulja </v>
      </c>
      <c r="C275" s="17" t="str">
        <f>C274</f>
        <v>Rafinerije</v>
      </c>
      <c r="D275" s="17" t="str">
        <f>Translations!$B$985</f>
        <v xml:space="preserve">Regeneriranje katalizatora iz procesa krekiranja </v>
      </c>
      <c r="E275" s="17" t="str">
        <f>Translations!$B$986</f>
        <v>Zahtjevi nesigurnosti koji se primjenjuju  posebno za svaki izvor emisije</v>
      </c>
      <c r="F275" s="151" t="str">
        <f>EUconst_MassBalance</f>
        <v>Metoda masene bilance, članak 25.</v>
      </c>
      <c r="G275" s="103">
        <v>1</v>
      </c>
      <c r="H275" s="146" t="str">
        <f>Translations!$B$987</f>
        <v>± 10,0% (as t CO2)</v>
      </c>
      <c r="I275" s="146" t="str">
        <f>Translations!$B$988</f>
        <v>± 7,5% (as t CO2)</v>
      </c>
      <c r="J275" s="17"/>
      <c r="K275" s="17"/>
      <c r="L275" s="146" t="str">
        <f>Translations!$B$989</f>
        <v>± 5,0% (as t CO2)</v>
      </c>
      <c r="M275" s="146"/>
      <c r="N275" s="146"/>
      <c r="O275" s="146" t="str">
        <f>Translations!$B$990</f>
        <v>± 2,5% (as t CO2)</v>
      </c>
      <c r="P275" s="103">
        <f t="shared" si="7"/>
        <v>4</v>
      </c>
      <c r="Q275" s="147" t="str">
        <f t="shared" si="8"/>
        <v xml:space="preserve">Rafinerije: Regeneriranje katalizatora iz procesa krekiranja </v>
      </c>
      <c r="R275" s="17"/>
      <c r="S275" s="17" t="str">
        <f t="shared" si="9"/>
        <v xml:space="preserve">ActivityData_Rafinerije: Regeneriranje katalizatora iz procesa krekiranja </v>
      </c>
      <c r="W275" s="21" t="b">
        <v>0</v>
      </c>
      <c r="Z275" s="21" t="b">
        <f t="shared" si="10"/>
        <v>0</v>
      </c>
    </row>
    <row r="276" spans="1:26" ht="12.75" customHeight="1" outlineLevel="1" x14ac:dyDescent="0.2">
      <c r="A276" s="21">
        <v>12</v>
      </c>
      <c r="B276" s="17" t="str">
        <f>B275</f>
        <v xml:space="preserve">Rafiniranje mineralnog ulja </v>
      </c>
      <c r="C276" s="17" t="str">
        <f>C275</f>
        <v>Rafinerije</v>
      </c>
      <c r="D276" s="17" t="str">
        <f>Translations!$B$991</f>
        <v>Proizvodnja vodika</v>
      </c>
      <c r="E276" s="17" t="str">
        <f>Translations!$B$992</f>
        <v>Snabdijevanje ugljikovodicima [t]</v>
      </c>
      <c r="F276" s="151" t="str">
        <f>EUconst_MassBalance</f>
        <v>Metoda masene bilance, članak 25.</v>
      </c>
      <c r="G276" s="103">
        <v>1</v>
      </c>
      <c r="H276" s="146" t="str">
        <f>Translations!$B$966</f>
        <v>± 7,5%</v>
      </c>
      <c r="I276" s="609" t="str">
        <f>Translations!$B$967</f>
        <v>± 5,0%</v>
      </c>
      <c r="J276" s="597"/>
      <c r="K276" s="597"/>
      <c r="L276" s="609" t="str">
        <f>Translations!$B$968</f>
        <v>± 2,5%</v>
      </c>
      <c r="M276" s="609"/>
      <c r="N276" s="609"/>
      <c r="O276" s="609" t="str">
        <f>Translations!$B$969</f>
        <v>± 1,5%</v>
      </c>
      <c r="P276" s="103">
        <f t="shared" si="7"/>
        <v>4</v>
      </c>
      <c r="Q276" s="147" t="str">
        <f t="shared" si="8"/>
        <v>Rafinerije: Proizvodnja vodika</v>
      </c>
      <c r="R276" s="17"/>
      <c r="S276" s="17" t="str">
        <f t="shared" si="9"/>
        <v>ActivityData_Rafinerije: Proizvodnja vodika</v>
      </c>
      <c r="W276" s="21" t="b">
        <v>0</v>
      </c>
      <c r="X276" s="69"/>
      <c r="Z276" s="21" t="b">
        <f t="shared" si="10"/>
        <v>0</v>
      </c>
    </row>
    <row r="277" spans="1:26" ht="12.75" customHeight="1" outlineLevel="1" x14ac:dyDescent="0.2">
      <c r="A277" s="21">
        <v>13</v>
      </c>
      <c r="B277" s="17" t="str">
        <f>C233</f>
        <v>Proizvodnja koksa</v>
      </c>
      <c r="C277" s="17" t="str">
        <f>Translations!$B$993</f>
        <v>Koks</v>
      </c>
      <c r="D277" s="17" t="str">
        <f>Translations!$B$994</f>
        <v>Gorivo koje se koristi kao ulazni materijal procesa</v>
      </c>
      <c r="E277" s="17" t="str">
        <f>Translations!$B$442</f>
        <v>Količina goriva (t) ili (Nm3)</v>
      </c>
      <c r="F277" s="151" t="str">
        <f>EUconst_Fuel</f>
        <v>Standardna metoda: Gorivo, članak 24. stavak 1.Uredbe</v>
      </c>
      <c r="G277" s="103">
        <v>1</v>
      </c>
      <c r="H277" s="146" t="str">
        <f>Translations!$B$966</f>
        <v>± 7,5%</v>
      </c>
      <c r="I277" s="146" t="str">
        <f>Translations!$B$967</f>
        <v>± 5,0%</v>
      </c>
      <c r="J277" s="17"/>
      <c r="K277" s="17"/>
      <c r="L277" s="146" t="str">
        <f>Translations!$B$968</f>
        <v>± 2,5%</v>
      </c>
      <c r="M277" s="146"/>
      <c r="N277" s="146"/>
      <c r="O277" s="146" t="str">
        <f>Translations!$B$969</f>
        <v>± 1,5%</v>
      </c>
      <c r="P277" s="103">
        <f t="shared" si="7"/>
        <v>4</v>
      </c>
      <c r="Q277" s="147" t="str">
        <f t="shared" si="8"/>
        <v>Koks: Gorivo koje se koristi kao ulazni materijal procesa</v>
      </c>
      <c r="R277" s="17"/>
      <c r="S277" s="17" t="str">
        <f t="shared" si="9"/>
        <v>ActivityData_Koks: Gorivo koje se koristi kao ulazni materijal procesa</v>
      </c>
      <c r="W277" s="21" t="b">
        <v>0</v>
      </c>
      <c r="X277" s="69"/>
      <c r="Z277" s="21" t="b">
        <f t="shared" si="10"/>
        <v>0</v>
      </c>
    </row>
    <row r="278" spans="1:26" ht="12.75" customHeight="1" outlineLevel="1" x14ac:dyDescent="0.2">
      <c r="A278" s="21">
        <v>14</v>
      </c>
      <c r="B278" s="17" t="str">
        <f t="shared" ref="B278:C282" si="12">B277</f>
        <v>Proizvodnja koksa</v>
      </c>
      <c r="C278" s="17" t="str">
        <f t="shared" si="12"/>
        <v>Koks</v>
      </c>
      <c r="D278" s="597" t="str">
        <f>Translations!$B$1258</f>
        <v>Proces (metoda A): samo karbonat</v>
      </c>
      <c r="E278" s="597" t="str">
        <f>Translations!$B$1259</f>
        <v>Ulazni materijal u proces [t]</v>
      </c>
      <c r="F278" s="151" t="str">
        <f>EUconst_ProcessCarbonate</f>
        <v>Standardna metoda: Proces, članak 24. stavak 2.</v>
      </c>
      <c r="G278" s="103">
        <v>1</v>
      </c>
      <c r="H278" s="146" t="str">
        <f>Translations!$B$966</f>
        <v>± 7,5%</v>
      </c>
      <c r="I278" s="146" t="str">
        <f>Translations!$B$967</f>
        <v>± 5,0%</v>
      </c>
      <c r="J278" s="17"/>
      <c r="K278" s="17"/>
      <c r="L278" s="146" t="str">
        <f>Translations!$B$968</f>
        <v>± 2,5%</v>
      </c>
      <c r="M278" s="146"/>
      <c r="N278" s="146"/>
      <c r="O278" s="148"/>
      <c r="P278" s="103">
        <f t="shared" si="7"/>
        <v>3</v>
      </c>
      <c r="Q278" s="147" t="str">
        <f t="shared" si="8"/>
        <v>Koks: Proces (metoda A): samo karbonat</v>
      </c>
      <c r="R278" s="17"/>
      <c r="S278" s="17" t="str">
        <f t="shared" si="9"/>
        <v>ActivityData_Koks: Proces (metoda A): samo karbonat</v>
      </c>
      <c r="W278" s="21" t="b">
        <v>0</v>
      </c>
      <c r="X278" s="69"/>
      <c r="Z278" s="21" t="b">
        <f t="shared" si="10"/>
        <v>0</v>
      </c>
    </row>
    <row r="279" spans="1:26" ht="12.75" customHeight="1" outlineLevel="1" x14ac:dyDescent="0.2">
      <c r="A279" s="21">
        <v>15</v>
      </c>
      <c r="B279" s="597" t="str">
        <f t="shared" si="12"/>
        <v>Proizvodnja koksa</v>
      </c>
      <c r="C279" s="597" t="str">
        <f t="shared" si="12"/>
        <v>Koks</v>
      </c>
      <c r="D279" s="597" t="str">
        <f>Translations!$B$1260</f>
        <v>Proces (metoda A): miješani (karbonat + nekarbonat)</v>
      </c>
      <c r="E279" s="597" t="str">
        <f>Translations!$B$1259</f>
        <v>Ulazni materijal u proces [t]</v>
      </c>
      <c r="F279" s="151" t="str">
        <f>EUconst_ProcessCarbonate</f>
        <v>Standardna metoda: Proces, članak 24. stavak 2.</v>
      </c>
      <c r="G279" s="103">
        <v>1</v>
      </c>
      <c r="H279" s="146" t="str">
        <f>Translations!$B$966</f>
        <v>± 7,5%</v>
      </c>
      <c r="I279" s="146" t="str">
        <f>Translations!$B$967</f>
        <v>± 5,0%</v>
      </c>
      <c r="J279" s="17"/>
      <c r="K279" s="17"/>
      <c r="L279" s="146" t="str">
        <f>Translations!$B$968</f>
        <v>± 2,5%</v>
      </c>
      <c r="M279" s="146"/>
      <c r="N279" s="146"/>
      <c r="O279" s="148"/>
      <c r="P279" s="103">
        <f>COUNTA(H279:O279)</f>
        <v>3</v>
      </c>
      <c r="Q279" s="147" t="str">
        <f>C279 &amp; ": " &amp;D279</f>
        <v>Koks: Proces (metoda A): miješani (karbonat + nekarbonat)</v>
      </c>
      <c r="R279" s="17"/>
      <c r="S279" s="17" t="str">
        <f>EUconst_CNTR_ActivityData&amp;Q279</f>
        <v>ActivityData_Koks: Proces (metoda A): miješani (karbonat + nekarbonat)</v>
      </c>
      <c r="W279" s="21" t="b">
        <v>0</v>
      </c>
      <c r="X279" s="69"/>
      <c r="Z279" s="21" t="b">
        <f t="shared" si="10"/>
        <v>0</v>
      </c>
    </row>
    <row r="280" spans="1:26" ht="12.75" customHeight="1" outlineLevel="1" x14ac:dyDescent="0.2">
      <c r="A280" s="21">
        <v>16</v>
      </c>
      <c r="B280" s="597" t="str">
        <f t="shared" si="12"/>
        <v>Proizvodnja koksa</v>
      </c>
      <c r="C280" s="597" t="str">
        <f t="shared" si="12"/>
        <v>Koks</v>
      </c>
      <c r="D280" s="597" t="str">
        <f>Translations!$B$1261</f>
        <v>Proces (metoda A): nekarbonat</v>
      </c>
      <c r="E280" s="597" t="str">
        <f>Translations!$B$1259</f>
        <v>Ulazni materijal u proces [t]</v>
      </c>
      <c r="F280" s="151" t="str">
        <f>EUconst_ProcessCarbonate</f>
        <v>Standardna metoda: Proces, članak 24. stavak 2.</v>
      </c>
      <c r="G280" s="103">
        <v>1</v>
      </c>
      <c r="H280" s="146" t="str">
        <f>Translations!$B$966</f>
        <v>± 7,5%</v>
      </c>
      <c r="I280" s="146" t="str">
        <f>Translations!$B$967</f>
        <v>± 5,0%</v>
      </c>
      <c r="J280" s="17"/>
      <c r="K280" s="17"/>
      <c r="L280" s="146" t="str">
        <f>Translations!$B$968</f>
        <v>± 2,5%</v>
      </c>
      <c r="M280" s="146"/>
      <c r="N280" s="146"/>
      <c r="O280" s="148"/>
      <c r="P280" s="103">
        <f>COUNTA(H280:O280)</f>
        <v>3</v>
      </c>
      <c r="Q280" s="147" t="str">
        <f>C280 &amp; ": " &amp;D280</f>
        <v>Koks: Proces (metoda A): nekarbonat</v>
      </c>
      <c r="R280" s="17"/>
      <c r="S280" s="17" t="str">
        <f>EUconst_CNTR_ActivityData&amp;Q280</f>
        <v>ActivityData_Koks: Proces (metoda A): nekarbonat</v>
      </c>
      <c r="W280" s="21" t="b">
        <v>0</v>
      </c>
      <c r="X280" s="69"/>
      <c r="Z280" s="21" t="b">
        <f t="shared" si="10"/>
        <v>0</v>
      </c>
    </row>
    <row r="281" spans="1:26" ht="12.75" customHeight="1" outlineLevel="1" x14ac:dyDescent="0.2">
      <c r="A281" s="21">
        <v>17</v>
      </c>
      <c r="B281" s="17" t="str">
        <f>B278</f>
        <v>Proizvodnja koksa</v>
      </c>
      <c r="C281" s="17" t="str">
        <f>C278</f>
        <v>Koks</v>
      </c>
      <c r="D281" s="17" t="str">
        <f>Translations!$B$1262</f>
        <v>Proces (metoda B): izlaz oksida</v>
      </c>
      <c r="E281" s="17" t="str">
        <f>Translations!$B$998</f>
        <v>Izlaz oksida [t]</v>
      </c>
      <c r="F281" s="151" t="str">
        <f>EUconst_ProcessCarbonate</f>
        <v>Standardna metoda: Proces, članak 24. stavak 2.</v>
      </c>
      <c r="G281" s="103">
        <v>1</v>
      </c>
      <c r="H281" s="146" t="str">
        <f>Translations!$B$967</f>
        <v>± 5,0%</v>
      </c>
      <c r="I281" s="146" t="str">
        <f>Translations!$B$968</f>
        <v>± 2,5%</v>
      </c>
      <c r="J281" s="17"/>
      <c r="K281" s="17"/>
      <c r="L281" s="148"/>
      <c r="M281" s="148"/>
      <c r="N281" s="148"/>
      <c r="O281" s="148"/>
      <c r="P281" s="103">
        <f t="shared" si="7"/>
        <v>2</v>
      </c>
      <c r="Q281" s="147" t="str">
        <f t="shared" si="8"/>
        <v>Koks: Proces (metoda B): izlaz oksida</v>
      </c>
      <c r="R281" s="17"/>
      <c r="S281" s="17" t="str">
        <f t="shared" si="9"/>
        <v>ActivityData_Koks: Proces (metoda B): izlaz oksida</v>
      </c>
      <c r="W281" s="21" t="b">
        <v>0</v>
      </c>
      <c r="X281" s="69"/>
      <c r="Z281" s="21" t="b">
        <f t="shared" si="10"/>
        <v>0</v>
      </c>
    </row>
    <row r="282" spans="1:26" ht="12.75" customHeight="1" outlineLevel="1" x14ac:dyDescent="0.2">
      <c r="A282" s="21">
        <v>18</v>
      </c>
      <c r="B282" s="17" t="str">
        <f t="shared" si="12"/>
        <v>Proizvodnja koksa</v>
      </c>
      <c r="C282" s="17" t="str">
        <f t="shared" si="12"/>
        <v>Koks</v>
      </c>
      <c r="D282" s="17" t="str">
        <f>Translations!$B$984</f>
        <v>Bilanca mase</v>
      </c>
      <c r="E282" s="17" t="str">
        <f>Translations!$B$974</f>
        <v>Pojedinačni ulazni i izlazni materijal [t]</v>
      </c>
      <c r="F282" s="151" t="str">
        <f>EUconst_MassBalance</f>
        <v>Metoda masene bilance, članak 25.</v>
      </c>
      <c r="G282" s="103">
        <v>1</v>
      </c>
      <c r="H282" s="146" t="str">
        <f>Translations!$B$966</f>
        <v>± 7,5%</v>
      </c>
      <c r="I282" s="146" t="str">
        <f>Translations!$B$967</f>
        <v>± 5,0%</v>
      </c>
      <c r="J282" s="17"/>
      <c r="K282" s="17"/>
      <c r="L282" s="146" t="str">
        <f>Translations!$B$968</f>
        <v>± 2,5%</v>
      </c>
      <c r="M282" s="146"/>
      <c r="N282" s="146"/>
      <c r="O282" s="146" t="str">
        <f>Translations!$B$969</f>
        <v>± 1,5%</v>
      </c>
      <c r="P282" s="103">
        <f t="shared" si="7"/>
        <v>4</v>
      </c>
      <c r="Q282" s="147" t="str">
        <f t="shared" si="8"/>
        <v>Koks: Bilanca mase</v>
      </c>
      <c r="R282" s="17"/>
      <c r="S282" s="17" t="str">
        <f t="shared" si="9"/>
        <v>ActivityData_Koks: Bilanca mase</v>
      </c>
      <c r="W282" s="21" t="b">
        <v>0</v>
      </c>
      <c r="X282" s="69"/>
      <c r="Z282" s="21" t="b">
        <f t="shared" si="10"/>
        <v>0</v>
      </c>
    </row>
    <row r="283" spans="1:26" ht="12.75" customHeight="1" outlineLevel="1" x14ac:dyDescent="0.2">
      <c r="A283" s="21">
        <v>19</v>
      </c>
      <c r="B283" s="17" t="str">
        <f>C234</f>
        <v>Pečenje i sinteriranje metalnih ruda</v>
      </c>
      <c r="C283" s="17" t="str">
        <f>Translations!$B$1000</f>
        <v>Metalne rude</v>
      </c>
      <c r="D283" s="597" t="str">
        <f>Translations!$B$1258</f>
        <v>Proces (metoda A): samo karbonat</v>
      </c>
      <c r="E283" s="597" t="str">
        <f>Translations!$B$1259</f>
        <v>Ulazni materijal u proces [t]</v>
      </c>
      <c r="F283" s="151" t="str">
        <f>$F$271</f>
        <v>Standardna metoda: Proces, članak 24. stavak 2.</v>
      </c>
      <c r="G283" s="103">
        <v>1</v>
      </c>
      <c r="H283" s="146" t="str">
        <f>Translations!$B$967</f>
        <v>± 5,0%</v>
      </c>
      <c r="I283" s="146" t="str">
        <f>Translations!$B$968</f>
        <v>± 2,5%</v>
      </c>
      <c r="J283" s="17"/>
      <c r="K283" s="17"/>
      <c r="L283" s="148"/>
      <c r="M283" s="148"/>
      <c r="N283" s="148"/>
      <c r="O283" s="148"/>
      <c r="P283" s="103">
        <f t="shared" si="7"/>
        <v>2</v>
      </c>
      <c r="Q283" s="147" t="str">
        <f t="shared" si="8"/>
        <v>Metalne rude: Proces (metoda A): samo karbonat</v>
      </c>
      <c r="R283" s="17"/>
      <c r="S283" s="17" t="str">
        <f t="shared" si="9"/>
        <v>ActivityData_Metalne rude: Proces (metoda A): samo karbonat</v>
      </c>
      <c r="W283" s="21" t="b">
        <v>0</v>
      </c>
      <c r="X283" s="69"/>
      <c r="Z283" s="21" t="b">
        <f t="shared" si="10"/>
        <v>0</v>
      </c>
    </row>
    <row r="284" spans="1:26" ht="12.75" customHeight="1" outlineLevel="1" x14ac:dyDescent="0.2">
      <c r="A284" s="21">
        <v>20</v>
      </c>
      <c r="B284" s="597" t="str">
        <f t="shared" ref="B284:C286" si="13">B283</f>
        <v>Pečenje i sinteriranje metalnih ruda</v>
      </c>
      <c r="C284" s="597" t="str">
        <f t="shared" si="13"/>
        <v>Metalne rude</v>
      </c>
      <c r="D284" s="597" t="str">
        <f>Translations!$B$1260</f>
        <v>Proces (metoda A): miješani (karbonat + nekarbonat)</v>
      </c>
      <c r="E284" s="597" t="str">
        <f>Translations!$B$1259</f>
        <v>Ulazni materijal u proces [t]</v>
      </c>
      <c r="F284" s="151" t="str">
        <f>EUconst_ProcessCarbonate</f>
        <v>Standardna metoda: Proces, članak 24. stavak 2.</v>
      </c>
      <c r="G284" s="103">
        <v>1</v>
      </c>
      <c r="H284" s="146" t="str">
        <f>Translations!$B$966</f>
        <v>± 7,5%</v>
      </c>
      <c r="I284" s="146" t="str">
        <f>Translations!$B$967</f>
        <v>± 5,0%</v>
      </c>
      <c r="J284" s="17"/>
      <c r="K284" s="17"/>
      <c r="L284" s="146" t="str">
        <f>Translations!$B$968</f>
        <v>± 2,5%</v>
      </c>
      <c r="M284" s="146"/>
      <c r="N284" s="146"/>
      <c r="O284" s="148"/>
      <c r="P284" s="103">
        <f>COUNTA(H284:O284)</f>
        <v>3</v>
      </c>
      <c r="Q284" s="147" t="str">
        <f>C284 &amp; ": " &amp;D284</f>
        <v>Metalne rude: Proces (metoda A): miješani (karbonat + nekarbonat)</v>
      </c>
      <c r="R284" s="17"/>
      <c r="S284" s="17" t="str">
        <f>EUconst_CNTR_ActivityData&amp;Q284</f>
        <v>ActivityData_Metalne rude: Proces (metoda A): miješani (karbonat + nekarbonat)</v>
      </c>
      <c r="W284" s="21" t="b">
        <v>0</v>
      </c>
      <c r="X284" s="69"/>
      <c r="Z284" s="21" t="b">
        <f t="shared" si="10"/>
        <v>0</v>
      </c>
    </row>
    <row r="285" spans="1:26" ht="12.75" customHeight="1" outlineLevel="1" x14ac:dyDescent="0.2">
      <c r="A285" s="21">
        <v>21</v>
      </c>
      <c r="B285" s="597" t="str">
        <f t="shared" si="13"/>
        <v>Pečenje i sinteriranje metalnih ruda</v>
      </c>
      <c r="C285" s="597" t="str">
        <f t="shared" si="13"/>
        <v>Metalne rude</v>
      </c>
      <c r="D285" s="597" t="str">
        <f>Translations!$B$1261</f>
        <v>Proces (metoda A): nekarbonat</v>
      </c>
      <c r="E285" s="597" t="str">
        <f>Translations!$B$1259</f>
        <v>Ulazni materijal u proces [t]</v>
      </c>
      <c r="F285" s="151" t="str">
        <f>EUconst_ProcessCarbonate</f>
        <v>Standardna metoda: Proces, članak 24. stavak 2.</v>
      </c>
      <c r="G285" s="103">
        <v>1</v>
      </c>
      <c r="H285" s="146" t="str">
        <f>Translations!$B$966</f>
        <v>± 7,5%</v>
      </c>
      <c r="I285" s="146" t="str">
        <f>Translations!$B$967</f>
        <v>± 5,0%</v>
      </c>
      <c r="J285" s="17"/>
      <c r="K285" s="17"/>
      <c r="L285" s="146" t="str">
        <f>Translations!$B$968</f>
        <v>± 2,5%</v>
      </c>
      <c r="M285" s="146"/>
      <c r="N285" s="146"/>
      <c r="O285" s="148"/>
      <c r="P285" s="103">
        <f>COUNTA(H285:O285)</f>
        <v>3</v>
      </c>
      <c r="Q285" s="147" t="str">
        <f>C285 &amp; ": " &amp;D285</f>
        <v>Metalne rude: Proces (metoda A): nekarbonat</v>
      </c>
      <c r="R285" s="17"/>
      <c r="S285" s="17" t="str">
        <f>EUconst_CNTR_ActivityData&amp;Q285</f>
        <v>ActivityData_Metalne rude: Proces (metoda A): nekarbonat</v>
      </c>
      <c r="W285" s="21" t="b">
        <v>0</v>
      </c>
      <c r="X285" s="69"/>
      <c r="Z285" s="21" t="b">
        <f t="shared" si="10"/>
        <v>0</v>
      </c>
    </row>
    <row r="286" spans="1:26" ht="12.75" customHeight="1" outlineLevel="1" x14ac:dyDescent="0.2">
      <c r="A286" s="21">
        <v>22</v>
      </c>
      <c r="B286" s="597" t="str">
        <f t="shared" si="13"/>
        <v>Pečenje i sinteriranje metalnih ruda</v>
      </c>
      <c r="C286" s="597" t="str">
        <f t="shared" si="13"/>
        <v>Metalne rude</v>
      </c>
      <c r="D286" s="597" t="str">
        <f>Translations!$B$1262</f>
        <v>Proces (metoda B): izlaz oksida</v>
      </c>
      <c r="E286" s="597" t="str">
        <f>Translations!$B$998</f>
        <v>Izlaz oksida [t]</v>
      </c>
      <c r="F286" s="151" t="str">
        <f>EUconst_ProcessCarbonate</f>
        <v>Standardna metoda: Proces, članak 24. stavak 2.</v>
      </c>
      <c r="G286" s="103">
        <v>1</v>
      </c>
      <c r="H286" s="146" t="str">
        <f>Translations!$B$967</f>
        <v>± 5,0%</v>
      </c>
      <c r="I286" s="146" t="str">
        <f>Translations!$B$968</f>
        <v>± 2,5%</v>
      </c>
      <c r="J286" s="17"/>
      <c r="K286" s="17"/>
      <c r="L286" s="148"/>
      <c r="M286" s="148"/>
      <c r="N286" s="148"/>
      <c r="O286" s="148"/>
      <c r="P286" s="103">
        <f>COUNTA(H286:O286)</f>
        <v>2</v>
      </c>
      <c r="Q286" s="147" t="str">
        <f>C286 &amp; ": " &amp;D286</f>
        <v>Metalne rude: Proces (metoda B): izlaz oksida</v>
      </c>
      <c r="R286" s="17"/>
      <c r="S286" s="17" t="str">
        <f>EUconst_CNTR_ActivityData&amp;Q286</f>
        <v>ActivityData_Metalne rude: Proces (metoda B): izlaz oksida</v>
      </c>
      <c r="W286" s="21" t="b">
        <v>0</v>
      </c>
      <c r="X286" s="69"/>
      <c r="Z286" s="21" t="b">
        <f t="shared" si="10"/>
        <v>0</v>
      </c>
    </row>
    <row r="287" spans="1:26" ht="12.75" customHeight="1" outlineLevel="1" x14ac:dyDescent="0.2">
      <c r="A287" s="21">
        <v>23</v>
      </c>
      <c r="B287" s="17" t="str">
        <f>B283</f>
        <v>Pečenje i sinteriranje metalnih ruda</v>
      </c>
      <c r="C287" s="17" t="str">
        <f>C283</f>
        <v>Metalne rude</v>
      </c>
      <c r="D287" s="17" t="str">
        <f>Translations!$B$984</f>
        <v>Bilanca mase</v>
      </c>
      <c r="E287" s="17" t="str">
        <f>Translations!$B$974</f>
        <v>Pojedinačni ulazni i izlazni materijal [t]</v>
      </c>
      <c r="F287" s="151" t="str">
        <f>EUconst_MassBalance</f>
        <v>Metoda masene bilance, članak 25.</v>
      </c>
      <c r="G287" s="103">
        <v>1</v>
      </c>
      <c r="H287" s="146" t="str">
        <f>Translations!$B$966</f>
        <v>± 7,5%</v>
      </c>
      <c r="I287" s="146" t="str">
        <f>Translations!$B$967</f>
        <v>± 5,0%</v>
      </c>
      <c r="J287" s="17"/>
      <c r="K287" s="17"/>
      <c r="L287" s="146" t="str">
        <f>Translations!$B$968</f>
        <v>± 2,5%</v>
      </c>
      <c r="M287" s="146"/>
      <c r="N287" s="146"/>
      <c r="O287" s="146" t="str">
        <f>Translations!$B$969</f>
        <v>± 1,5%</v>
      </c>
      <c r="P287" s="103">
        <f t="shared" si="7"/>
        <v>4</v>
      </c>
      <c r="Q287" s="147" t="str">
        <f t="shared" si="8"/>
        <v>Metalne rude: Bilanca mase</v>
      </c>
      <c r="R287" s="17"/>
      <c r="S287" s="17" t="str">
        <f t="shared" si="9"/>
        <v>ActivityData_Metalne rude: Bilanca mase</v>
      </c>
      <c r="W287" s="21" t="b">
        <v>0</v>
      </c>
      <c r="X287" s="69"/>
      <c r="Z287" s="21" t="b">
        <f t="shared" si="10"/>
        <v>0</v>
      </c>
    </row>
    <row r="288" spans="1:26" ht="12.75" customHeight="1" outlineLevel="1" x14ac:dyDescent="0.2">
      <c r="A288" s="21">
        <v>24</v>
      </c>
      <c r="B288" s="17" t="str">
        <f>C235</f>
        <v>Proizvodnja željeza ili čelika</v>
      </c>
      <c r="C288" s="17" t="str">
        <f>Translations!$B$1004</f>
        <v>Željezo i čelik</v>
      </c>
      <c r="D288" s="17" t="str">
        <f>Translations!$B$994</f>
        <v>Gorivo koje se koristi kao ulazni materijal procesa</v>
      </c>
      <c r="E288" s="17" t="str">
        <f>Translations!$B$1005</f>
        <v>Svaki ulazni i izlazni materijal iz postrojenja [t]</v>
      </c>
      <c r="F288" s="151" t="str">
        <f>$F$265</f>
        <v>Standardna metoda: Gorivo, članak 24. stavak 1.Uredbe</v>
      </c>
      <c r="G288" s="103">
        <v>1</v>
      </c>
      <c r="H288" s="146" t="str">
        <f>Translations!$B$966</f>
        <v>± 7,5%</v>
      </c>
      <c r="I288" s="146" t="str">
        <f>Translations!$B$967</f>
        <v>± 5,0%</v>
      </c>
      <c r="J288" s="17"/>
      <c r="K288" s="17"/>
      <c r="L288" s="146" t="str">
        <f>Translations!$B$968</f>
        <v>± 2,5%</v>
      </c>
      <c r="M288" s="146"/>
      <c r="N288" s="146"/>
      <c r="O288" s="146" t="str">
        <f>Translations!$B$969</f>
        <v>± 1,5%</v>
      </c>
      <c r="P288" s="103">
        <f t="shared" si="7"/>
        <v>4</v>
      </c>
      <c r="Q288" s="147" t="str">
        <f t="shared" si="8"/>
        <v>Željezo i čelik: Gorivo koje se koristi kao ulazni materijal procesa</v>
      </c>
      <c r="R288" s="17"/>
      <c r="S288" s="17" t="str">
        <f t="shared" si="9"/>
        <v>ActivityData_Željezo i čelik: Gorivo koje se koristi kao ulazni materijal procesa</v>
      </c>
      <c r="W288" s="21" t="b">
        <v>0</v>
      </c>
      <c r="X288" s="69"/>
      <c r="Z288" s="21" t="b">
        <f t="shared" si="10"/>
        <v>0</v>
      </c>
    </row>
    <row r="289" spans="1:26" ht="12.75" customHeight="1" outlineLevel="1" x14ac:dyDescent="0.2">
      <c r="A289" s="21">
        <v>25</v>
      </c>
      <c r="B289" s="17" t="str">
        <f t="shared" ref="B289:C292" si="14">B288</f>
        <v>Proizvodnja željeza ili čelika</v>
      </c>
      <c r="C289" s="17" t="str">
        <f t="shared" si="14"/>
        <v>Željezo i čelik</v>
      </c>
      <c r="D289" s="597" t="str">
        <f>Translations!$B$1258</f>
        <v>Proces (metoda A): samo karbonat</v>
      </c>
      <c r="E289" s="597" t="str">
        <f>Translations!$B$1259</f>
        <v>Ulazni materijal u proces [t]</v>
      </c>
      <c r="F289" s="151" t="str">
        <f>$F$271</f>
        <v>Standardna metoda: Proces, članak 24. stavak 2.</v>
      </c>
      <c r="G289" s="103">
        <v>1</v>
      </c>
      <c r="H289" s="146" t="str">
        <f>Translations!$B$966</f>
        <v>± 7,5%</v>
      </c>
      <c r="I289" s="146" t="str">
        <f>Translations!$B$967</f>
        <v>± 5,0%</v>
      </c>
      <c r="J289" s="17"/>
      <c r="K289" s="17"/>
      <c r="L289" s="146" t="str">
        <f>Translations!$B$968</f>
        <v>± 2,5%</v>
      </c>
      <c r="M289" s="146"/>
      <c r="N289" s="146"/>
      <c r="O289" s="146"/>
      <c r="P289" s="103">
        <f t="shared" si="7"/>
        <v>3</v>
      </c>
      <c r="Q289" s="147" t="str">
        <f t="shared" si="8"/>
        <v>Željezo i čelik: Proces (metoda A): samo karbonat</v>
      </c>
      <c r="R289" s="17"/>
      <c r="S289" s="17" t="str">
        <f t="shared" si="9"/>
        <v>ActivityData_Željezo i čelik: Proces (metoda A): samo karbonat</v>
      </c>
      <c r="W289" s="21" t="b">
        <v>0</v>
      </c>
      <c r="X289" s="69"/>
      <c r="Z289" s="21" t="b">
        <f t="shared" si="10"/>
        <v>0</v>
      </c>
    </row>
    <row r="290" spans="1:26" ht="12.75" customHeight="1" outlineLevel="1" x14ac:dyDescent="0.2">
      <c r="A290" s="21">
        <v>26</v>
      </c>
      <c r="B290" s="597" t="str">
        <f t="shared" si="14"/>
        <v>Proizvodnja željeza ili čelika</v>
      </c>
      <c r="C290" s="597" t="str">
        <f t="shared" si="14"/>
        <v>Željezo i čelik</v>
      </c>
      <c r="D290" s="597" t="str">
        <f>Translations!$B$1260</f>
        <v>Proces (metoda A): miješani (karbonat + nekarbonat)</v>
      </c>
      <c r="E290" s="597" t="str">
        <f>Translations!$B$1259</f>
        <v>Ulazni materijal u proces [t]</v>
      </c>
      <c r="F290" s="151" t="str">
        <f>$F$271</f>
        <v>Standardna metoda: Proces, članak 24. stavak 2.</v>
      </c>
      <c r="G290" s="103">
        <v>1</v>
      </c>
      <c r="H290" s="146" t="str">
        <f>Translations!$B$966</f>
        <v>± 7,5%</v>
      </c>
      <c r="I290" s="146" t="str">
        <f>Translations!$B$967</f>
        <v>± 5,0%</v>
      </c>
      <c r="J290" s="17"/>
      <c r="K290" s="17"/>
      <c r="L290" s="146" t="str">
        <f>Translations!$B$968</f>
        <v>± 2,5%</v>
      </c>
      <c r="M290" s="146"/>
      <c r="N290" s="146"/>
      <c r="O290" s="146"/>
      <c r="P290" s="103">
        <f t="shared" ref="P290:P334" si="15">COUNTA(H290:O290)</f>
        <v>3</v>
      </c>
      <c r="Q290" s="147" t="str">
        <f t="shared" ref="Q290:Q325" si="16">C290 &amp; ": " &amp;D290</f>
        <v>Željezo i čelik: Proces (metoda A): miješani (karbonat + nekarbonat)</v>
      </c>
      <c r="R290" s="17"/>
      <c r="S290" s="17" t="str">
        <f t="shared" ref="S290:S325" si="17">EUconst_CNTR_ActivityData&amp;Q290</f>
        <v>ActivityData_Željezo i čelik: Proces (metoda A): miješani (karbonat + nekarbonat)</v>
      </c>
      <c r="W290" s="21" t="b">
        <v>0</v>
      </c>
      <c r="X290" s="69"/>
      <c r="Z290" s="21" t="b">
        <f t="shared" si="10"/>
        <v>0</v>
      </c>
    </row>
    <row r="291" spans="1:26" ht="12.75" customHeight="1" outlineLevel="1" x14ac:dyDescent="0.2">
      <c r="A291" s="21">
        <v>27</v>
      </c>
      <c r="B291" s="597" t="str">
        <f t="shared" si="14"/>
        <v>Proizvodnja željeza ili čelika</v>
      </c>
      <c r="C291" s="597" t="str">
        <f t="shared" si="14"/>
        <v>Željezo i čelik</v>
      </c>
      <c r="D291" s="597" t="str">
        <f>Translations!$B$1261</f>
        <v>Proces (metoda A): nekarbonat</v>
      </c>
      <c r="E291" s="597" t="str">
        <f>Translations!$B$1259</f>
        <v>Ulazni materijal u proces [t]</v>
      </c>
      <c r="F291" s="151" t="str">
        <f>$F$271</f>
        <v>Standardna metoda: Proces, članak 24. stavak 2.</v>
      </c>
      <c r="G291" s="103">
        <v>1</v>
      </c>
      <c r="H291" s="146" t="str">
        <f>Translations!$B$966</f>
        <v>± 7,5%</v>
      </c>
      <c r="I291" s="146" t="str">
        <f>Translations!$B$967</f>
        <v>± 5,0%</v>
      </c>
      <c r="J291" s="17"/>
      <c r="K291" s="17"/>
      <c r="L291" s="146" t="str">
        <f>Translations!$B$968</f>
        <v>± 2,5%</v>
      </c>
      <c r="M291" s="146"/>
      <c r="N291" s="146"/>
      <c r="O291" s="146"/>
      <c r="P291" s="103">
        <f t="shared" si="15"/>
        <v>3</v>
      </c>
      <c r="Q291" s="147" t="str">
        <f t="shared" si="16"/>
        <v>Željezo i čelik: Proces (metoda A): nekarbonat</v>
      </c>
      <c r="R291" s="17"/>
      <c r="S291" s="17" t="str">
        <f t="shared" si="17"/>
        <v>ActivityData_Željezo i čelik: Proces (metoda A): nekarbonat</v>
      </c>
      <c r="W291" s="21" t="b">
        <v>0</v>
      </c>
      <c r="X291" s="69"/>
      <c r="Z291" s="21" t="b">
        <f t="shared" si="10"/>
        <v>0</v>
      </c>
    </row>
    <row r="292" spans="1:26" ht="12.75" customHeight="1" outlineLevel="1" x14ac:dyDescent="0.2">
      <c r="A292" s="21">
        <v>28</v>
      </c>
      <c r="B292" s="597" t="str">
        <f t="shared" si="14"/>
        <v>Proizvodnja željeza ili čelika</v>
      </c>
      <c r="C292" s="597" t="str">
        <f t="shared" si="14"/>
        <v>Željezo i čelik</v>
      </c>
      <c r="D292" s="597" t="str">
        <f>Translations!$B$1262</f>
        <v>Proces (metoda B): izlaz oksida</v>
      </c>
      <c r="E292" s="597" t="str">
        <f>Translations!$B$998</f>
        <v>Izlaz oksida [t]</v>
      </c>
      <c r="F292" s="151" t="str">
        <f>$F$271</f>
        <v>Standardna metoda: Proces, članak 24. stavak 2.</v>
      </c>
      <c r="G292" s="103">
        <v>1</v>
      </c>
      <c r="H292" s="146" t="str">
        <f>Translations!$B$967</f>
        <v>± 5,0%</v>
      </c>
      <c r="I292" s="146" t="str">
        <f>Translations!$B$968</f>
        <v>± 2,5%</v>
      </c>
      <c r="J292" s="17"/>
      <c r="K292" s="17"/>
      <c r="L292" s="148"/>
      <c r="M292" s="148"/>
      <c r="N292" s="148"/>
      <c r="O292" s="146"/>
      <c r="P292" s="103">
        <f t="shared" si="15"/>
        <v>2</v>
      </c>
      <c r="Q292" s="147" t="str">
        <f t="shared" si="16"/>
        <v>Željezo i čelik: Proces (metoda B): izlaz oksida</v>
      </c>
      <c r="R292" s="17"/>
      <c r="S292" s="17" t="str">
        <f t="shared" si="17"/>
        <v>ActivityData_Željezo i čelik: Proces (metoda B): izlaz oksida</v>
      </c>
      <c r="W292" s="21" t="b">
        <v>0</v>
      </c>
      <c r="X292" s="69"/>
      <c r="Z292" s="21" t="b">
        <f t="shared" si="10"/>
        <v>0</v>
      </c>
    </row>
    <row r="293" spans="1:26" ht="12.75" customHeight="1" outlineLevel="1" x14ac:dyDescent="0.2">
      <c r="A293" s="21">
        <v>29</v>
      </c>
      <c r="B293" s="17" t="str">
        <f>B288</f>
        <v>Proizvodnja željeza ili čelika</v>
      </c>
      <c r="C293" s="17" t="str">
        <f>C288</f>
        <v>Željezo i čelik</v>
      </c>
      <c r="D293" s="17" t="str">
        <f>Translations!$B$984</f>
        <v>Bilanca mase</v>
      </c>
      <c r="E293" s="17" t="str">
        <f>Translations!$B$974</f>
        <v>Pojedinačni ulazni i izlazni materijal [t]</v>
      </c>
      <c r="F293" s="151" t="str">
        <f>EUconst_MassBalance</f>
        <v>Metoda masene bilance, članak 25.</v>
      </c>
      <c r="G293" s="103">
        <v>1</v>
      </c>
      <c r="H293" s="146" t="str">
        <f>Translations!$B$966</f>
        <v>± 7,5%</v>
      </c>
      <c r="I293" s="146" t="str">
        <f>Translations!$B$967</f>
        <v>± 5,0%</v>
      </c>
      <c r="J293" s="17"/>
      <c r="K293" s="17"/>
      <c r="L293" s="146" t="str">
        <f>Translations!$B$968</f>
        <v>± 2,5%</v>
      </c>
      <c r="M293" s="146"/>
      <c r="N293" s="146"/>
      <c r="O293" s="146" t="str">
        <f>Translations!$B$969</f>
        <v>± 1,5%</v>
      </c>
      <c r="P293" s="103">
        <f t="shared" si="15"/>
        <v>4</v>
      </c>
      <c r="Q293" s="147" t="str">
        <f t="shared" si="16"/>
        <v>Željezo i čelik: Bilanca mase</v>
      </c>
      <c r="R293" s="17"/>
      <c r="S293" s="17" t="str">
        <f t="shared" si="17"/>
        <v>ActivityData_Željezo i čelik: Bilanca mase</v>
      </c>
      <c r="W293" s="21" t="b">
        <v>0</v>
      </c>
      <c r="X293" s="69"/>
      <c r="Z293" s="21" t="b">
        <f t="shared" si="10"/>
        <v>0</v>
      </c>
    </row>
    <row r="294" spans="1:26" ht="12.75" customHeight="1" outlineLevel="1" x14ac:dyDescent="0.2">
      <c r="A294" s="21">
        <v>30</v>
      </c>
      <c r="B294" s="17" t="str">
        <f>C240</f>
        <v>Proizvodnja cementnog klinkera</v>
      </c>
      <c r="C294" s="17" t="str">
        <f>Translations!$B$1006</f>
        <v>Cementni klinker</v>
      </c>
      <c r="D294" s="17" t="str">
        <f>Translations!$B$1007</f>
        <v>Na temelju ulaza u peć (Metoda A)</v>
      </c>
      <c r="E294" s="17" t="str">
        <f>Translations!$B$1008</f>
        <v>Svaki relevantni ulaz u peć [t]</v>
      </c>
      <c r="F294" s="151" t="str">
        <f t="shared" ref="F294:F311" si="18">$F$271</f>
        <v>Standardna metoda: Proces, članak 24. stavak 2.</v>
      </c>
      <c r="G294" s="103">
        <v>1</v>
      </c>
      <c r="H294" s="146" t="str">
        <f>Translations!$B$966</f>
        <v>± 7,5%</v>
      </c>
      <c r="I294" s="146" t="str">
        <f>Translations!$B$967</f>
        <v>± 5,0%</v>
      </c>
      <c r="J294" s="17"/>
      <c r="K294" s="17"/>
      <c r="L294" s="146" t="str">
        <f>Translations!$B$968</f>
        <v>± 2,5%</v>
      </c>
      <c r="M294" s="146"/>
      <c r="N294" s="146"/>
      <c r="O294" s="148"/>
      <c r="P294" s="103">
        <f t="shared" si="15"/>
        <v>3</v>
      </c>
      <c r="Q294" s="147" t="str">
        <f t="shared" si="16"/>
        <v>Cementni klinker: Na temelju ulaza u peć (Metoda A)</v>
      </c>
      <c r="R294" s="17"/>
      <c r="S294" s="17" t="str">
        <f t="shared" si="17"/>
        <v>ActivityData_Cementni klinker: Na temelju ulaza u peć (Metoda A)</v>
      </c>
      <c r="W294" s="21" t="b">
        <v>0</v>
      </c>
      <c r="X294" s="69"/>
      <c r="Z294" s="21" t="b">
        <f t="shared" si="10"/>
        <v>0</v>
      </c>
    </row>
    <row r="295" spans="1:26" ht="12.75" customHeight="1" outlineLevel="1" x14ac:dyDescent="0.2">
      <c r="A295" s="21">
        <v>31</v>
      </c>
      <c r="B295" s="17" t="str">
        <f t="shared" ref="B295:C297" si="19">B294</f>
        <v>Proizvodnja cementnog klinkera</v>
      </c>
      <c r="C295" s="17" t="str">
        <f t="shared" si="19"/>
        <v>Cementni klinker</v>
      </c>
      <c r="D295" s="17" t="str">
        <f>Translations!$B$1009</f>
        <v>Izlaz klinkera (Metoda B)</v>
      </c>
      <c r="E295" s="17" t="str">
        <f>Translations!$B$1010</f>
        <v>Proizvedeni klinker [t]</v>
      </c>
      <c r="F295" s="151" t="str">
        <f t="shared" si="18"/>
        <v>Standardna metoda: Proces, članak 24. stavak 2.</v>
      </c>
      <c r="G295" s="103">
        <v>1</v>
      </c>
      <c r="H295" s="146" t="str">
        <f>Translations!$B$967</f>
        <v>± 5,0%</v>
      </c>
      <c r="I295" s="146" t="str">
        <f>Translations!$B$968</f>
        <v>± 2,5%</v>
      </c>
      <c r="J295" s="17"/>
      <c r="K295" s="17"/>
      <c r="L295" s="148"/>
      <c r="M295" s="148"/>
      <c r="N295" s="148"/>
      <c r="O295" s="148"/>
      <c r="P295" s="103">
        <f t="shared" si="15"/>
        <v>2</v>
      </c>
      <c r="Q295" s="147" t="str">
        <f t="shared" si="16"/>
        <v>Cementni klinker: Izlaz klinkera (Metoda B)</v>
      </c>
      <c r="R295" s="17"/>
      <c r="S295" s="17" t="str">
        <f t="shared" si="17"/>
        <v>ActivityData_Cementni klinker: Izlaz klinkera (Metoda B)</v>
      </c>
      <c r="W295" s="21" t="b">
        <v>0</v>
      </c>
      <c r="X295" s="69"/>
      <c r="Z295" s="21" t="b">
        <f t="shared" si="10"/>
        <v>0</v>
      </c>
    </row>
    <row r="296" spans="1:26" ht="12.75" customHeight="1" outlineLevel="1" x14ac:dyDescent="0.2">
      <c r="A296" s="21">
        <v>32</v>
      </c>
      <c r="B296" s="17" t="str">
        <f t="shared" si="19"/>
        <v>Proizvodnja cementnog klinkera</v>
      </c>
      <c r="C296" s="17" t="str">
        <f t="shared" si="19"/>
        <v>Cementni klinker</v>
      </c>
      <c r="D296" s="17" t="str">
        <f>Translations!$B$1011</f>
        <v>CKD</v>
      </c>
      <c r="E296" s="17" t="str">
        <f>Translations!$B$1012</f>
        <v>CKD ili prašina iz bypassa [t]</v>
      </c>
      <c r="F296" s="151" t="str">
        <f t="shared" si="18"/>
        <v>Standardna metoda: Proces, članak 24. stavak 2.</v>
      </c>
      <c r="G296" s="103">
        <v>1</v>
      </c>
      <c r="H296" s="191" t="str">
        <f>EUconst_MsgTierCKD</f>
        <v>(nije primjenjivo; koristite procjenu temeljenu na najboljoj praksi)</v>
      </c>
      <c r="I296" s="146" t="str">
        <f>Translations!$B$966</f>
        <v>± 7,5%</v>
      </c>
      <c r="J296" s="17"/>
      <c r="K296" s="17"/>
      <c r="L296" s="148"/>
      <c r="M296" s="148"/>
      <c r="N296" s="148"/>
      <c r="O296" s="148"/>
      <c r="P296" s="103">
        <f t="shared" si="15"/>
        <v>2</v>
      </c>
      <c r="Q296" s="147" t="str">
        <f t="shared" si="16"/>
        <v>Cementni klinker: CKD</v>
      </c>
      <c r="R296" s="17"/>
      <c r="S296" s="17" t="str">
        <f t="shared" si="17"/>
        <v>ActivityData_Cementni klinker: CKD</v>
      </c>
      <c r="W296" s="21" t="b">
        <v>0</v>
      </c>
      <c r="X296" s="69"/>
      <c r="Z296" s="21" t="b">
        <f t="shared" si="10"/>
        <v>0</v>
      </c>
    </row>
    <row r="297" spans="1:26" ht="12.75" customHeight="1" outlineLevel="1" x14ac:dyDescent="0.2">
      <c r="A297" s="21">
        <v>33</v>
      </c>
      <c r="B297" s="17" t="str">
        <f t="shared" si="19"/>
        <v>Proizvodnja cementnog klinkera</v>
      </c>
      <c r="C297" s="17" t="str">
        <f t="shared" si="19"/>
        <v>Cementni klinker</v>
      </c>
      <c r="D297" s="17" t="str">
        <f>Translations!$B$1013</f>
        <v>Ne-karbonatni ugljik</v>
      </c>
      <c r="E297" s="17" t="str">
        <f>Translations!$B$1014</f>
        <v>Pojedina sirovina [t]</v>
      </c>
      <c r="F297" s="151" t="str">
        <f t="shared" si="18"/>
        <v>Standardna metoda: Proces, članak 24. stavak 2.</v>
      </c>
      <c r="G297" s="103">
        <v>1</v>
      </c>
      <c r="H297" s="146" t="str">
        <f>Translations!$B$1015</f>
        <v>± 15,0%</v>
      </c>
      <c r="I297" s="146" t="str">
        <f>Translations!$B$966</f>
        <v>± 7,5%</v>
      </c>
      <c r="J297" s="17"/>
      <c r="K297" s="17"/>
      <c r="L297" s="148"/>
      <c r="M297" s="148"/>
      <c r="N297" s="148"/>
      <c r="O297" s="148"/>
      <c r="P297" s="103">
        <f t="shared" si="15"/>
        <v>2</v>
      </c>
      <c r="Q297" s="147" t="str">
        <f t="shared" si="16"/>
        <v>Cementni klinker: Ne-karbonatni ugljik</v>
      </c>
      <c r="R297" s="17"/>
      <c r="S297" s="17" t="str">
        <f t="shared" si="17"/>
        <v>ActivityData_Cementni klinker: Ne-karbonatni ugljik</v>
      </c>
      <c r="W297" s="21" t="b">
        <v>0</v>
      </c>
      <c r="Z297" s="21" t="b">
        <f t="shared" si="10"/>
        <v>0</v>
      </c>
    </row>
    <row r="298" spans="1:26" ht="12.75" customHeight="1" outlineLevel="1" x14ac:dyDescent="0.2">
      <c r="A298" s="21">
        <v>34</v>
      </c>
      <c r="B298" s="17" t="str">
        <f>C241</f>
        <v>Proizvodnja vapna ili kalcinacija dolomita/magnezita</v>
      </c>
      <c r="C298" s="17" t="str">
        <f>Translations!$B$1017</f>
        <v>Vapno / dolomit / magnezit</v>
      </c>
      <c r="D298" s="597" t="str">
        <f>Translations!$B$1258</f>
        <v>Proces (metoda A): samo karbonat</v>
      </c>
      <c r="E298" s="597" t="str">
        <f>Translations!$B$1259</f>
        <v>Ulazni materijal u proces [t]</v>
      </c>
      <c r="F298" s="151" t="str">
        <f t="shared" si="18"/>
        <v>Standardna metoda: Proces, članak 24. stavak 2.</v>
      </c>
      <c r="G298" s="103">
        <v>1</v>
      </c>
      <c r="H298" s="146" t="str">
        <f>Translations!$B$966</f>
        <v>± 7,5%</v>
      </c>
      <c r="I298" s="146" t="str">
        <f>Translations!$B$967</f>
        <v>± 5,0%</v>
      </c>
      <c r="J298" s="17"/>
      <c r="K298" s="17"/>
      <c r="L298" s="146" t="str">
        <f>Translations!$B$968</f>
        <v>± 2,5%</v>
      </c>
      <c r="M298" s="146"/>
      <c r="N298" s="146"/>
      <c r="O298" s="148"/>
      <c r="P298" s="103">
        <f t="shared" si="15"/>
        <v>3</v>
      </c>
      <c r="Q298" s="147" t="str">
        <f t="shared" si="16"/>
        <v>Vapno / dolomit / magnezit: Proces (metoda A): samo karbonat</v>
      </c>
      <c r="R298" s="17"/>
      <c r="S298" s="17" t="str">
        <f t="shared" si="17"/>
        <v>ActivityData_Vapno / dolomit / magnezit: Proces (metoda A): samo karbonat</v>
      </c>
      <c r="W298" s="21" t="b">
        <v>0</v>
      </c>
      <c r="Z298" s="21" t="b">
        <f t="shared" si="10"/>
        <v>0</v>
      </c>
    </row>
    <row r="299" spans="1:26" ht="12.75" customHeight="1" outlineLevel="1" x14ac:dyDescent="0.2">
      <c r="A299" s="21">
        <v>35</v>
      </c>
      <c r="B299" s="597" t="str">
        <f>B298</f>
        <v>Proizvodnja vapna ili kalcinacija dolomita/magnezita</v>
      </c>
      <c r="C299" s="597" t="str">
        <f>Translations!$B$1017</f>
        <v>Vapno / dolomit / magnezit</v>
      </c>
      <c r="D299" s="597" t="str">
        <f>Translations!$B$1260</f>
        <v>Proces (metoda A): miješani (karbonat + nekarbonat)</v>
      </c>
      <c r="E299" s="597" t="str">
        <f>Translations!$B$1259</f>
        <v>Ulazni materijal u proces [t]</v>
      </c>
      <c r="F299" s="151" t="str">
        <f t="shared" si="18"/>
        <v>Standardna metoda: Proces, članak 24. stavak 2.</v>
      </c>
      <c r="G299" s="103">
        <v>1</v>
      </c>
      <c r="H299" s="146" t="str">
        <f>Translations!$B$966</f>
        <v>± 7,5%</v>
      </c>
      <c r="I299" s="146" t="str">
        <f>Translations!$B$967</f>
        <v>± 5,0%</v>
      </c>
      <c r="J299" s="17"/>
      <c r="K299" s="17"/>
      <c r="L299" s="146" t="str">
        <f>Translations!$B$968</f>
        <v>± 2,5%</v>
      </c>
      <c r="M299" s="146"/>
      <c r="N299" s="146"/>
      <c r="O299" s="148"/>
      <c r="P299" s="103">
        <f t="shared" si="15"/>
        <v>3</v>
      </c>
      <c r="Q299" s="147" t="str">
        <f t="shared" si="16"/>
        <v>Vapno / dolomit / magnezit: Proces (metoda A): miješani (karbonat + nekarbonat)</v>
      </c>
      <c r="R299" s="17"/>
      <c r="S299" s="17" t="str">
        <f t="shared" si="17"/>
        <v>ActivityData_Vapno / dolomit / magnezit: Proces (metoda A): miješani (karbonat + nekarbonat)</v>
      </c>
      <c r="W299" s="21" t="b">
        <v>0</v>
      </c>
      <c r="Z299" s="21" t="b">
        <f t="shared" si="10"/>
        <v>0</v>
      </c>
    </row>
    <row r="300" spans="1:26" ht="12.75" customHeight="1" outlineLevel="1" x14ac:dyDescent="0.2">
      <c r="A300" s="21">
        <v>36</v>
      </c>
      <c r="B300" s="597" t="str">
        <f>B299</f>
        <v>Proizvodnja vapna ili kalcinacija dolomita/magnezita</v>
      </c>
      <c r="C300" s="597" t="str">
        <f>Translations!$B$1017</f>
        <v>Vapno / dolomit / magnezit</v>
      </c>
      <c r="D300" s="597" t="str">
        <f>Translations!$B$1261</f>
        <v>Proces (metoda A): nekarbonat</v>
      </c>
      <c r="E300" s="597" t="str">
        <f>Translations!$B$1259</f>
        <v>Ulazni materijal u proces [t]</v>
      </c>
      <c r="F300" s="151" t="str">
        <f t="shared" si="18"/>
        <v>Standardna metoda: Proces, članak 24. stavak 2.</v>
      </c>
      <c r="G300" s="103">
        <v>1</v>
      </c>
      <c r="H300" s="146" t="str">
        <f>Translations!$B$966</f>
        <v>± 7,5%</v>
      </c>
      <c r="I300" s="146" t="str">
        <f>Translations!$B$967</f>
        <v>± 5,0%</v>
      </c>
      <c r="J300" s="17"/>
      <c r="K300" s="17"/>
      <c r="L300" s="146" t="str">
        <f>Translations!$B$968</f>
        <v>± 2,5%</v>
      </c>
      <c r="M300" s="146"/>
      <c r="N300" s="146"/>
      <c r="O300" s="148"/>
      <c r="P300" s="103">
        <f t="shared" si="15"/>
        <v>3</v>
      </c>
      <c r="Q300" s="147" t="str">
        <f t="shared" si="16"/>
        <v>Vapno / dolomit / magnezit: Proces (metoda A): nekarbonat</v>
      </c>
      <c r="R300" s="17"/>
      <c r="S300" s="17" t="str">
        <f t="shared" si="17"/>
        <v>ActivityData_Vapno / dolomit / magnezit: Proces (metoda A): nekarbonat</v>
      </c>
      <c r="W300" s="21" t="b">
        <v>0</v>
      </c>
      <c r="Z300" s="21" t="b">
        <f t="shared" si="10"/>
        <v>0</v>
      </c>
    </row>
    <row r="301" spans="1:26" ht="12.75" customHeight="1" outlineLevel="1" x14ac:dyDescent="0.2">
      <c r="A301" s="21">
        <v>37</v>
      </c>
      <c r="B301" s="17" t="str">
        <f>B298</f>
        <v>Proizvodnja vapna ili kalcinacija dolomita/magnezita</v>
      </c>
      <c r="C301" s="17" t="str">
        <f>C298</f>
        <v>Vapno / dolomit / magnezit</v>
      </c>
      <c r="D301" s="597" t="str">
        <f>Translations!$B$1262</f>
        <v>Proces (metoda B): izlaz oksida</v>
      </c>
      <c r="E301" s="597" t="str">
        <f>Translations!$B$998</f>
        <v>Izlaz oksida [t]</v>
      </c>
      <c r="F301" s="151" t="str">
        <f t="shared" si="18"/>
        <v>Standardna metoda: Proces, članak 24. stavak 2.</v>
      </c>
      <c r="G301" s="103">
        <v>1</v>
      </c>
      <c r="H301" s="146" t="str">
        <f>Translations!$B$967</f>
        <v>± 5,0%</v>
      </c>
      <c r="I301" s="146" t="str">
        <f>Translations!$B$968</f>
        <v>± 2,5%</v>
      </c>
      <c r="J301" s="17"/>
      <c r="K301" s="17"/>
      <c r="L301" s="148"/>
      <c r="M301" s="148"/>
      <c r="N301" s="148"/>
      <c r="O301" s="148"/>
      <c r="P301" s="103">
        <f t="shared" si="15"/>
        <v>2</v>
      </c>
      <c r="Q301" s="147" t="str">
        <f t="shared" si="16"/>
        <v>Vapno / dolomit / magnezit: Proces (metoda B): izlaz oksida</v>
      </c>
      <c r="R301" s="17"/>
      <c r="S301" s="17" t="str">
        <f t="shared" si="17"/>
        <v>ActivityData_Vapno / dolomit / magnezit: Proces (metoda B): izlaz oksida</v>
      </c>
      <c r="W301" s="21" t="b">
        <v>0</v>
      </c>
      <c r="Z301" s="21" t="b">
        <f t="shared" si="10"/>
        <v>0</v>
      </c>
    </row>
    <row r="302" spans="1:26" ht="12.75" customHeight="1" outlineLevel="1" x14ac:dyDescent="0.2">
      <c r="A302" s="21">
        <v>38</v>
      </c>
      <c r="B302" s="17" t="str">
        <f>B301</f>
        <v>Proizvodnja vapna ili kalcinacija dolomita/magnezita</v>
      </c>
      <c r="C302" s="17" t="str">
        <f>C301</f>
        <v>Vapno / dolomit / magnezit</v>
      </c>
      <c r="D302" s="17" t="str">
        <f>Translations!$B$1021</f>
        <v>Prašina iz peći (Metoda B)</v>
      </c>
      <c r="E302" s="17" t="str">
        <f>Translations!$B$1022</f>
        <v>Prašina iz peći [t]</v>
      </c>
      <c r="F302" s="151" t="str">
        <f t="shared" si="18"/>
        <v>Standardna metoda: Proces, članak 24. stavak 2.</v>
      </c>
      <c r="G302" s="103">
        <v>1</v>
      </c>
      <c r="H302" s="191" t="str">
        <f>EUconst_MsgTierCKD</f>
        <v>(nije primjenjivo; koristite procjenu temeljenu na najboljoj praksi)</v>
      </c>
      <c r="I302" s="146" t="str">
        <f>Translations!$B$966</f>
        <v>± 7,5%</v>
      </c>
      <c r="J302" s="17"/>
      <c r="K302" s="17"/>
      <c r="L302" s="148"/>
      <c r="M302" s="148"/>
      <c r="N302" s="148"/>
      <c r="O302" s="148"/>
      <c r="P302" s="103">
        <f t="shared" si="15"/>
        <v>2</v>
      </c>
      <c r="Q302" s="147" t="str">
        <f t="shared" si="16"/>
        <v>Vapno / dolomit / magnezit: Prašina iz peći (Metoda B)</v>
      </c>
      <c r="R302" s="17"/>
      <c r="S302" s="17" t="str">
        <f t="shared" si="17"/>
        <v>ActivityData_Vapno / dolomit / magnezit: Prašina iz peći (Metoda B)</v>
      </c>
      <c r="W302" s="21" t="b">
        <v>0</v>
      </c>
      <c r="Z302" s="21" t="b">
        <f t="shared" si="10"/>
        <v>0</v>
      </c>
    </row>
    <row r="303" spans="1:26" ht="12.75" customHeight="1" outlineLevel="1" x14ac:dyDescent="0.2">
      <c r="A303" s="21">
        <v>39</v>
      </c>
      <c r="B303" s="17" t="str">
        <f>C242</f>
        <v>Proizvodnja stakla</v>
      </c>
      <c r="C303" s="17" t="str">
        <f>Translations!$B$1024</f>
        <v>Staklo i mineralna vuna</v>
      </c>
      <c r="D303" s="597" t="str">
        <f>Translations!$B$1258</f>
        <v>Proces (metoda A): samo karbonat</v>
      </c>
      <c r="E303" s="597" t="str">
        <f>Translations!$B$1259</f>
        <v>Ulazni materijal u proces [t]</v>
      </c>
      <c r="F303" s="151" t="str">
        <f t="shared" si="18"/>
        <v>Standardna metoda: Proces, članak 24. stavak 2.</v>
      </c>
      <c r="G303" s="103">
        <v>1</v>
      </c>
      <c r="H303" s="146" t="str">
        <f>Translations!$B$968</f>
        <v>± 2,5%</v>
      </c>
      <c r="I303" s="146" t="str">
        <f>Translations!$B$969</f>
        <v>± 1,5%</v>
      </c>
      <c r="J303" s="17"/>
      <c r="K303" s="17"/>
      <c r="L303" s="146"/>
      <c r="M303" s="146"/>
      <c r="N303" s="146"/>
      <c r="O303" s="146"/>
      <c r="P303" s="103">
        <f t="shared" si="15"/>
        <v>2</v>
      </c>
      <c r="Q303" s="147" t="str">
        <f t="shared" si="16"/>
        <v>Staklo i mineralna vuna: Proces (metoda A): samo karbonat</v>
      </c>
      <c r="R303" s="17"/>
      <c r="S303" s="17" t="str">
        <f t="shared" si="17"/>
        <v>ActivityData_Staklo i mineralna vuna: Proces (metoda A): samo karbonat</v>
      </c>
      <c r="W303" s="21" t="b">
        <v>0</v>
      </c>
      <c r="Z303" s="21" t="b">
        <f t="shared" si="10"/>
        <v>0</v>
      </c>
    </row>
    <row r="304" spans="1:26" ht="12.75" customHeight="1" outlineLevel="1" x14ac:dyDescent="0.2">
      <c r="A304" s="21">
        <v>40</v>
      </c>
      <c r="B304" s="597" t="str">
        <f>C242</f>
        <v>Proizvodnja stakla</v>
      </c>
      <c r="C304" s="597" t="str">
        <f>Translations!$B$1024</f>
        <v>Staklo i mineralna vuna</v>
      </c>
      <c r="D304" s="597" t="str">
        <f>Translations!$B$1260</f>
        <v>Proces (metoda A): miješani (karbonat + nekarbonat)</v>
      </c>
      <c r="E304" s="597" t="str">
        <f>Translations!$B$1259</f>
        <v>Ulazni materijal u proces [t]</v>
      </c>
      <c r="F304" s="151" t="str">
        <f t="shared" si="18"/>
        <v>Standardna metoda: Proces, članak 24. stavak 2.</v>
      </c>
      <c r="G304" s="103">
        <v>1</v>
      </c>
      <c r="H304" s="146" t="str">
        <f>Translations!$B$968</f>
        <v>± 2,5%</v>
      </c>
      <c r="I304" s="146" t="str">
        <f>Translations!$B$969</f>
        <v>± 1,5%</v>
      </c>
      <c r="J304" s="17"/>
      <c r="K304" s="17"/>
      <c r="L304" s="146"/>
      <c r="M304" s="146"/>
      <c r="N304" s="146"/>
      <c r="O304" s="146"/>
      <c r="P304" s="103">
        <f t="shared" si="15"/>
        <v>2</v>
      </c>
      <c r="Q304" s="147" t="str">
        <f t="shared" si="16"/>
        <v>Staklo i mineralna vuna: Proces (metoda A): miješani (karbonat + nekarbonat)</v>
      </c>
      <c r="R304" s="17"/>
      <c r="S304" s="17" t="str">
        <f t="shared" si="17"/>
        <v>ActivityData_Staklo i mineralna vuna: Proces (metoda A): miješani (karbonat + nekarbonat)</v>
      </c>
      <c r="W304" s="21" t="b">
        <v>0</v>
      </c>
      <c r="Z304" s="21" t="b">
        <f t="shared" si="10"/>
        <v>0</v>
      </c>
    </row>
    <row r="305" spans="1:26" ht="12.75" customHeight="1" outlineLevel="1" x14ac:dyDescent="0.2">
      <c r="A305" s="21">
        <v>41</v>
      </c>
      <c r="B305" s="597" t="str">
        <f>B304</f>
        <v>Proizvodnja stakla</v>
      </c>
      <c r="C305" s="597" t="str">
        <f>Translations!$B$1024</f>
        <v>Staklo i mineralna vuna</v>
      </c>
      <c r="D305" s="597" t="str">
        <f>Translations!$B$1261</f>
        <v>Proces (metoda A): nekarbonat</v>
      </c>
      <c r="E305" s="597" t="str">
        <f>Translations!$B$1259</f>
        <v>Ulazni materijal u proces [t]</v>
      </c>
      <c r="F305" s="151" t="str">
        <f t="shared" si="18"/>
        <v>Standardna metoda: Proces, članak 24. stavak 2.</v>
      </c>
      <c r="G305" s="103">
        <v>1</v>
      </c>
      <c r="H305" s="146" t="str">
        <f>Translations!$B$968</f>
        <v>± 2,5%</v>
      </c>
      <c r="I305" s="146" t="str">
        <f>Translations!$B$969</f>
        <v>± 1,5%</v>
      </c>
      <c r="J305" s="17"/>
      <c r="K305" s="17"/>
      <c r="L305" s="146"/>
      <c r="M305" s="146"/>
      <c r="N305" s="146"/>
      <c r="O305" s="146"/>
      <c r="P305" s="103">
        <f t="shared" si="15"/>
        <v>2</v>
      </c>
      <c r="Q305" s="147" t="str">
        <f t="shared" si="16"/>
        <v>Staklo i mineralna vuna: Proces (metoda A): nekarbonat</v>
      </c>
      <c r="R305" s="17"/>
      <c r="S305" s="17" t="str">
        <f t="shared" si="17"/>
        <v>ActivityData_Staklo i mineralna vuna: Proces (metoda A): nekarbonat</v>
      </c>
      <c r="W305" s="21" t="b">
        <v>0</v>
      </c>
      <c r="Z305" s="21" t="b">
        <f t="shared" si="10"/>
        <v>0</v>
      </c>
    </row>
    <row r="306" spans="1:26" ht="12.75" customHeight="1" outlineLevel="1" x14ac:dyDescent="0.2">
      <c r="A306" s="21">
        <v>42</v>
      </c>
      <c r="B306" s="17" t="str">
        <f>C243</f>
        <v>Proizvodnja keramike</v>
      </c>
      <c r="C306" s="17" t="str">
        <f>Translations!$B$1028</f>
        <v>Keramika</v>
      </c>
      <c r="D306" s="597" t="str">
        <f>Translations!$B$1258</f>
        <v>Proces (metoda A): samo karbonat</v>
      </c>
      <c r="E306" s="597" t="str">
        <f>Translations!$B$1259</f>
        <v>Ulazni materijal u proces [t]</v>
      </c>
      <c r="F306" s="151" t="str">
        <f t="shared" si="18"/>
        <v>Standardna metoda: Proces, članak 24. stavak 2.</v>
      </c>
      <c r="G306" s="103">
        <v>1</v>
      </c>
      <c r="H306" s="146" t="str">
        <f>Translations!$B$966</f>
        <v>± 7,5%</v>
      </c>
      <c r="I306" s="146" t="str">
        <f>Translations!$B$967</f>
        <v>± 5,0%</v>
      </c>
      <c r="J306" s="17"/>
      <c r="K306" s="17"/>
      <c r="L306" s="146" t="str">
        <f>Translations!$B$968</f>
        <v>± 2,5%</v>
      </c>
      <c r="M306" s="146"/>
      <c r="N306" s="146"/>
      <c r="O306" s="146"/>
      <c r="P306" s="103">
        <f t="shared" si="15"/>
        <v>3</v>
      </c>
      <c r="Q306" s="147" t="str">
        <f t="shared" si="16"/>
        <v>Keramika: Proces (metoda A): samo karbonat</v>
      </c>
      <c r="R306" s="17"/>
      <c r="S306" s="17" t="str">
        <f t="shared" si="17"/>
        <v>ActivityData_Keramika: Proces (metoda A): samo karbonat</v>
      </c>
      <c r="W306" s="21" t="b">
        <v>0</v>
      </c>
      <c r="Z306" s="21" t="b">
        <f t="shared" si="10"/>
        <v>0</v>
      </c>
    </row>
    <row r="307" spans="1:26" ht="12.75" customHeight="1" outlineLevel="1" x14ac:dyDescent="0.2">
      <c r="A307" s="21">
        <v>43</v>
      </c>
      <c r="B307" s="597" t="str">
        <f>B306</f>
        <v>Proizvodnja keramike</v>
      </c>
      <c r="C307" s="597" t="str">
        <f>C306</f>
        <v>Keramika</v>
      </c>
      <c r="D307" s="597" t="str">
        <f>Translations!$B$1260</f>
        <v>Proces (metoda A): miješani (karbonat + nekarbonat)</v>
      </c>
      <c r="E307" s="597" t="str">
        <f>Translations!$B$1259</f>
        <v>Ulazni materijal u proces [t]</v>
      </c>
      <c r="F307" s="151" t="str">
        <f>EUconst_ProcessCarbonate</f>
        <v>Standardna metoda: Proces, članak 24. stavak 2.</v>
      </c>
      <c r="G307" s="103">
        <v>1</v>
      </c>
      <c r="H307" s="146" t="str">
        <f>Translations!$B$966</f>
        <v>± 7,5%</v>
      </c>
      <c r="I307" s="146" t="str">
        <f>Translations!$B$967</f>
        <v>± 5,0%</v>
      </c>
      <c r="J307" s="17"/>
      <c r="K307" s="17"/>
      <c r="L307" s="146" t="str">
        <f>Translations!$B$968</f>
        <v>± 2,5%</v>
      </c>
      <c r="M307" s="146"/>
      <c r="N307" s="146"/>
      <c r="O307" s="148"/>
      <c r="P307" s="103">
        <f t="shared" si="15"/>
        <v>3</v>
      </c>
      <c r="Q307" s="147" t="str">
        <f t="shared" si="16"/>
        <v>Keramika: Proces (metoda A): miješani (karbonat + nekarbonat)</v>
      </c>
      <c r="R307" s="17"/>
      <c r="S307" s="17" t="str">
        <f t="shared" si="17"/>
        <v>ActivityData_Keramika: Proces (metoda A): miješani (karbonat + nekarbonat)</v>
      </c>
      <c r="W307" s="21" t="b">
        <v>0</v>
      </c>
      <c r="X307" s="69"/>
      <c r="Z307" s="21" t="b">
        <f t="shared" si="10"/>
        <v>0</v>
      </c>
    </row>
    <row r="308" spans="1:26" ht="12.75" customHeight="1" outlineLevel="1" x14ac:dyDescent="0.2">
      <c r="A308" s="21">
        <v>44</v>
      </c>
      <c r="B308" s="597" t="str">
        <f>B307</f>
        <v>Proizvodnja keramike</v>
      </c>
      <c r="C308" s="597" t="str">
        <f>C307</f>
        <v>Keramika</v>
      </c>
      <c r="D308" s="597" t="str">
        <f>Translations!$B$1261</f>
        <v>Proces (metoda A): nekarbonat</v>
      </c>
      <c r="E308" s="597" t="str">
        <f>Translations!$B$1259</f>
        <v>Ulazni materijal u proces [t]</v>
      </c>
      <c r="F308" s="151" t="str">
        <f>EUconst_ProcessCarbonate</f>
        <v>Standardna metoda: Proces, članak 24. stavak 2.</v>
      </c>
      <c r="G308" s="103">
        <v>1</v>
      </c>
      <c r="H308" s="146" t="str">
        <f>Translations!$B$966</f>
        <v>± 7,5%</v>
      </c>
      <c r="I308" s="146" t="str">
        <f>Translations!$B$967</f>
        <v>± 5,0%</v>
      </c>
      <c r="J308" s="17"/>
      <c r="K308" s="17"/>
      <c r="L308" s="146" t="str">
        <f>Translations!$B$968</f>
        <v>± 2,5%</v>
      </c>
      <c r="M308" s="146"/>
      <c r="N308" s="146"/>
      <c r="O308" s="148"/>
      <c r="P308" s="103">
        <f t="shared" si="15"/>
        <v>3</v>
      </c>
      <c r="Q308" s="147" t="str">
        <f t="shared" si="16"/>
        <v>Keramika: Proces (metoda A): nekarbonat</v>
      </c>
      <c r="R308" s="17"/>
      <c r="S308" s="17" t="str">
        <f t="shared" si="17"/>
        <v>ActivityData_Keramika: Proces (metoda A): nekarbonat</v>
      </c>
      <c r="W308" s="21" t="b">
        <v>0</v>
      </c>
      <c r="X308" s="69"/>
      <c r="Z308" s="21" t="b">
        <f t="shared" si="10"/>
        <v>0</v>
      </c>
    </row>
    <row r="309" spans="1:26" ht="12.75" customHeight="1" outlineLevel="1" x14ac:dyDescent="0.2">
      <c r="A309" s="21">
        <v>45</v>
      </c>
      <c r="B309" s="17" t="str">
        <f>B308</f>
        <v>Proizvodnja keramike</v>
      </c>
      <c r="C309" s="17" t="str">
        <f>C306</f>
        <v>Keramika</v>
      </c>
      <c r="D309" s="597" t="str">
        <f>Translations!$B$1262</f>
        <v>Proces (metoda B): izlaz oksida</v>
      </c>
      <c r="E309" s="17" t="str">
        <f>Translations!$B$1032</f>
        <v>Bruto proizvodnja, uključujući i odbačene proizvode te reciklažno staklo iz peći i pošiljki [t]</v>
      </c>
      <c r="F309" s="151" t="str">
        <f t="shared" si="18"/>
        <v>Standardna metoda: Proces, članak 24. stavak 2.</v>
      </c>
      <c r="G309" s="103">
        <v>1</v>
      </c>
      <c r="H309" s="146" t="str">
        <f>Translations!$B$966</f>
        <v>± 7,5%</v>
      </c>
      <c r="I309" s="146" t="str">
        <f>Translations!$B$967</f>
        <v>± 5,0%</v>
      </c>
      <c r="J309" s="17"/>
      <c r="K309" s="17"/>
      <c r="L309" s="146" t="str">
        <f>Translations!$B$968</f>
        <v>± 2,5%</v>
      </c>
      <c r="M309" s="146"/>
      <c r="N309" s="146"/>
      <c r="O309" s="146"/>
      <c r="P309" s="103">
        <f t="shared" si="15"/>
        <v>3</v>
      </c>
      <c r="Q309" s="147" t="str">
        <f t="shared" si="16"/>
        <v>Keramika: Proces (metoda B): izlaz oksida</v>
      </c>
      <c r="R309" s="17"/>
      <c r="S309" s="17" t="str">
        <f t="shared" si="17"/>
        <v>ActivityData_Keramika: Proces (metoda B): izlaz oksida</v>
      </c>
      <c r="W309" s="21" t="b">
        <v>0</v>
      </c>
      <c r="Z309" s="21" t="b">
        <f t="shared" si="10"/>
        <v>0</v>
      </c>
    </row>
    <row r="310" spans="1:26" ht="12.75" customHeight="1" outlineLevel="1" x14ac:dyDescent="0.2">
      <c r="A310" s="21">
        <v>46</v>
      </c>
      <c r="B310" s="17" t="str">
        <f>B309</f>
        <v>Proizvodnja keramike</v>
      </c>
      <c r="C310" s="17" t="str">
        <f>C309</f>
        <v>Keramika</v>
      </c>
      <c r="D310" s="17" t="str">
        <f>Translations!$B$1033</f>
        <v>Čišćenje mokrim postupkom</v>
      </c>
      <c r="E310" s="17" t="str">
        <f>Translations!$B$1034</f>
        <v>Potrošeni suhi CaCO3 [t]</v>
      </c>
      <c r="F310" s="151" t="str">
        <f t="shared" si="18"/>
        <v>Standardna metoda: Proces, članak 24. stavak 2.</v>
      </c>
      <c r="G310" s="103">
        <v>1</v>
      </c>
      <c r="H310" s="146" t="str">
        <f>Translations!$B$966</f>
        <v>± 7,5%</v>
      </c>
      <c r="I310" s="146"/>
      <c r="J310" s="17"/>
      <c r="K310" s="17"/>
      <c r="L310" s="146"/>
      <c r="M310" s="146"/>
      <c r="N310" s="146"/>
      <c r="O310" s="146"/>
      <c r="P310" s="103">
        <f t="shared" si="15"/>
        <v>1</v>
      </c>
      <c r="Q310" s="147" t="str">
        <f t="shared" si="16"/>
        <v>Keramika: Čišćenje mokrim postupkom</v>
      </c>
      <c r="R310" s="17"/>
      <c r="S310" s="17" t="str">
        <f t="shared" si="17"/>
        <v>ActivityData_Keramika: Čišćenje mokrim postupkom</v>
      </c>
      <c r="W310" s="21" t="b">
        <v>0</v>
      </c>
      <c r="Z310" s="21" t="b">
        <f t="shared" ref="Z310:Z335" si="20">IF(G310=EUconst_NA,TRUE,FALSE)</f>
        <v>0</v>
      </c>
    </row>
    <row r="311" spans="1:26" ht="12.75" customHeight="1" outlineLevel="1" x14ac:dyDescent="0.2">
      <c r="A311" s="21">
        <v>47</v>
      </c>
      <c r="B311" s="17" t="str">
        <f>C246</f>
        <v>Proizvodnja celuloze</v>
      </c>
      <c r="C311" s="17" t="str">
        <f>Translations!$B$1036</f>
        <v>Celuloza i papir</v>
      </c>
      <c r="D311" s="17" t="str">
        <f>Translations!$B$1037</f>
        <v>Dodatne kemikalije</v>
      </c>
      <c r="E311" s="17" t="str">
        <f>Translations!$B$1038</f>
        <v>Količina CaCO3 i Na2CO3 [t]</v>
      </c>
      <c r="F311" s="151" t="str">
        <f t="shared" si="18"/>
        <v>Standardna metoda: Proces, članak 24. stavak 2.</v>
      </c>
      <c r="G311" s="103">
        <v>1</v>
      </c>
      <c r="H311" s="146" t="str">
        <f>Translations!$B$968</f>
        <v>± 2,5%</v>
      </c>
      <c r="I311" s="146" t="str">
        <f>Translations!$B$969</f>
        <v>± 1,5%</v>
      </c>
      <c r="J311" s="17"/>
      <c r="K311" s="17"/>
      <c r="L311" s="146"/>
      <c r="M311" s="146"/>
      <c r="N311" s="146"/>
      <c r="O311" s="146"/>
      <c r="P311" s="103">
        <f t="shared" si="15"/>
        <v>2</v>
      </c>
      <c r="Q311" s="147" t="str">
        <f t="shared" si="16"/>
        <v>Celuloza i papir: Dodatne kemikalije</v>
      </c>
      <c r="R311" s="17"/>
      <c r="S311" s="17" t="str">
        <f t="shared" si="17"/>
        <v>ActivityData_Celuloza i papir: Dodatne kemikalije</v>
      </c>
      <c r="W311" s="21" t="b">
        <v>0</v>
      </c>
      <c r="Z311" s="21" t="b">
        <f t="shared" si="20"/>
        <v>0</v>
      </c>
    </row>
    <row r="312" spans="1:26" ht="12.75" customHeight="1" outlineLevel="1" x14ac:dyDescent="0.2">
      <c r="A312" s="21">
        <v>48</v>
      </c>
      <c r="B312" s="17" t="str">
        <f>C248</f>
        <v xml:space="preserve">Proizvodnja čađe </v>
      </c>
      <c r="C312" s="17" t="str">
        <f>Translations!$B$1039</f>
        <v>Čađa</v>
      </c>
      <c r="D312" s="17" t="str">
        <f>Translations!$B$1040</f>
        <v>Metodologija masene bilance</v>
      </c>
      <c r="E312" s="17" t="str">
        <f>Translations!$B$974</f>
        <v>Pojedinačni ulazni i izlazni materijal [t]</v>
      </c>
      <c r="F312" s="151" t="str">
        <f>EUconst_MassBalance</f>
        <v>Metoda masene bilance, članak 25.</v>
      </c>
      <c r="G312" s="103">
        <v>1</v>
      </c>
      <c r="H312" s="146" t="str">
        <f>Translations!$B$966</f>
        <v>± 7,5%</v>
      </c>
      <c r="I312" s="146" t="str">
        <f>Translations!$B$967</f>
        <v>± 5,0%</v>
      </c>
      <c r="J312" s="17"/>
      <c r="K312" s="17"/>
      <c r="L312" s="146" t="str">
        <f>Translations!$B$968</f>
        <v>± 2,5%</v>
      </c>
      <c r="M312" s="146"/>
      <c r="N312" s="146"/>
      <c r="O312" s="146" t="str">
        <f>Translations!$B$969</f>
        <v>± 1,5%</v>
      </c>
      <c r="P312" s="103">
        <f t="shared" si="15"/>
        <v>4</v>
      </c>
      <c r="Q312" s="147" t="str">
        <f t="shared" si="16"/>
        <v>Čađa: Metodologija masene bilance</v>
      </c>
      <c r="R312" s="17"/>
      <c r="S312" s="17" t="str">
        <f t="shared" si="17"/>
        <v>ActivityData_Čađa: Metodologija masene bilance</v>
      </c>
      <c r="W312" s="21" t="b">
        <v>0</v>
      </c>
      <c r="Z312" s="21" t="b">
        <f t="shared" si="20"/>
        <v>0</v>
      </c>
    </row>
    <row r="313" spans="1:26" ht="12.75" customHeight="1" outlineLevel="1" x14ac:dyDescent="0.2">
      <c r="A313" s="21">
        <v>49</v>
      </c>
      <c r="B313" s="17" t="str">
        <f>C252</f>
        <v>Proizvodnja amonijaka</v>
      </c>
      <c r="C313" s="17" t="str">
        <f>Translations!$B$1041</f>
        <v>Amonijak</v>
      </c>
      <c r="D313" s="17" t="str">
        <f>Translations!$B$994</f>
        <v>Gorivo koje se koristi kao ulazni materijal procesa</v>
      </c>
      <c r="E313" s="17" t="str">
        <f>Translations!$B$1042</f>
        <v>Količina goriva korištena kao ulazni materijal procesa [t] ili [Nm3]</v>
      </c>
      <c r="F313" s="151" t="str">
        <f>$F$265</f>
        <v>Standardna metoda: Gorivo, članak 24. stavak 1.Uredbe</v>
      </c>
      <c r="G313" s="103">
        <v>2</v>
      </c>
      <c r="H313" s="146" t="str">
        <f>Translations!$B$966</f>
        <v>± 7,5%</v>
      </c>
      <c r="I313" s="146" t="str">
        <f>Translations!$B$967</f>
        <v>± 5,0%</v>
      </c>
      <c r="J313" s="17"/>
      <c r="K313" s="17"/>
      <c r="L313" s="146" t="str">
        <f>Translations!$B$968</f>
        <v>± 2,5%</v>
      </c>
      <c r="M313" s="146"/>
      <c r="N313" s="146"/>
      <c r="O313" s="146" t="str">
        <f>Translations!$B$969</f>
        <v>± 1,5%</v>
      </c>
      <c r="P313" s="103">
        <f t="shared" si="15"/>
        <v>4</v>
      </c>
      <c r="Q313" s="147" t="str">
        <f t="shared" si="16"/>
        <v>Amonijak: Gorivo koje se koristi kao ulazni materijal procesa</v>
      </c>
      <c r="R313" s="17"/>
      <c r="S313" s="17" t="str">
        <f t="shared" si="17"/>
        <v>ActivityData_Amonijak: Gorivo koje se koristi kao ulazni materijal procesa</v>
      </c>
      <c r="W313" s="21" t="b">
        <v>0</v>
      </c>
      <c r="Z313" s="21" t="b">
        <f t="shared" si="20"/>
        <v>0</v>
      </c>
    </row>
    <row r="314" spans="1:26" ht="12.75" customHeight="1" outlineLevel="1" x14ac:dyDescent="0.2">
      <c r="A314" s="21">
        <v>50</v>
      </c>
      <c r="B314" s="17" t="str">
        <f>C254</f>
        <v>Proizvodnja vodika i sintetskog plina</v>
      </c>
      <c r="C314" s="17" t="str">
        <f>Translations!$B$1043</f>
        <v>Vodik i sintetski plin</v>
      </c>
      <c r="D314" s="17" t="str">
        <f>Translations!$B$994</f>
        <v>Gorivo koje se koristi kao ulazni materijal procesa</v>
      </c>
      <c r="E314" s="17" t="str">
        <f>Translations!$B$1044</f>
        <v>Količina goriva korištena kao ulazni materijal procesa [t] ili [Nm3]</v>
      </c>
      <c r="F314" s="151" t="str">
        <f>$F$265</f>
        <v>Standardna metoda: Gorivo, članak 24. stavak 1.Uredbe</v>
      </c>
      <c r="G314" s="103">
        <v>2</v>
      </c>
      <c r="H314" s="146" t="str">
        <f>Translations!$B$966</f>
        <v>± 7,5%</v>
      </c>
      <c r="I314" s="146" t="str">
        <f>Translations!$B$967</f>
        <v>± 5,0%</v>
      </c>
      <c r="J314" s="17"/>
      <c r="K314" s="17"/>
      <c r="L314" s="146" t="str">
        <f>Translations!$B$968</f>
        <v>± 2,5%</v>
      </c>
      <c r="M314" s="146"/>
      <c r="N314" s="146"/>
      <c r="O314" s="146" t="str">
        <f>Translations!$B$969</f>
        <v>± 1,5%</v>
      </c>
      <c r="P314" s="103">
        <f t="shared" si="15"/>
        <v>4</v>
      </c>
      <c r="Q314" s="147" t="str">
        <f t="shared" si="16"/>
        <v>Vodik i sintetski plin: Gorivo koje se koristi kao ulazni materijal procesa</v>
      </c>
      <c r="R314" s="17"/>
      <c r="S314" s="17" t="str">
        <f t="shared" si="17"/>
        <v>ActivityData_Vodik i sintetski plin: Gorivo koje se koristi kao ulazni materijal procesa</v>
      </c>
      <c r="W314" s="21" t="b">
        <v>0</v>
      </c>
      <c r="Z314" s="21" t="b">
        <f t="shared" si="20"/>
        <v>0</v>
      </c>
    </row>
    <row r="315" spans="1:26" ht="12.75" customHeight="1" outlineLevel="1" x14ac:dyDescent="0.2">
      <c r="A315" s="21">
        <v>51</v>
      </c>
      <c r="B315" s="17" t="str">
        <f>B314</f>
        <v>Proizvodnja vodika i sintetskog plina</v>
      </c>
      <c r="C315" s="17" t="str">
        <f>C314</f>
        <v>Vodik i sintetski plin</v>
      </c>
      <c r="D315" s="17" t="str">
        <f>Translations!$B$1040</f>
        <v>Metodologija masene bilance</v>
      </c>
      <c r="E315" s="17" t="str">
        <f>Translations!$B$974</f>
        <v>Pojedinačni ulazni i izlazni materijal [t]</v>
      </c>
      <c r="F315" s="151" t="str">
        <f>EUconst_MassBalance</f>
        <v>Metoda masene bilance, članak 25.</v>
      </c>
      <c r="G315" s="103">
        <v>1</v>
      </c>
      <c r="H315" s="146" t="str">
        <f>Translations!$B$966</f>
        <v>± 7,5%</v>
      </c>
      <c r="I315" s="146" t="str">
        <f>Translations!$B$967</f>
        <v>± 5,0%</v>
      </c>
      <c r="J315" s="17"/>
      <c r="K315" s="17"/>
      <c r="L315" s="146" t="str">
        <f>Translations!$B$968</f>
        <v>± 2,5%</v>
      </c>
      <c r="M315" s="146"/>
      <c r="N315" s="146"/>
      <c r="O315" s="146" t="str">
        <f>Translations!$B$969</f>
        <v>± 1,5%</v>
      </c>
      <c r="P315" s="103">
        <f t="shared" si="15"/>
        <v>4</v>
      </c>
      <c r="Q315" s="147" t="str">
        <f t="shared" si="16"/>
        <v>Vodik i sintetski plin: Metodologija masene bilance</v>
      </c>
      <c r="R315" s="17"/>
      <c r="S315" s="17" t="str">
        <f t="shared" si="17"/>
        <v>ActivityData_Vodik i sintetski plin: Metodologija masene bilance</v>
      </c>
      <c r="W315" s="21" t="b">
        <v>0</v>
      </c>
      <c r="Z315" s="21" t="b">
        <f t="shared" si="20"/>
        <v>0</v>
      </c>
    </row>
    <row r="316" spans="1:26" ht="12.75" customHeight="1" outlineLevel="1" x14ac:dyDescent="0.2">
      <c r="A316" s="21">
        <v>52</v>
      </c>
      <c r="B316" s="17" t="str">
        <f>C253</f>
        <v xml:space="preserve">Proizvodnja kemikalija na veliko </v>
      </c>
      <c r="C316" s="17" t="str">
        <f>Translations!$B$1046</f>
        <v>Organske kemikalije na veliko</v>
      </c>
      <c r="D316" s="17" t="str">
        <f>Translations!$B$1040</f>
        <v>Metodologija masene bilance</v>
      </c>
      <c r="E316" s="17" t="str">
        <f>Translations!$B$974</f>
        <v>Pojedinačni ulazni i izlazni materijal [t]</v>
      </c>
      <c r="F316" s="151" t="str">
        <f>EUconst_MassBalance</f>
        <v>Metoda masene bilance, članak 25.</v>
      </c>
      <c r="G316" s="103">
        <v>1</v>
      </c>
      <c r="H316" s="146" t="str">
        <f>Translations!$B$966</f>
        <v>± 7,5%</v>
      </c>
      <c r="I316" s="146" t="str">
        <f>Translations!$B$967</f>
        <v>± 5,0%</v>
      </c>
      <c r="J316" s="17"/>
      <c r="K316" s="17"/>
      <c r="L316" s="146" t="str">
        <f>Translations!$B$968</f>
        <v>± 2,5%</v>
      </c>
      <c r="M316" s="146"/>
      <c r="N316" s="146"/>
      <c r="O316" s="146" t="str">
        <f>Translations!$B$969</f>
        <v>± 1,5%</v>
      </c>
      <c r="P316" s="103">
        <f t="shared" si="15"/>
        <v>4</v>
      </c>
      <c r="Q316" s="147" t="str">
        <f t="shared" si="16"/>
        <v>Organske kemikalije na veliko: Metodologija masene bilance</v>
      </c>
      <c r="R316" s="17"/>
      <c r="S316" s="17" t="str">
        <f t="shared" si="17"/>
        <v>ActivityData_Organske kemikalije na veliko: Metodologija masene bilance</v>
      </c>
      <c r="W316" s="21" t="b">
        <v>0</v>
      </c>
      <c r="Z316" s="21" t="b">
        <f t="shared" si="20"/>
        <v>0</v>
      </c>
    </row>
    <row r="317" spans="1:26" ht="12.75" customHeight="1" outlineLevel="1" x14ac:dyDescent="0.2">
      <c r="A317" s="21">
        <v>53</v>
      </c>
      <c r="B317" s="17" t="str">
        <f>C236</f>
        <v>Proizvodnja ili prerada obojenih metala</v>
      </c>
      <c r="C317" s="17" t="str">
        <f>Translations!$B$1048</f>
        <v>Neobojeni, sek. aluminij</v>
      </c>
      <c r="D317" s="597" t="str">
        <f>Translations!$B$1258</f>
        <v>Proces (metoda A): samo karbonat</v>
      </c>
      <c r="E317" s="597" t="str">
        <f>Translations!$B$1259</f>
        <v>Ulazni materijal u proces [t]</v>
      </c>
      <c r="F317" s="151" t="str">
        <f>$F$271</f>
        <v>Standardna metoda: Proces, članak 24. stavak 2.</v>
      </c>
      <c r="G317" s="103">
        <v>1</v>
      </c>
      <c r="H317" s="146" t="str">
        <f>Translations!$B$967</f>
        <v>± 5,0%</v>
      </c>
      <c r="I317" s="146" t="str">
        <f>Translations!$B$968</f>
        <v>± 2,5%</v>
      </c>
      <c r="J317" s="17"/>
      <c r="K317" s="17"/>
      <c r="L317" s="146"/>
      <c r="M317" s="146"/>
      <c r="N317" s="146"/>
      <c r="O317" s="146"/>
      <c r="P317" s="103">
        <f t="shared" si="15"/>
        <v>2</v>
      </c>
      <c r="Q317" s="147" t="str">
        <f t="shared" si="16"/>
        <v>Neobojeni, sek. aluminij: Proces (metoda A): samo karbonat</v>
      </c>
      <c r="R317" s="17"/>
      <c r="S317" s="17" t="str">
        <f t="shared" si="17"/>
        <v>ActivityData_Neobojeni, sek. aluminij: Proces (metoda A): samo karbonat</v>
      </c>
      <c r="W317" s="21" t="b">
        <v>0</v>
      </c>
      <c r="Z317" s="21" t="b">
        <f t="shared" si="20"/>
        <v>0</v>
      </c>
    </row>
    <row r="318" spans="1:26" ht="12.75" customHeight="1" outlineLevel="1" x14ac:dyDescent="0.2">
      <c r="A318" s="21">
        <v>54</v>
      </c>
      <c r="B318" s="17" t="str">
        <f>B317</f>
        <v>Proizvodnja ili prerada obojenih metala</v>
      </c>
      <c r="C318" s="17" t="str">
        <f>Translations!$B$1048</f>
        <v>Neobojeni, sek. aluminij</v>
      </c>
      <c r="D318" s="597" t="str">
        <f>Translations!$B$1260</f>
        <v>Proces (metoda A): miješani (karbonat + nekarbonat)</v>
      </c>
      <c r="E318" s="597" t="str">
        <f>Translations!$B$1259</f>
        <v>Ulazni materijal u proces [t]</v>
      </c>
      <c r="F318" s="151" t="str">
        <f>$F$271</f>
        <v>Standardna metoda: Proces, članak 24. stavak 2.</v>
      </c>
      <c r="G318" s="103">
        <v>1</v>
      </c>
      <c r="H318" s="146" t="str">
        <f>Translations!$B$967</f>
        <v>± 5,0%</v>
      </c>
      <c r="I318" s="146" t="str">
        <f>Translations!$B$968</f>
        <v>± 2,5%</v>
      </c>
      <c r="J318" s="17"/>
      <c r="K318" s="17"/>
      <c r="L318" s="146"/>
      <c r="M318" s="146"/>
      <c r="N318" s="146"/>
      <c r="O318" s="146"/>
      <c r="P318" s="103">
        <f t="shared" si="15"/>
        <v>2</v>
      </c>
      <c r="Q318" s="147" t="str">
        <f t="shared" si="16"/>
        <v>Neobojeni, sek. aluminij: Proces (metoda A): miješani (karbonat + nekarbonat)</v>
      </c>
      <c r="R318" s="17"/>
      <c r="S318" s="17" t="str">
        <f t="shared" si="17"/>
        <v>ActivityData_Neobojeni, sek. aluminij: Proces (metoda A): miješani (karbonat + nekarbonat)</v>
      </c>
      <c r="W318" s="21" t="b">
        <v>0</v>
      </c>
      <c r="Z318" s="21" t="b">
        <f t="shared" si="20"/>
        <v>0</v>
      </c>
    </row>
    <row r="319" spans="1:26" ht="12.75" customHeight="1" outlineLevel="1" x14ac:dyDescent="0.2">
      <c r="A319" s="21">
        <v>55</v>
      </c>
      <c r="B319" s="17" t="str">
        <f>B318</f>
        <v>Proizvodnja ili prerada obojenih metala</v>
      </c>
      <c r="C319" s="17" t="str">
        <f>Translations!$B$1048</f>
        <v>Neobojeni, sek. aluminij</v>
      </c>
      <c r="D319" s="597" t="str">
        <f>Translations!$B$1261</f>
        <v>Proces (metoda A): nekarbonat</v>
      </c>
      <c r="E319" s="597" t="str">
        <f>Translations!$B$1259</f>
        <v>Ulazni materijal u proces [t]</v>
      </c>
      <c r="F319" s="151" t="str">
        <f>$F$271</f>
        <v>Standardna metoda: Proces, članak 24. stavak 2.</v>
      </c>
      <c r="G319" s="103">
        <v>1</v>
      </c>
      <c r="H319" s="146" t="str">
        <f>Translations!$B$967</f>
        <v>± 5,0%</v>
      </c>
      <c r="I319" s="146" t="str">
        <f>Translations!$B$968</f>
        <v>± 2,5%</v>
      </c>
      <c r="J319" s="17"/>
      <c r="K319" s="17"/>
      <c r="L319" s="146"/>
      <c r="M319" s="146"/>
      <c r="N319" s="146"/>
      <c r="O319" s="146"/>
      <c r="P319" s="103">
        <f t="shared" si="15"/>
        <v>2</v>
      </c>
      <c r="Q319" s="147" t="str">
        <f t="shared" si="16"/>
        <v>Neobojeni, sek. aluminij: Proces (metoda A): nekarbonat</v>
      </c>
      <c r="R319" s="17"/>
      <c r="S319" s="17" t="str">
        <f t="shared" si="17"/>
        <v>ActivityData_Neobojeni, sek. aluminij: Proces (metoda A): nekarbonat</v>
      </c>
      <c r="W319" s="21" t="b">
        <v>0</v>
      </c>
      <c r="Z319" s="21" t="b">
        <f t="shared" si="20"/>
        <v>0</v>
      </c>
    </row>
    <row r="320" spans="1:26" ht="12.75" customHeight="1" outlineLevel="1" x14ac:dyDescent="0.2">
      <c r="A320" s="21">
        <v>56</v>
      </c>
      <c r="B320" s="17" t="str">
        <f>B319</f>
        <v>Proizvodnja ili prerada obojenih metala</v>
      </c>
      <c r="C320" s="17" t="str">
        <f>Translations!$B$1048</f>
        <v>Neobojeni, sek. aluminij</v>
      </c>
      <c r="D320" s="597" t="str">
        <f>Translations!$B$1262</f>
        <v>Proces (metoda B): izlaz oksida</v>
      </c>
      <c r="E320" s="597" t="str">
        <f>Translations!$B$998</f>
        <v>Izlaz oksida [t]</v>
      </c>
      <c r="F320" s="151" t="str">
        <f>$F$271</f>
        <v>Standardna metoda: Proces, članak 24. stavak 2.</v>
      </c>
      <c r="G320" s="103">
        <v>1</v>
      </c>
      <c r="H320" s="146" t="str">
        <f>Translations!$B$967</f>
        <v>± 5,0%</v>
      </c>
      <c r="I320" s="146" t="str">
        <f>Translations!$B$968</f>
        <v>± 2,5%</v>
      </c>
      <c r="J320" s="17"/>
      <c r="K320" s="17"/>
      <c r="L320" s="146"/>
      <c r="M320" s="146"/>
      <c r="N320" s="146"/>
      <c r="O320" s="146"/>
      <c r="P320" s="103">
        <f t="shared" si="15"/>
        <v>2</v>
      </c>
      <c r="Q320" s="147" t="str">
        <f t="shared" si="16"/>
        <v>Neobojeni, sek. aluminij: Proces (metoda B): izlaz oksida</v>
      </c>
      <c r="R320" s="17"/>
      <c r="S320" s="17" t="str">
        <f t="shared" si="17"/>
        <v>ActivityData_Neobojeni, sek. aluminij: Proces (metoda B): izlaz oksida</v>
      </c>
      <c r="W320" s="21" t="b">
        <v>0</v>
      </c>
      <c r="Z320" s="21" t="b">
        <f t="shared" si="20"/>
        <v>0</v>
      </c>
    </row>
    <row r="321" spans="1:42" ht="12.75" customHeight="1" outlineLevel="1" x14ac:dyDescent="0.2">
      <c r="A321" s="21">
        <v>57</v>
      </c>
      <c r="B321" s="17" t="str">
        <f>B320</f>
        <v>Proizvodnja ili prerada obojenih metala</v>
      </c>
      <c r="C321" s="17" t="str">
        <f>C317</f>
        <v>Neobojeni, sek. aluminij</v>
      </c>
      <c r="D321" s="17" t="str">
        <f>Translations!$B$1040</f>
        <v>Metodologija masene bilance</v>
      </c>
      <c r="E321" s="17" t="str">
        <f>Translations!$B$974</f>
        <v>Pojedinačni ulazni i izlazni materijal [t]</v>
      </c>
      <c r="F321" s="151" t="str">
        <f>EUconst_MassBalance</f>
        <v>Metoda masene bilance, članak 25.</v>
      </c>
      <c r="G321" s="103">
        <v>1</v>
      </c>
      <c r="H321" s="146" t="str">
        <f>Translations!$B$966</f>
        <v>± 7,5%</v>
      </c>
      <c r="I321" s="146" t="str">
        <f>Translations!$B$967</f>
        <v>± 5,0%</v>
      </c>
      <c r="J321" s="17"/>
      <c r="K321" s="17"/>
      <c r="L321" s="146" t="str">
        <f>Translations!$B$968</f>
        <v>± 2,5%</v>
      </c>
      <c r="M321" s="146"/>
      <c r="N321" s="146"/>
      <c r="O321" s="146" t="str">
        <f>Translations!$B$969</f>
        <v>± 1,5%</v>
      </c>
      <c r="P321" s="103">
        <f t="shared" si="15"/>
        <v>4</v>
      </c>
      <c r="Q321" s="147" t="str">
        <f t="shared" si="16"/>
        <v>Neobojeni, sek. aluminij: Metodologija masene bilance</v>
      </c>
      <c r="R321" s="17"/>
      <c r="S321" s="17" t="str">
        <f t="shared" si="17"/>
        <v>ActivityData_Neobojeni, sek. aluminij: Metodologija masene bilance</v>
      </c>
      <c r="W321" s="21" t="b">
        <v>0</v>
      </c>
      <c r="Z321" s="21" t="b">
        <f t="shared" si="20"/>
        <v>0</v>
      </c>
    </row>
    <row r="322" spans="1:42" ht="12.75" customHeight="1" outlineLevel="1" x14ac:dyDescent="0.2">
      <c r="A322" s="21">
        <v>58</v>
      </c>
      <c r="B322" s="17" t="str">
        <f>C255</f>
        <v>Proizvodnja natrij karbonata i natrij-bikarbonata</v>
      </c>
      <c r="C322" s="17" t="str">
        <f>Translations!$B$1051</f>
        <v>Natrij karbonat / natrij bikarbonat</v>
      </c>
      <c r="D322" s="17" t="str">
        <f>Translations!$B$1040</f>
        <v>Metodologija masene bilance</v>
      </c>
      <c r="E322" s="17" t="str">
        <f>Translations!$B$974</f>
        <v>Pojedinačni ulazni i izlazni materijal [t]</v>
      </c>
      <c r="F322" s="151" t="str">
        <f>EUconst_MassBalance</f>
        <v>Metoda masene bilance, članak 25.</v>
      </c>
      <c r="G322" s="103">
        <v>1</v>
      </c>
      <c r="H322" s="146" t="str">
        <f>Translations!$B$966</f>
        <v>± 7,5%</v>
      </c>
      <c r="I322" s="146" t="str">
        <f>Translations!$B$967</f>
        <v>± 5,0%</v>
      </c>
      <c r="J322" s="17"/>
      <c r="K322" s="17"/>
      <c r="L322" s="146" t="str">
        <f>Translations!$B$968</f>
        <v>± 2,5%</v>
      </c>
      <c r="M322" s="146"/>
      <c r="N322" s="146"/>
      <c r="O322" s="146" t="str">
        <f>Translations!$B$969</f>
        <v>± 1,5%</v>
      </c>
      <c r="P322" s="103">
        <f t="shared" si="15"/>
        <v>4</v>
      </c>
      <c r="Q322" s="147" t="str">
        <f t="shared" si="16"/>
        <v>Natrij karbonat / natrij bikarbonat: Metodologija masene bilance</v>
      </c>
      <c r="R322" s="17"/>
      <c r="S322" s="17" t="str">
        <f t="shared" si="17"/>
        <v>ActivityData_Natrij karbonat / natrij bikarbonat: Metodologija masene bilance</v>
      </c>
      <c r="W322" s="21" t="b">
        <v>0</v>
      </c>
      <c r="Z322" s="21" t="b">
        <f t="shared" si="20"/>
        <v>0</v>
      </c>
    </row>
    <row r="323" spans="1:42" ht="12.75" customHeight="1" outlineLevel="1" x14ac:dyDescent="0.2">
      <c r="A323" s="21">
        <v>59</v>
      </c>
      <c r="B323" s="17" t="str">
        <f>C237</f>
        <v>Proizvodnja primarnog aluminija</v>
      </c>
      <c r="C323" s="17" t="str">
        <f>Translations!$B$1053</f>
        <v>Primarni aluminij</v>
      </c>
      <c r="D323" s="17" t="str">
        <f>Translations!$B$1040</f>
        <v>Metodologija masene bilance</v>
      </c>
      <c r="E323" s="17" t="str">
        <f>Translations!$B$974</f>
        <v>Pojedinačni ulazni i izlazni materijal [t]</v>
      </c>
      <c r="F323" s="151" t="str">
        <f>EUconst_MassBalance</f>
        <v>Metoda masene bilance, članak 25.</v>
      </c>
      <c r="G323" s="103">
        <v>1</v>
      </c>
      <c r="H323" s="146" t="str">
        <f>Translations!$B$966</f>
        <v>± 7,5%</v>
      </c>
      <c r="I323" s="146" t="str">
        <f>Translations!$B$967</f>
        <v>± 5,0%</v>
      </c>
      <c r="J323" s="17"/>
      <c r="K323" s="17"/>
      <c r="L323" s="146" t="str">
        <f>Translations!$B$968</f>
        <v>± 2,5%</v>
      </c>
      <c r="M323" s="146"/>
      <c r="N323" s="146"/>
      <c r="O323" s="146" t="str">
        <f>Translations!$B$969</f>
        <v>± 1,5%</v>
      </c>
      <c r="P323" s="103">
        <f t="shared" si="15"/>
        <v>4</v>
      </c>
      <c r="Q323" s="147" t="str">
        <f t="shared" si="16"/>
        <v>Primarni aluminij: Metodologija masene bilance</v>
      </c>
      <c r="R323" s="17"/>
      <c r="S323" s="17" t="str">
        <f t="shared" si="17"/>
        <v>ActivityData_Primarni aluminij: Metodologija masene bilance</v>
      </c>
      <c r="W323" s="21" t="b">
        <v>0</v>
      </c>
      <c r="Z323" s="21" t="b">
        <f t="shared" si="20"/>
        <v>0</v>
      </c>
    </row>
    <row r="324" spans="1:42" ht="12.75" customHeight="1" outlineLevel="1" x14ac:dyDescent="0.2">
      <c r="A324" s="21">
        <v>60</v>
      </c>
      <c r="B324" s="17" t="str">
        <f>B323</f>
        <v>Proizvodnja primarnog aluminija</v>
      </c>
      <c r="C324" s="17" t="str">
        <f>C323</f>
        <v>Primarni aluminij</v>
      </c>
      <c r="D324" s="17" t="str">
        <f>Translations!$B$1054</f>
        <v>Emisije PFC (Metoda nagiba)</v>
      </c>
      <c r="E324" s="17" t="str">
        <f>Translations!$B$1055</f>
        <v>Proizvodnja primarnog aluminija u [t], minute učinka anode [broj učinka anode/ćelija-dan] i [minute učinka anode /pojavi]</v>
      </c>
      <c r="F324" s="151" t="str">
        <f>EUconst_ProcessPFC</f>
        <v>Izračun sa specijalnim odredbama za PFC (Prilog IV, poglavlje 8.)</v>
      </c>
      <c r="G324" s="103">
        <v>1</v>
      </c>
      <c r="H324" s="146" t="str">
        <f>Translations!$B$968</f>
        <v>± 2,5%</v>
      </c>
      <c r="I324" s="146" t="str">
        <f>Translations!$B$969</f>
        <v>± 1,5%</v>
      </c>
      <c r="J324" s="17"/>
      <c r="K324" s="17"/>
      <c r="L324" s="148"/>
      <c r="M324" s="148"/>
      <c r="N324" s="148"/>
      <c r="O324" s="148"/>
      <c r="P324" s="103">
        <f t="shared" si="15"/>
        <v>2</v>
      </c>
      <c r="Q324" s="147" t="str">
        <f t="shared" si="16"/>
        <v>Primarni aluminij: Emisije PFC (Metoda nagiba)</v>
      </c>
      <c r="R324" s="17"/>
      <c r="S324" s="17" t="str">
        <f t="shared" si="17"/>
        <v>ActivityData_Primarni aluminij: Emisije PFC (Metoda nagiba)</v>
      </c>
      <c r="W324" s="21" t="b">
        <v>0</v>
      </c>
      <c r="Z324" s="21" t="b">
        <f t="shared" si="20"/>
        <v>0</v>
      </c>
    </row>
    <row r="325" spans="1:42" ht="12.75" customHeight="1" outlineLevel="1" x14ac:dyDescent="0.2">
      <c r="A325" s="21">
        <v>61</v>
      </c>
      <c r="B325" s="17" t="str">
        <f>B324</f>
        <v>Proizvodnja primarnog aluminija</v>
      </c>
      <c r="C325" s="17" t="str">
        <f>C324</f>
        <v>Primarni aluminij</v>
      </c>
      <c r="D325" s="17" t="str">
        <f>Translations!$B$1056</f>
        <v>Emisije PFC (prenaponska metoda)</v>
      </c>
      <c r="E325" s="17" t="str">
        <f>Translations!$B$1057</f>
        <v>Proizvodnja primarnog aluminija u [t], prenapon učinka anode  [mV] i učinkovitost struje [-]</v>
      </c>
      <c r="F325" s="151" t="str">
        <f>EUconst_ProcessPFC</f>
        <v>Izračun sa specijalnim odredbama za PFC (Prilog IV, poglavlje 8.)</v>
      </c>
      <c r="G325" s="103">
        <v>1</v>
      </c>
      <c r="H325" s="146" t="str">
        <f>Translations!$B$968</f>
        <v>± 2,5%</v>
      </c>
      <c r="I325" s="146" t="str">
        <f>Translations!$B$969</f>
        <v>± 1,5%</v>
      </c>
      <c r="J325" s="17"/>
      <c r="K325" s="17"/>
      <c r="L325" s="148"/>
      <c r="M325" s="148"/>
      <c r="N325" s="148"/>
      <c r="O325" s="148"/>
      <c r="P325" s="103">
        <f t="shared" si="15"/>
        <v>2</v>
      </c>
      <c r="Q325" s="147" t="str">
        <f t="shared" si="16"/>
        <v>Primarni aluminij: Emisije PFC (prenaponska metoda)</v>
      </c>
      <c r="R325" s="17"/>
      <c r="S325" s="17" t="str">
        <f t="shared" si="17"/>
        <v>ActivityData_Primarni aluminij: Emisije PFC (prenaponska metoda)</v>
      </c>
      <c r="W325" s="21" t="b">
        <v>0</v>
      </c>
      <c r="Z325" s="21" t="b">
        <f t="shared" si="20"/>
        <v>0</v>
      </c>
    </row>
    <row r="326" spans="1:42" ht="12.75" customHeight="1" outlineLevel="1" x14ac:dyDescent="0.2">
      <c r="A326" s="21">
        <v>62</v>
      </c>
      <c r="B326" s="17" t="str">
        <f>C256</f>
        <v>Hvatanje stakleničkih plinova prema Direktivi 2009/31/EC</v>
      </c>
      <c r="C326" s="17" t="s">
        <v>1763</v>
      </c>
      <c r="D326" s="17" t="s">
        <v>1762</v>
      </c>
      <c r="E326" s="17" t="s">
        <v>1769</v>
      </c>
      <c r="F326" s="151" t="str">
        <f>EUconst_MassBalance</f>
        <v>Metoda masene bilance, članak 25.</v>
      </c>
      <c r="G326" s="103">
        <v>1</v>
      </c>
      <c r="H326" s="146" t="str">
        <f>Translations!$B$966</f>
        <v>± 7,5%</v>
      </c>
      <c r="I326" s="146" t="str">
        <f>Translations!$B$967</f>
        <v>± 5,0%</v>
      </c>
      <c r="J326" s="17"/>
      <c r="K326" s="17"/>
      <c r="L326" s="146" t="str">
        <f>Translations!$B$968</f>
        <v>± 2,5%</v>
      </c>
      <c r="M326" s="146"/>
      <c r="N326" s="146"/>
      <c r="O326" s="146" t="str">
        <f>Translations!$B$969</f>
        <v>± 1,5%</v>
      </c>
      <c r="P326" s="103">
        <f t="shared" si="15"/>
        <v>4</v>
      </c>
      <c r="Q326" s="147" t="str">
        <f t="shared" ref="Q326:Q334" si="21">C326 &amp; ": " &amp;D326</f>
        <v>CCS: Capture: CO2 transferred</v>
      </c>
      <c r="R326" s="17"/>
      <c r="S326" s="17" t="str">
        <f t="shared" ref="S326:S334" si="22">EUconst_CNTR_ActivityData&amp;Q326</f>
        <v>ActivityData_CCS: Capture: CO2 transferred</v>
      </c>
      <c r="W326" s="21" t="b">
        <v>1</v>
      </c>
      <c r="Z326" s="21" t="b">
        <f t="shared" si="20"/>
        <v>0</v>
      </c>
    </row>
    <row r="327" spans="1:42" ht="12.75" customHeight="1" outlineLevel="1" x14ac:dyDescent="0.2">
      <c r="A327" s="21">
        <v>63</v>
      </c>
      <c r="B327" s="17" t="str">
        <f>C257</f>
        <v>Transport stakleničkih plinova prema Direktivi 2009/31/EC</v>
      </c>
      <c r="C327" s="17" t="s">
        <v>1764</v>
      </c>
      <c r="D327" s="17" t="s">
        <v>1762</v>
      </c>
      <c r="E327" s="17" t="s">
        <v>1769</v>
      </c>
      <c r="F327" s="151" t="str">
        <f>EUconst_MassBalance</f>
        <v>Metoda masene bilance, članak 25.</v>
      </c>
      <c r="G327" s="103">
        <v>1</v>
      </c>
      <c r="H327" s="146" t="str">
        <f>Translations!$B$966</f>
        <v>± 7,5%</v>
      </c>
      <c r="I327" s="146" t="str">
        <f>Translations!$B$967</f>
        <v>± 5,0%</v>
      </c>
      <c r="J327" s="17"/>
      <c r="K327" s="17"/>
      <c r="L327" s="146" t="str">
        <f>Translations!$B$968</f>
        <v>± 2,5%</v>
      </c>
      <c r="M327" s="146"/>
      <c r="N327" s="146"/>
      <c r="O327" s="146" t="str">
        <f>Translations!$B$969</f>
        <v>± 1,5%</v>
      </c>
      <c r="P327" s="103">
        <f t="shared" si="15"/>
        <v>4</v>
      </c>
      <c r="Q327" s="147" t="str">
        <f t="shared" si="21"/>
        <v>CCS: Transport: CO2 transferred</v>
      </c>
      <c r="R327" s="17"/>
      <c r="S327" s="17" t="str">
        <f t="shared" si="22"/>
        <v>ActivityData_CCS: Transport: CO2 transferred</v>
      </c>
      <c r="W327" s="21" t="b">
        <v>1</v>
      </c>
      <c r="Z327" s="21" t="b">
        <f t="shared" si="20"/>
        <v>0</v>
      </c>
    </row>
    <row r="328" spans="1:42" ht="12.75" customHeight="1" outlineLevel="1" x14ac:dyDescent="0.2">
      <c r="A328" s="21">
        <v>64</v>
      </c>
      <c r="B328" s="17" t="str">
        <f t="shared" ref="B328:C330" si="23">B327</f>
        <v>Transport stakleničkih plinova prema Direktivi 2009/31/EC</v>
      </c>
      <c r="C328" s="17" t="str">
        <f t="shared" si="23"/>
        <v>CCS: Transport</v>
      </c>
      <c r="D328" s="17" t="s">
        <v>1766</v>
      </c>
      <c r="E328" s="17" t="s">
        <v>1769</v>
      </c>
      <c r="F328" s="151" t="str">
        <f>EUconst_ProcessCarbonate</f>
        <v>Standardna metoda: Proces, članak 24. stavak 2.</v>
      </c>
      <c r="G328" s="103">
        <v>1</v>
      </c>
      <c r="H328" s="146" t="str">
        <f>Translations!$B$977</f>
        <v>± 17,5%</v>
      </c>
      <c r="I328" s="146" t="str">
        <f>Translations!$B$978</f>
        <v>± 12,5%</v>
      </c>
      <c r="J328" s="17"/>
      <c r="K328" s="17"/>
      <c r="L328" s="146" t="str">
        <f>Translations!$B$966</f>
        <v>± 7,5%</v>
      </c>
      <c r="M328" s="148"/>
      <c r="N328" s="148"/>
      <c r="O328" s="148"/>
      <c r="P328" s="103">
        <f t="shared" si="15"/>
        <v>3</v>
      </c>
      <c r="Q328" s="147" t="str">
        <f t="shared" si="21"/>
        <v>CCS: Transport: CO2 vented</v>
      </c>
      <c r="R328" s="17"/>
      <c r="S328" s="17" t="str">
        <f t="shared" si="22"/>
        <v>ActivityData_CCS: Transport: CO2 vented</v>
      </c>
      <c r="W328" s="21" t="b">
        <v>0</v>
      </c>
      <c r="Z328" s="21" t="b">
        <f t="shared" si="20"/>
        <v>0</v>
      </c>
    </row>
    <row r="329" spans="1:42" ht="12.75" customHeight="1" outlineLevel="1" x14ac:dyDescent="0.2">
      <c r="A329" s="21">
        <v>65</v>
      </c>
      <c r="B329" s="17" t="str">
        <f t="shared" si="23"/>
        <v>Transport stakleničkih plinova prema Direktivi 2009/31/EC</v>
      </c>
      <c r="C329" s="17" t="str">
        <f t="shared" si="23"/>
        <v>CCS: Transport</v>
      </c>
      <c r="D329" s="17" t="s">
        <v>1767</v>
      </c>
      <c r="E329" s="17" t="s">
        <v>1769</v>
      </c>
      <c r="F329" s="151" t="str">
        <f>EUconst_ProcessCarbonate</f>
        <v>Standardna metoda: Proces, članak 24. stavak 2.</v>
      </c>
      <c r="G329" s="103">
        <v>1</v>
      </c>
      <c r="H329" s="146" t="str">
        <f>Translations!$B$977</f>
        <v>± 17,5%</v>
      </c>
      <c r="I329" s="146" t="str">
        <f>Translations!$B$978</f>
        <v>± 12,5%</v>
      </c>
      <c r="J329" s="17"/>
      <c r="K329" s="17"/>
      <c r="L329" s="146" t="str">
        <f>Translations!$B$966</f>
        <v>± 7,5%</v>
      </c>
      <c r="M329" s="148"/>
      <c r="N329" s="148"/>
      <c r="O329" s="148"/>
      <c r="P329" s="103">
        <f t="shared" si="15"/>
        <v>3</v>
      </c>
      <c r="Q329" s="147" t="str">
        <f t="shared" si="21"/>
        <v>CCS: Transport: CO2 leaked</v>
      </c>
      <c r="R329" s="17"/>
      <c r="S329" s="17" t="str">
        <f t="shared" si="22"/>
        <v>ActivityData_CCS: Transport: CO2 leaked</v>
      </c>
      <c r="W329" s="21" t="b">
        <v>0</v>
      </c>
      <c r="Z329" s="21" t="b">
        <f t="shared" si="20"/>
        <v>0</v>
      </c>
    </row>
    <row r="330" spans="1:42" ht="12.75" customHeight="1" outlineLevel="1" x14ac:dyDescent="0.2">
      <c r="A330" s="21">
        <v>66</v>
      </c>
      <c r="B330" s="17" t="str">
        <f t="shared" si="23"/>
        <v>Transport stakleničkih plinova prema Direktivi 2009/31/EC</v>
      </c>
      <c r="C330" s="17" t="str">
        <f t="shared" si="23"/>
        <v>CCS: Transport</v>
      </c>
      <c r="D330" s="17" t="s">
        <v>1768</v>
      </c>
      <c r="E330" s="17" t="s">
        <v>1769</v>
      </c>
      <c r="F330" s="151" t="str">
        <f>EUconst_ProcessCarbonate</f>
        <v>Standardna metoda: Proces, članak 24. stavak 2.</v>
      </c>
      <c r="G330" s="103">
        <v>1</v>
      </c>
      <c r="H330" s="146" t="str">
        <f>Translations!$B$977</f>
        <v>± 17,5%</v>
      </c>
      <c r="I330" s="146" t="str">
        <f>Translations!$B$978</f>
        <v>± 12,5%</v>
      </c>
      <c r="J330" s="17"/>
      <c r="K330" s="17"/>
      <c r="L330" s="146" t="str">
        <f>Translations!$B$966</f>
        <v>± 7,5%</v>
      </c>
      <c r="M330" s="148"/>
      <c r="N330" s="148"/>
      <c r="O330" s="148"/>
      <c r="P330" s="103">
        <f t="shared" si="15"/>
        <v>3</v>
      </c>
      <c r="Q330" s="147" t="str">
        <f t="shared" si="21"/>
        <v>CCS: Transport: CO2 fugitive</v>
      </c>
      <c r="R330" s="17"/>
      <c r="S330" s="17" t="str">
        <f t="shared" si="22"/>
        <v>ActivityData_CCS: Transport: CO2 fugitive</v>
      </c>
      <c r="W330" s="21" t="b">
        <v>0</v>
      </c>
      <c r="Z330" s="21" t="b">
        <f t="shared" si="20"/>
        <v>0</v>
      </c>
    </row>
    <row r="331" spans="1:42" ht="12.75" customHeight="1" outlineLevel="1" x14ac:dyDescent="0.2">
      <c r="A331" s="21">
        <v>67</v>
      </c>
      <c r="B331" s="17" t="str">
        <f>C258</f>
        <v>Skladištenje stakleničkih plinova prema Direktivi 2009/31/EC</v>
      </c>
      <c r="C331" s="17" t="s">
        <v>1765</v>
      </c>
      <c r="D331" s="17" t="s">
        <v>1762</v>
      </c>
      <c r="E331" s="17" t="s">
        <v>1769</v>
      </c>
      <c r="F331" s="151" t="str">
        <f>EUconst_MassBalance</f>
        <v>Metoda masene bilance, članak 25.</v>
      </c>
      <c r="G331" s="103">
        <v>2</v>
      </c>
      <c r="H331" s="146" t="str">
        <f>Translations!$B$966</f>
        <v>± 7,5%</v>
      </c>
      <c r="I331" s="146" t="str">
        <f>Translations!$B$967</f>
        <v>± 5,0%</v>
      </c>
      <c r="J331" s="17"/>
      <c r="K331" s="17"/>
      <c r="L331" s="146" t="str">
        <f>Translations!$B$968</f>
        <v>± 2,5%</v>
      </c>
      <c r="M331" s="146"/>
      <c r="N331" s="146"/>
      <c r="O331" s="146" t="str">
        <f>Translations!$B$969</f>
        <v>± 1,5%</v>
      </c>
      <c r="P331" s="103">
        <f t="shared" si="15"/>
        <v>4</v>
      </c>
      <c r="Q331" s="147" t="str">
        <f t="shared" si="21"/>
        <v>CCS: Storage: CO2 transferred</v>
      </c>
      <c r="R331" s="17"/>
      <c r="S331" s="17" t="str">
        <f t="shared" si="22"/>
        <v>ActivityData_CCS: Storage: CO2 transferred</v>
      </c>
      <c r="W331" s="21" t="b">
        <v>1</v>
      </c>
      <c r="Z331" s="21" t="b">
        <f t="shared" si="20"/>
        <v>0</v>
      </c>
    </row>
    <row r="332" spans="1:42" ht="12.75" customHeight="1" outlineLevel="1" x14ac:dyDescent="0.2">
      <c r="A332" s="21">
        <v>68</v>
      </c>
      <c r="B332" s="17" t="str">
        <f t="shared" ref="B332:C334" si="24">B331</f>
        <v>Skladištenje stakleničkih plinova prema Direktivi 2009/31/EC</v>
      </c>
      <c r="C332" s="17" t="str">
        <f t="shared" si="24"/>
        <v>CCS: Storage</v>
      </c>
      <c r="D332" s="17" t="s">
        <v>1766</v>
      </c>
      <c r="E332" s="17" t="s">
        <v>1769</v>
      </c>
      <c r="F332" s="151" t="str">
        <f>EUconst_ProcessCarbonate</f>
        <v>Standardna metoda: Proces, članak 24. stavak 2.</v>
      </c>
      <c r="G332" s="103">
        <v>2</v>
      </c>
      <c r="H332" s="146" t="str">
        <f>Translations!$B$977</f>
        <v>± 17,5%</v>
      </c>
      <c r="I332" s="146" t="str">
        <f>Translations!$B$978</f>
        <v>± 12,5%</v>
      </c>
      <c r="J332" s="17"/>
      <c r="K332" s="17"/>
      <c r="L332" s="146" t="str">
        <f>Translations!$B$966</f>
        <v>± 7,5%</v>
      </c>
      <c r="M332" s="148"/>
      <c r="N332" s="148"/>
      <c r="O332" s="148"/>
      <c r="P332" s="103">
        <f t="shared" si="15"/>
        <v>3</v>
      </c>
      <c r="Q332" s="147" t="str">
        <f t="shared" si="21"/>
        <v>CCS: Storage: CO2 vented</v>
      </c>
      <c r="R332" s="17"/>
      <c r="S332" s="17" t="str">
        <f t="shared" si="22"/>
        <v>ActivityData_CCS: Storage: CO2 vented</v>
      </c>
      <c r="W332" s="21" t="b">
        <v>0</v>
      </c>
      <c r="Z332" s="21" t="b">
        <f t="shared" si="20"/>
        <v>0</v>
      </c>
    </row>
    <row r="333" spans="1:42" ht="12.75" customHeight="1" outlineLevel="1" x14ac:dyDescent="0.2">
      <c r="A333" s="21">
        <v>69</v>
      </c>
      <c r="B333" s="17" t="str">
        <f t="shared" si="24"/>
        <v>Skladištenje stakleničkih plinova prema Direktivi 2009/31/EC</v>
      </c>
      <c r="C333" s="17" t="str">
        <f t="shared" si="24"/>
        <v>CCS: Storage</v>
      </c>
      <c r="D333" s="17" t="s">
        <v>1767</v>
      </c>
      <c r="E333" s="17" t="s">
        <v>1769</v>
      </c>
      <c r="F333" s="151" t="str">
        <f>EUconst_ProcessCarbonate</f>
        <v>Standardna metoda: Proces, članak 24. stavak 2.</v>
      </c>
      <c r="G333" s="103">
        <v>2</v>
      </c>
      <c r="H333" s="146" t="str">
        <f>Translations!$B$977</f>
        <v>± 17,5%</v>
      </c>
      <c r="I333" s="146" t="str">
        <f>Translations!$B$978</f>
        <v>± 12,5%</v>
      </c>
      <c r="J333" s="17"/>
      <c r="K333" s="17"/>
      <c r="L333" s="146" t="str">
        <f>Translations!$B$966</f>
        <v>± 7,5%</v>
      </c>
      <c r="M333" s="148"/>
      <c r="N333" s="148"/>
      <c r="O333" s="148"/>
      <c r="P333" s="103">
        <f t="shared" si="15"/>
        <v>3</v>
      </c>
      <c r="Q333" s="147" t="str">
        <f t="shared" si="21"/>
        <v>CCS: Storage: CO2 leaked</v>
      </c>
      <c r="R333" s="17"/>
      <c r="S333" s="17" t="str">
        <f t="shared" si="22"/>
        <v>ActivityData_CCS: Storage: CO2 leaked</v>
      </c>
      <c r="W333" s="21" t="b">
        <v>0</v>
      </c>
      <c r="Z333" s="21" t="b">
        <f t="shared" si="20"/>
        <v>0</v>
      </c>
    </row>
    <row r="334" spans="1:42" ht="12.75" customHeight="1" outlineLevel="1" x14ac:dyDescent="0.2">
      <c r="A334" s="21">
        <v>70</v>
      </c>
      <c r="B334" s="17" t="str">
        <f t="shared" si="24"/>
        <v>Skladištenje stakleničkih plinova prema Direktivi 2009/31/EC</v>
      </c>
      <c r="C334" s="17" t="str">
        <f t="shared" si="24"/>
        <v>CCS: Storage</v>
      </c>
      <c r="D334" s="17" t="s">
        <v>1768</v>
      </c>
      <c r="E334" s="17" t="s">
        <v>1769</v>
      </c>
      <c r="F334" s="151" t="str">
        <f>EUconst_ProcessCarbonate</f>
        <v>Standardna metoda: Proces, članak 24. stavak 2.</v>
      </c>
      <c r="G334" s="103">
        <v>2</v>
      </c>
      <c r="H334" s="146" t="str">
        <f>Translations!$B$977</f>
        <v>± 17,5%</v>
      </c>
      <c r="I334" s="146" t="str">
        <f>Translations!$B$978</f>
        <v>± 12,5%</v>
      </c>
      <c r="J334" s="17"/>
      <c r="K334" s="17"/>
      <c r="L334" s="146" t="str">
        <f>Translations!$B$966</f>
        <v>± 7,5%</v>
      </c>
      <c r="M334" s="148"/>
      <c r="N334" s="148"/>
      <c r="O334" s="148"/>
      <c r="P334" s="103">
        <f t="shared" si="15"/>
        <v>3</v>
      </c>
      <c r="Q334" s="147" t="str">
        <f t="shared" si="21"/>
        <v>CCS: Storage: CO2 fugitive</v>
      </c>
      <c r="R334" s="17"/>
      <c r="S334" s="17" t="str">
        <f t="shared" si="22"/>
        <v>ActivityData_CCS: Storage: CO2 fugitive</v>
      </c>
      <c r="W334" s="21" t="b">
        <v>0</v>
      </c>
      <c r="Z334" s="21" t="b">
        <f t="shared" si="20"/>
        <v>0</v>
      </c>
    </row>
    <row r="335" spans="1:42" ht="12.75" customHeight="1" outlineLevel="1" x14ac:dyDescent="0.2">
      <c r="B335" s="17"/>
      <c r="C335" s="17"/>
      <c r="D335" s="17"/>
      <c r="E335" s="17"/>
      <c r="F335" s="151"/>
      <c r="G335" s="17"/>
      <c r="H335" s="88"/>
      <c r="I335" s="88"/>
      <c r="J335" s="17"/>
      <c r="K335" s="17"/>
      <c r="L335" s="88"/>
      <c r="M335" s="88"/>
      <c r="N335" s="88"/>
      <c r="O335" s="88"/>
      <c r="P335" s="103"/>
      <c r="Q335" s="17"/>
      <c r="R335" s="17"/>
      <c r="S335" s="17"/>
      <c r="Z335" s="21" t="b">
        <f t="shared" si="20"/>
        <v>0</v>
      </c>
    </row>
    <row r="336" spans="1:42" s="142" customFormat="1" ht="12.75" customHeight="1" outlineLevel="1" x14ac:dyDescent="0.2">
      <c r="A336" s="142" t="s">
        <v>1608</v>
      </c>
      <c r="B336" s="143" t="str">
        <f>Translations!$B$1059</f>
        <v>Emisijski faktor</v>
      </c>
      <c r="C336" s="143" t="str">
        <f>Translations!$B$957</f>
        <v>Skraćeno ime</v>
      </c>
      <c r="D336" s="143" t="str">
        <f>Translations!$B$958</f>
        <v>Pod-djelatnost</v>
      </c>
      <c r="E336" s="143" t="str">
        <f>Translations!$B$389</f>
        <v>Analitički parametar</v>
      </c>
      <c r="F336" s="613" t="str">
        <f>Translations!$B$959</f>
        <v>Tip izvora</v>
      </c>
      <c r="G336" s="144" t="str">
        <f>Translations!$B$960</f>
        <v>Minimum</v>
      </c>
      <c r="H336" s="144">
        <v>1</v>
      </c>
      <c r="I336" s="144">
        <v>2</v>
      </c>
      <c r="J336" s="144" t="s">
        <v>1323</v>
      </c>
      <c r="K336" s="144" t="str">
        <f>Translations!$B$928</f>
        <v>2b</v>
      </c>
      <c r="L336" s="144">
        <v>3</v>
      </c>
      <c r="M336" s="144" t="s">
        <v>1755</v>
      </c>
      <c r="N336" s="144" t="s">
        <v>1756</v>
      </c>
      <c r="O336" s="144">
        <v>4</v>
      </c>
      <c r="P336" s="144" t="str">
        <f>Translations!$B$961</f>
        <v>Najviši</v>
      </c>
      <c r="Q336" s="145"/>
      <c r="Z336" s="142" t="str">
        <f>Translations!$B$962</f>
        <v>označiti sivom bojom?</v>
      </c>
      <c r="AK336" s="142" t="s">
        <v>1649</v>
      </c>
      <c r="AL336" s="206">
        <v>1</v>
      </c>
      <c r="AM336" s="206">
        <v>2</v>
      </c>
      <c r="AN336" s="206" t="s">
        <v>1323</v>
      </c>
      <c r="AO336" s="206" t="str">
        <f>Translations!$B$928</f>
        <v>2b</v>
      </c>
      <c r="AP336" s="206">
        <v>3</v>
      </c>
    </row>
    <row r="337" spans="1:42" ht="12.75" customHeight="1" outlineLevel="1" x14ac:dyDescent="0.2">
      <c r="A337" s="21">
        <v>1</v>
      </c>
      <c r="B337" s="606" t="str">
        <f t="shared" ref="B337:D356" si="25">B265</f>
        <v xml:space="preserve">Izgaranje goriva </v>
      </c>
      <c r="C337" s="17" t="str">
        <f t="shared" si="25"/>
        <v>Izgaranje</v>
      </c>
      <c r="D337" s="17" t="str">
        <f t="shared" si="25"/>
        <v>Komercijalna standardna goriva</v>
      </c>
      <c r="E337" s="17"/>
      <c r="F337" s="151" t="str">
        <f t="shared" ref="F337:F368" si="26">F265</f>
        <v>Standardna metoda: Gorivo, članak 24. stavak 1.Uredbe</v>
      </c>
      <c r="G337" s="103" t="s">
        <v>1529</v>
      </c>
      <c r="H337" s="149" t="str">
        <f>Translations!$B$493</f>
        <v>Zadane vrijednosti I:</v>
      </c>
      <c r="I337" s="149"/>
      <c r="J337" s="149" t="str">
        <f>Translations!$B$528</f>
        <v>Zadane vrijednosti II:</v>
      </c>
      <c r="K337" s="149" t="str">
        <f>Translations!$B$1061</f>
        <v>Utemeljeni posredni faktori (ako je promijenjivo)</v>
      </c>
      <c r="L337" s="149" t="str">
        <f>Translations!$B$527</f>
        <v>Laboratorijske analize:</v>
      </c>
      <c r="M337" s="149"/>
      <c r="N337" s="149"/>
      <c r="O337" s="150"/>
      <c r="P337" s="103" t="str">
        <f>G337</f>
        <v>2a/2b</v>
      </c>
      <c r="Q337" s="147" t="str">
        <f t="shared" ref="Q337:Q346" si="27">C337 &amp; ": " &amp;D337</f>
        <v>Izgaranje: Komercijalna standardna goriva</v>
      </c>
      <c r="R337" s="17"/>
      <c r="S337" s="17" t="str">
        <f t="shared" ref="S337:S346" si="28">EUconst_CNTR_EF&amp;Q337</f>
        <v>EF_Izgaranje: Komercijalna standardna goriva</v>
      </c>
      <c r="Z337" s="21" t="b">
        <f t="shared" ref="Z337:Z385" si="29">IF(G337=EUconst_NA,TRUE,FALSE)</f>
        <v>0</v>
      </c>
      <c r="AL337" s="619">
        <v>1</v>
      </c>
      <c r="AM337" s="619" t="s">
        <v>990</v>
      </c>
      <c r="AN337" s="619">
        <v>1</v>
      </c>
      <c r="AO337" s="619">
        <v>2</v>
      </c>
      <c r="AP337" s="619">
        <v>2</v>
      </c>
    </row>
    <row r="338" spans="1:42" ht="12.75" customHeight="1" outlineLevel="1" x14ac:dyDescent="0.2">
      <c r="A338" s="21">
        <v>2</v>
      </c>
      <c r="B338" s="606" t="str">
        <f t="shared" si="25"/>
        <v xml:space="preserve">Izgaranje goriva </v>
      </c>
      <c r="C338" s="17" t="str">
        <f t="shared" si="25"/>
        <v>Izgaranje</v>
      </c>
      <c r="D338" s="17" t="str">
        <f t="shared" si="25"/>
        <v>Ostala plinovita &amp; tekuća goriva</v>
      </c>
      <c r="E338" s="17"/>
      <c r="F338" s="151" t="str">
        <f t="shared" si="26"/>
        <v>Standardna metoda: Gorivo, članak 24. stavak 1.Uredbe</v>
      </c>
      <c r="G338" s="103" t="s">
        <v>1529</v>
      </c>
      <c r="H338" s="149" t="str">
        <f>Translations!$B$493</f>
        <v>Zadane vrijednosti I:</v>
      </c>
      <c r="I338" s="149"/>
      <c r="J338" s="149" t="str">
        <f>Translations!$B$528</f>
        <v>Zadane vrijednosti II:</v>
      </c>
      <c r="K338" s="149" t="str">
        <f>Translations!$B$1061</f>
        <v>Utemeljeni posredni faktori (ako je promijenjivo)</v>
      </c>
      <c r="L338" s="149" t="str">
        <f>Translations!$B$527</f>
        <v>Laboratorijske analize:</v>
      </c>
      <c r="M338" s="149"/>
      <c r="N338" s="149"/>
      <c r="O338" s="150"/>
      <c r="P338" s="103">
        <f t="shared" ref="P338:P346" si="30">IF(G338=EUconst_NA,EUconst_NA,IF(ISBLANK(J338),COUNTA(H338:O338),COUNTA(H338,J338,L338)))</f>
        <v>3</v>
      </c>
      <c r="Q338" s="147" t="str">
        <f t="shared" si="27"/>
        <v>Izgaranje: Ostala plinovita &amp; tekuća goriva</v>
      </c>
      <c r="R338" s="17"/>
      <c r="S338" s="17" t="str">
        <f t="shared" si="28"/>
        <v>EF_Izgaranje: Ostala plinovita &amp; tekuća goriva</v>
      </c>
      <c r="Z338" s="21" t="b">
        <f t="shared" si="29"/>
        <v>0</v>
      </c>
      <c r="AL338" s="619">
        <v>1</v>
      </c>
      <c r="AM338" s="619" t="s">
        <v>990</v>
      </c>
      <c r="AN338" s="619">
        <v>1</v>
      </c>
      <c r="AO338" s="619">
        <v>2</v>
      </c>
      <c r="AP338" s="619">
        <v>2</v>
      </c>
    </row>
    <row r="339" spans="1:42" ht="12.75" customHeight="1" outlineLevel="1" x14ac:dyDescent="0.2">
      <c r="A339" s="21">
        <v>3</v>
      </c>
      <c r="B339" s="606" t="str">
        <f t="shared" si="25"/>
        <v xml:space="preserve">Izgaranje goriva </v>
      </c>
      <c r="C339" s="17" t="str">
        <f t="shared" si="25"/>
        <v>Izgaranje</v>
      </c>
      <c r="D339" s="17" t="str">
        <f t="shared" si="25"/>
        <v>Kruta goriva isključujući otpad</v>
      </c>
      <c r="E339" s="17"/>
      <c r="F339" s="151" t="str">
        <f t="shared" si="26"/>
        <v>Standardna metoda: Gorivo, članak 24. stavak 1.Uredbe</v>
      </c>
      <c r="G339" s="103" t="s">
        <v>1529</v>
      </c>
      <c r="H339" s="149" t="str">
        <f>Translations!$B$493</f>
        <v>Zadane vrijednosti I:</v>
      </c>
      <c r="I339" s="149"/>
      <c r="J339" s="149" t="str">
        <f>Translations!$B$528</f>
        <v>Zadane vrijednosti II:</v>
      </c>
      <c r="K339" s="149" t="str">
        <f>Translations!$B$1061</f>
        <v>Utemeljeni posredni faktori (ako je promijenjivo)</v>
      </c>
      <c r="L339" s="149" t="str">
        <f>Translations!$B$527</f>
        <v>Laboratorijske analize:</v>
      </c>
      <c r="M339" s="149"/>
      <c r="N339" s="149"/>
      <c r="O339" s="150"/>
      <c r="P339" s="103">
        <f t="shared" si="30"/>
        <v>3</v>
      </c>
      <c r="Q339" s="147" t="str">
        <f t="shared" si="27"/>
        <v>Izgaranje: Kruta goriva isključujući otpad</v>
      </c>
      <c r="R339" s="17"/>
      <c r="S339" s="17" t="str">
        <f t="shared" si="28"/>
        <v>EF_Izgaranje: Kruta goriva isključujući otpad</v>
      </c>
      <c r="Z339" s="21" t="b">
        <f t="shared" si="29"/>
        <v>0</v>
      </c>
      <c r="AL339" s="619">
        <v>1</v>
      </c>
      <c r="AM339" s="619" t="s">
        <v>990</v>
      </c>
      <c r="AN339" s="619">
        <v>1</v>
      </c>
      <c r="AO339" s="619">
        <v>2</v>
      </c>
      <c r="AP339" s="619">
        <v>2</v>
      </c>
    </row>
    <row r="340" spans="1:42" ht="12.75" customHeight="1" outlineLevel="1" x14ac:dyDescent="0.2">
      <c r="A340" s="21">
        <v>4</v>
      </c>
      <c r="B340" s="606" t="str">
        <f t="shared" si="25"/>
        <v xml:space="preserve">Izgaranje goriva </v>
      </c>
      <c r="C340" s="17" t="str">
        <f t="shared" si="25"/>
        <v>Izgaranje</v>
      </c>
      <c r="D340" s="17" t="str">
        <f t="shared" si="25"/>
        <v>Otpad</v>
      </c>
      <c r="E340" s="17"/>
      <c r="F340" s="151" t="str">
        <f t="shared" si="26"/>
        <v>Standardna metoda: Gorivo, članak 24. stavak 1.Uredbe</v>
      </c>
      <c r="G340" s="103" t="s">
        <v>1529</v>
      </c>
      <c r="H340" s="149" t="str">
        <f>Translations!$B$493</f>
        <v>Zadane vrijednosti I:</v>
      </c>
      <c r="I340" s="149"/>
      <c r="J340" s="149" t="str">
        <f>Translations!$B$528</f>
        <v>Zadane vrijednosti II:</v>
      </c>
      <c r="K340" s="149" t="str">
        <f>Translations!$B$1061</f>
        <v>Utemeljeni posredni faktori (ako je promijenjivo)</v>
      </c>
      <c r="L340" s="149" t="str">
        <f>Translations!$B$527</f>
        <v>Laboratorijske analize:</v>
      </c>
      <c r="M340" s="149"/>
      <c r="N340" s="149"/>
      <c r="O340" s="150"/>
      <c r="P340" s="103">
        <f>IF(G340=EUconst_NA,EUconst_NA,IF(ISBLANK(J340),COUNTA(H340:O340),COUNTA(H340,J340,L340)))</f>
        <v>3</v>
      </c>
      <c r="Q340" s="147" t="str">
        <f>C340 &amp; ": " &amp;D340</f>
        <v>Izgaranje: Otpad</v>
      </c>
      <c r="R340" s="17"/>
      <c r="S340" s="17" t="str">
        <f>EUconst_CNTR_EF&amp;Q340</f>
        <v>EF_Izgaranje: Otpad</v>
      </c>
      <c r="Z340" s="21" t="b">
        <f>IF(G340=EUconst_NA,TRUE,FALSE)</f>
        <v>0</v>
      </c>
      <c r="AL340" s="619">
        <v>1</v>
      </c>
      <c r="AM340" s="619" t="s">
        <v>990</v>
      </c>
      <c r="AN340" s="619">
        <v>1</v>
      </c>
      <c r="AO340" s="619">
        <v>2</v>
      </c>
      <c r="AP340" s="619">
        <v>2</v>
      </c>
    </row>
    <row r="341" spans="1:42" ht="12.75" customHeight="1" outlineLevel="1" x14ac:dyDescent="0.2">
      <c r="A341" s="21">
        <v>5</v>
      </c>
      <c r="B341" s="606" t="str">
        <f t="shared" si="25"/>
        <v xml:space="preserve">Izgaranje goriva </v>
      </c>
      <c r="C341" s="17" t="str">
        <f t="shared" si="25"/>
        <v>Izgaranje</v>
      </c>
      <c r="D341" s="17" t="str">
        <f t="shared" si="25"/>
        <v xml:space="preserve">Terminali za obradu plina </v>
      </c>
      <c r="E341" s="17"/>
      <c r="F341" s="151" t="str">
        <f t="shared" si="26"/>
        <v>Metoda masene bilance, članak 25.</v>
      </c>
      <c r="G341" s="103" t="str">
        <f>EUconst_NA</f>
        <v>nije primjenjivo</v>
      </c>
      <c r="H341" s="149"/>
      <c r="I341" s="149"/>
      <c r="J341" s="151"/>
      <c r="K341" s="151"/>
      <c r="L341" s="149"/>
      <c r="M341" s="149"/>
      <c r="N341" s="149"/>
      <c r="O341" s="150"/>
      <c r="P341" s="103" t="str">
        <f t="shared" si="30"/>
        <v>nije primjenjivo</v>
      </c>
      <c r="Q341" s="147" t="str">
        <f t="shared" si="27"/>
        <v xml:space="preserve">Izgaranje: Terminali za obradu plina </v>
      </c>
      <c r="R341" s="17"/>
      <c r="S341" s="17" t="str">
        <f t="shared" si="28"/>
        <v xml:space="preserve">EF_Izgaranje: Terminali za obradu plina </v>
      </c>
      <c r="W341" s="226"/>
      <c r="Z341" s="21" t="b">
        <f t="shared" si="29"/>
        <v>1</v>
      </c>
      <c r="AL341" s="619" t="s">
        <v>990</v>
      </c>
      <c r="AM341" s="619" t="s">
        <v>990</v>
      </c>
      <c r="AN341" s="619" t="s">
        <v>990</v>
      </c>
      <c r="AO341" s="619" t="s">
        <v>990</v>
      </c>
      <c r="AP341" s="619" t="s">
        <v>990</v>
      </c>
    </row>
    <row r="342" spans="1:42" ht="12.75" customHeight="1" outlineLevel="1" x14ac:dyDescent="0.2">
      <c r="A342" s="21">
        <v>6</v>
      </c>
      <c r="B342" s="606" t="str">
        <f t="shared" si="25"/>
        <v xml:space="preserve">Izgaranje goriva </v>
      </c>
      <c r="C342" s="17" t="str">
        <f t="shared" si="25"/>
        <v>Izgaranje</v>
      </c>
      <c r="D342" s="17" t="str">
        <f t="shared" si="25"/>
        <v>Baklje</v>
      </c>
      <c r="E342" s="17"/>
      <c r="F342" s="151" t="str">
        <f t="shared" si="26"/>
        <v>Standardna metoda: Gorivo, članak 24. stavak 1.Uredbe</v>
      </c>
      <c r="G342" s="103">
        <v>1</v>
      </c>
      <c r="H342" s="149" t="str">
        <f>Translations!$B$1066</f>
        <v>0.00393 t CO2/Nm3</v>
      </c>
      <c r="I342" s="149"/>
      <c r="J342" s="149" t="str">
        <f>Translations!$B$528</f>
        <v>Zadane vrijednosti II:</v>
      </c>
      <c r="K342" s="149" t="str">
        <f>Translations!$B$1067</f>
        <v>Faktori specifični za postrojenje</v>
      </c>
      <c r="L342" s="149" t="str">
        <f>Translations!$B$527</f>
        <v>Laboratorijske analize:</v>
      </c>
      <c r="M342" s="149"/>
      <c r="N342" s="149"/>
      <c r="O342" s="150"/>
      <c r="P342" s="103">
        <f t="shared" si="30"/>
        <v>3</v>
      </c>
      <c r="Q342" s="147" t="str">
        <f t="shared" si="27"/>
        <v>Izgaranje: Baklje</v>
      </c>
      <c r="R342" s="17"/>
      <c r="S342" s="17" t="str">
        <f t="shared" si="28"/>
        <v>EF_Izgaranje: Baklje</v>
      </c>
      <c r="Z342" s="21" t="b">
        <f t="shared" si="29"/>
        <v>0</v>
      </c>
      <c r="AL342" s="619">
        <v>1</v>
      </c>
      <c r="AM342" s="619" t="s">
        <v>990</v>
      </c>
      <c r="AN342" s="619">
        <v>1</v>
      </c>
      <c r="AO342" s="619" t="str">
        <f>Translations!$B$1067</f>
        <v>Faktori specifični za postrojenje</v>
      </c>
      <c r="AP342" s="619">
        <v>2</v>
      </c>
    </row>
    <row r="343" spans="1:42" ht="12.75" customHeight="1" outlineLevel="1" x14ac:dyDescent="0.2">
      <c r="A343" s="21">
        <v>7</v>
      </c>
      <c r="B343" s="606" t="str">
        <f t="shared" si="25"/>
        <v xml:space="preserve">Izgaranje goriva </v>
      </c>
      <c r="C343" s="17" t="str">
        <f t="shared" si="25"/>
        <v>Izgaranje</v>
      </c>
      <c r="D343" s="17" t="str">
        <f t="shared" si="25"/>
        <v>Čišćenje mokrim postupkom (karbonati)</v>
      </c>
      <c r="E343" s="17"/>
      <c r="F343" s="151" t="str">
        <f t="shared" si="26"/>
        <v>Standardna metoda: Proces, članak 24. stavak 2.</v>
      </c>
      <c r="G343" s="103">
        <v>1</v>
      </c>
      <c r="H343" s="607" t="str">
        <f>Translations!$B$1085</f>
        <v>Najbolja praksa</v>
      </c>
      <c r="I343" s="149"/>
      <c r="J343" s="151"/>
      <c r="K343" s="151"/>
      <c r="L343" s="149"/>
      <c r="M343" s="149"/>
      <c r="N343" s="149"/>
      <c r="O343" s="150"/>
      <c r="P343" s="103">
        <f t="shared" si="30"/>
        <v>1</v>
      </c>
      <c r="Q343" s="147" t="str">
        <f t="shared" si="27"/>
        <v>Izgaranje: Čišćenje mokrim postupkom (karbonati)</v>
      </c>
      <c r="R343" s="17"/>
      <c r="S343" s="17" t="str">
        <f t="shared" si="28"/>
        <v>EF_Izgaranje: Čišćenje mokrim postupkom (karbonati)</v>
      </c>
      <c r="Z343" s="21" t="b">
        <f t="shared" si="29"/>
        <v>0</v>
      </c>
      <c r="AL343" s="619">
        <v>2</v>
      </c>
      <c r="AM343" s="619" t="s">
        <v>990</v>
      </c>
      <c r="AN343" s="619" t="s">
        <v>990</v>
      </c>
      <c r="AO343" s="619" t="s">
        <v>990</v>
      </c>
      <c r="AP343" s="619" t="s">
        <v>990</v>
      </c>
    </row>
    <row r="344" spans="1:42" ht="12.75" customHeight="1" outlineLevel="1" x14ac:dyDescent="0.2">
      <c r="A344" s="21">
        <v>8</v>
      </c>
      <c r="B344" s="606" t="str">
        <f t="shared" si="25"/>
        <v xml:space="preserve">Izgaranje goriva </v>
      </c>
      <c r="C344" s="17" t="str">
        <f t="shared" si="25"/>
        <v>Izgaranje</v>
      </c>
      <c r="D344" s="17" t="str">
        <f t="shared" si="25"/>
        <v>Čišćenje mokrim postupkom (gips)</v>
      </c>
      <c r="E344" s="17"/>
      <c r="F344" s="151" t="str">
        <f t="shared" si="26"/>
        <v>Standardna metoda: Proces, članak 24. stavak 2.</v>
      </c>
      <c r="G344" s="103">
        <v>1</v>
      </c>
      <c r="H344" s="149" t="str">
        <f>Translations!$B$1263</f>
        <v>0,2558 t CO2/t gips</v>
      </c>
      <c r="I344" s="149"/>
      <c r="J344" s="151"/>
      <c r="K344" s="151"/>
      <c r="L344" s="149"/>
      <c r="M344" s="149"/>
      <c r="N344" s="149"/>
      <c r="O344" s="150"/>
      <c r="P344" s="103">
        <f t="shared" si="30"/>
        <v>1</v>
      </c>
      <c r="Q344" s="147" t="str">
        <f t="shared" si="27"/>
        <v>Izgaranje: Čišćenje mokrim postupkom (gips)</v>
      </c>
      <c r="R344" s="17"/>
      <c r="S344" s="17" t="str">
        <f t="shared" si="28"/>
        <v>EF_Izgaranje: Čišćenje mokrim postupkom (gips)</v>
      </c>
      <c r="Z344" s="21" t="b">
        <f t="shared" si="29"/>
        <v>0</v>
      </c>
      <c r="AL344" s="619">
        <v>1</v>
      </c>
      <c r="AM344" s="619" t="s">
        <v>990</v>
      </c>
      <c r="AN344" s="619" t="s">
        <v>990</v>
      </c>
      <c r="AO344" s="619" t="s">
        <v>990</v>
      </c>
      <c r="AP344" s="619" t="s">
        <v>990</v>
      </c>
    </row>
    <row r="345" spans="1:42" ht="12.75" customHeight="1" outlineLevel="1" x14ac:dyDescent="0.2">
      <c r="A345" s="21">
        <v>9</v>
      </c>
      <c r="B345" s="606" t="str">
        <f t="shared" si="25"/>
        <v xml:space="preserve">Izgaranje goriva </v>
      </c>
      <c r="C345" s="17" t="str">
        <f t="shared" si="25"/>
        <v>Izgaranje</v>
      </c>
      <c r="D345" s="17" t="str">
        <f t="shared" si="25"/>
        <v>Čišćenje mokrim postupkom (urea)</v>
      </c>
      <c r="E345" s="17"/>
      <c r="F345" s="151" t="str">
        <f t="shared" si="26"/>
        <v>Standardna metoda: Proces, članak 24. stavak 2.</v>
      </c>
      <c r="G345" s="103">
        <v>1</v>
      </c>
      <c r="H345" s="149" t="str">
        <f>Translations!$B$1264</f>
        <v>0,7328 t CO2/t urea</v>
      </c>
      <c r="I345" s="149"/>
      <c r="J345" s="151"/>
      <c r="K345" s="151"/>
      <c r="L345" s="149"/>
      <c r="M345" s="149"/>
      <c r="N345" s="149"/>
      <c r="O345" s="150"/>
      <c r="P345" s="103">
        <f t="shared" si="30"/>
        <v>1</v>
      </c>
      <c r="Q345" s="147" t="str">
        <f t="shared" si="27"/>
        <v>Izgaranje: Čišćenje mokrim postupkom (urea)</v>
      </c>
      <c r="R345" s="17"/>
      <c r="S345" s="17" t="str">
        <f t="shared" si="28"/>
        <v>EF_Izgaranje: Čišćenje mokrim postupkom (urea)</v>
      </c>
      <c r="Z345" s="21" t="b">
        <f t="shared" si="29"/>
        <v>0</v>
      </c>
      <c r="AL345" s="619">
        <v>1</v>
      </c>
      <c r="AM345" s="619" t="s">
        <v>990</v>
      </c>
      <c r="AN345" s="619" t="s">
        <v>990</v>
      </c>
      <c r="AO345" s="619" t="s">
        <v>990</v>
      </c>
      <c r="AP345" s="619" t="s">
        <v>990</v>
      </c>
    </row>
    <row r="346" spans="1:42" ht="12.75" customHeight="1" outlineLevel="1" x14ac:dyDescent="0.2">
      <c r="A346" s="21">
        <v>10</v>
      </c>
      <c r="B346" s="606" t="str">
        <f t="shared" si="25"/>
        <v xml:space="preserve">Rafiniranje mineralnih ulja </v>
      </c>
      <c r="C346" s="17" t="str">
        <f t="shared" si="25"/>
        <v>Rafinerije</v>
      </c>
      <c r="D346" s="17" t="str">
        <f t="shared" si="25"/>
        <v>Bilanca mase</v>
      </c>
      <c r="E346" s="17"/>
      <c r="F346" s="151" t="str">
        <f t="shared" si="26"/>
        <v>Metoda masene bilance, članak 25.</v>
      </c>
      <c r="G346" s="103" t="str">
        <f>EUconst_NA</f>
        <v>nije primjenjivo</v>
      </c>
      <c r="H346" s="149"/>
      <c r="I346" s="149"/>
      <c r="J346" s="151"/>
      <c r="K346" s="151"/>
      <c r="L346" s="149"/>
      <c r="M346" s="149"/>
      <c r="N346" s="149"/>
      <c r="O346" s="150"/>
      <c r="P346" s="103" t="str">
        <f t="shared" si="30"/>
        <v>nije primjenjivo</v>
      </c>
      <c r="Q346" s="147" t="str">
        <f t="shared" si="27"/>
        <v>Rafinerije: Bilanca mase</v>
      </c>
      <c r="R346" s="17"/>
      <c r="S346" s="17" t="str">
        <f t="shared" si="28"/>
        <v>EF_Rafinerije: Bilanca mase</v>
      </c>
      <c r="W346" s="226"/>
      <c r="Z346" s="21" t="b">
        <f t="shared" si="29"/>
        <v>1</v>
      </c>
      <c r="AL346" s="619" t="s">
        <v>990</v>
      </c>
      <c r="AM346" s="619" t="s">
        <v>990</v>
      </c>
      <c r="AN346" s="619" t="s">
        <v>990</v>
      </c>
      <c r="AO346" s="619" t="s">
        <v>990</v>
      </c>
      <c r="AP346" s="619" t="s">
        <v>990</v>
      </c>
    </row>
    <row r="347" spans="1:42" ht="12.75" customHeight="1" outlineLevel="1" x14ac:dyDescent="0.2">
      <c r="A347" s="21">
        <v>11</v>
      </c>
      <c r="B347" s="606" t="str">
        <f t="shared" si="25"/>
        <v xml:space="preserve">Rafiniranje mineralnog ulja </v>
      </c>
      <c r="C347" s="17" t="str">
        <f t="shared" si="25"/>
        <v>Rafinerije</v>
      </c>
      <c r="D347" s="17" t="str">
        <f t="shared" si="25"/>
        <v xml:space="preserve">Regeneriranje katalizatora iz procesa krekiranja </v>
      </c>
      <c r="E347" s="17"/>
      <c r="F347" s="151" t="str">
        <f t="shared" si="26"/>
        <v>Metoda masene bilance, članak 25.</v>
      </c>
      <c r="G347" s="103" t="str">
        <f>EUconst_NA</f>
        <v>nije primjenjivo</v>
      </c>
      <c r="H347" s="149"/>
      <c r="I347" s="149"/>
      <c r="J347" s="151"/>
      <c r="K347" s="151"/>
      <c r="L347" s="149"/>
      <c r="M347" s="149"/>
      <c r="N347" s="149"/>
      <c r="O347" s="150"/>
      <c r="P347" s="103" t="str">
        <f t="shared" ref="P347:P352" si="31">IF(G347=EUconst_NA,EUconst_NA,IF(ISBLANK(J347),COUNTA(H347:O347),COUNTA(H347,J347,L347)))</f>
        <v>nije primjenjivo</v>
      </c>
      <c r="Q347" s="147" t="str">
        <f t="shared" ref="Q347:Q352" si="32">C347 &amp; ": " &amp;D347</f>
        <v xml:space="preserve">Rafinerije: Regeneriranje katalizatora iz procesa krekiranja </v>
      </c>
      <c r="R347" s="17"/>
      <c r="S347" s="17" t="str">
        <f t="shared" ref="S347:S352" si="33">EUconst_CNTR_EF&amp;Q347</f>
        <v xml:space="preserve">EF_Rafinerije: Regeneriranje katalizatora iz procesa krekiranja </v>
      </c>
      <c r="Z347" s="21" t="b">
        <f t="shared" si="29"/>
        <v>1</v>
      </c>
      <c r="AL347" s="619" t="s">
        <v>990</v>
      </c>
      <c r="AM347" s="619" t="s">
        <v>990</v>
      </c>
      <c r="AN347" s="619" t="s">
        <v>990</v>
      </c>
      <c r="AO347" s="619" t="s">
        <v>990</v>
      </c>
      <c r="AP347" s="619" t="s">
        <v>990</v>
      </c>
    </row>
    <row r="348" spans="1:42" ht="12.75" customHeight="1" outlineLevel="1" x14ac:dyDescent="0.2">
      <c r="A348" s="21">
        <v>12</v>
      </c>
      <c r="B348" s="606" t="str">
        <f t="shared" si="25"/>
        <v xml:space="preserve">Rafiniranje mineralnog ulja </v>
      </c>
      <c r="C348" s="17" t="str">
        <f t="shared" si="25"/>
        <v>Rafinerije</v>
      </c>
      <c r="D348" s="17" t="str">
        <f t="shared" si="25"/>
        <v>Proizvodnja vodika</v>
      </c>
      <c r="E348" s="605"/>
      <c r="F348" s="151" t="str">
        <f t="shared" si="26"/>
        <v>Metoda masene bilance, članak 25.</v>
      </c>
      <c r="G348" s="103" t="str">
        <f>EUconst_NA</f>
        <v>nije primjenjivo</v>
      </c>
      <c r="H348" s="149"/>
      <c r="I348" s="149"/>
      <c r="J348" s="151"/>
      <c r="K348" s="151"/>
      <c r="L348" s="149"/>
      <c r="M348" s="149"/>
      <c r="N348" s="149"/>
      <c r="O348" s="150"/>
      <c r="P348" s="103" t="str">
        <f>IF(G348=EUconst_NA,EUconst_NA,IF(ISBLANK(J348),COUNTA(H348:O348),COUNTA(H348,J348,L348)))</f>
        <v>nije primjenjivo</v>
      </c>
      <c r="Q348" s="147" t="str">
        <f t="shared" si="32"/>
        <v>Rafinerije: Proizvodnja vodika</v>
      </c>
      <c r="R348" s="17"/>
      <c r="S348" s="17" t="str">
        <f t="shared" si="33"/>
        <v>EF_Rafinerije: Proizvodnja vodika</v>
      </c>
      <c r="X348" s="69"/>
      <c r="Z348" s="21" t="b">
        <f t="shared" si="29"/>
        <v>1</v>
      </c>
      <c r="AL348" s="619">
        <v>1</v>
      </c>
      <c r="AM348" s="619" t="s">
        <v>990</v>
      </c>
      <c r="AN348" s="619">
        <v>1</v>
      </c>
      <c r="AO348" s="619">
        <v>2</v>
      </c>
      <c r="AP348" s="619">
        <v>2</v>
      </c>
    </row>
    <row r="349" spans="1:42" ht="12.75" customHeight="1" outlineLevel="1" x14ac:dyDescent="0.2">
      <c r="A349" s="21">
        <v>13</v>
      </c>
      <c r="B349" s="606" t="str">
        <f t="shared" si="25"/>
        <v>Proizvodnja koksa</v>
      </c>
      <c r="C349" s="17" t="str">
        <f t="shared" si="25"/>
        <v>Koks</v>
      </c>
      <c r="D349" s="17" t="str">
        <f t="shared" si="25"/>
        <v>Gorivo koje se koristi kao ulazni materijal procesa</v>
      </c>
      <c r="E349" s="17"/>
      <c r="F349" s="151" t="str">
        <f t="shared" si="26"/>
        <v>Standardna metoda: Gorivo, članak 24. stavak 1.Uredbe</v>
      </c>
      <c r="G349" s="103" t="s">
        <v>1529</v>
      </c>
      <c r="H349" s="608" t="str">
        <f>Translations!$B$493</f>
        <v>Zadane vrijednosti I:</v>
      </c>
      <c r="I349" s="150" t="str">
        <f>Translations!$B$528</f>
        <v>Zadane vrijednosti II:</v>
      </c>
      <c r="J349" s="150"/>
      <c r="K349" s="150"/>
      <c r="L349" s="608" t="str">
        <f>Translations!$B$527</f>
        <v>Laboratorijske analize:</v>
      </c>
      <c r="M349" s="608"/>
      <c r="N349" s="608"/>
      <c r="O349" s="146"/>
      <c r="P349" s="103">
        <f t="shared" si="31"/>
        <v>3</v>
      </c>
      <c r="Q349" s="147" t="str">
        <f t="shared" si="32"/>
        <v>Koks: Gorivo koje se koristi kao ulazni materijal procesa</v>
      </c>
      <c r="R349" s="17"/>
      <c r="S349" s="17" t="str">
        <f t="shared" si="33"/>
        <v>EF_Koks: Gorivo koje se koristi kao ulazni materijal procesa</v>
      </c>
      <c r="W349" s="226"/>
      <c r="X349" s="69"/>
      <c r="Z349" s="21" t="b">
        <f t="shared" si="29"/>
        <v>0</v>
      </c>
      <c r="AL349" s="619">
        <v>1</v>
      </c>
      <c r="AM349" s="619">
        <v>1</v>
      </c>
      <c r="AN349" s="619" t="s">
        <v>990</v>
      </c>
      <c r="AO349" s="619" t="s">
        <v>990</v>
      </c>
      <c r="AP349" s="619">
        <v>2</v>
      </c>
    </row>
    <row r="350" spans="1:42" ht="12.75" customHeight="1" outlineLevel="1" x14ac:dyDescent="0.2">
      <c r="A350" s="21">
        <v>14</v>
      </c>
      <c r="B350" s="606" t="str">
        <f t="shared" si="25"/>
        <v>Proizvodnja koksa</v>
      </c>
      <c r="C350" s="17" t="str">
        <f t="shared" si="25"/>
        <v>Koks</v>
      </c>
      <c r="D350" s="17" t="str">
        <f t="shared" si="25"/>
        <v>Proces (metoda A): samo karbonat</v>
      </c>
      <c r="E350" s="597"/>
      <c r="F350" s="151" t="str">
        <f t="shared" si="26"/>
        <v>Standardna metoda: Proces, članak 24. stavak 2.</v>
      </c>
      <c r="G350" s="103">
        <v>1</v>
      </c>
      <c r="H350" s="607" t="str">
        <f>Translations!$B$493</f>
        <v>Zadane vrijednosti I:</v>
      </c>
      <c r="I350" s="607" t="str">
        <f>Translations!$B$528</f>
        <v>Zadane vrijednosti II:</v>
      </c>
      <c r="J350" s="607"/>
      <c r="K350" s="607"/>
      <c r="L350" s="607" t="str">
        <f>Translations!$B$527</f>
        <v>Laboratorijske analize:</v>
      </c>
      <c r="M350" s="607"/>
      <c r="N350" s="607"/>
      <c r="O350" s="148"/>
      <c r="P350" s="103">
        <f t="shared" si="31"/>
        <v>3</v>
      </c>
      <c r="Q350" s="147" t="str">
        <f t="shared" si="32"/>
        <v>Koks: Proces (metoda A): samo karbonat</v>
      </c>
      <c r="R350" s="17"/>
      <c r="S350" s="17" t="str">
        <f t="shared" si="33"/>
        <v>EF_Koks: Proces (metoda A): samo karbonat</v>
      </c>
      <c r="W350" s="226"/>
      <c r="X350" s="69"/>
      <c r="Z350" s="21" t="b">
        <f t="shared" si="29"/>
        <v>0</v>
      </c>
      <c r="AL350" s="619">
        <v>1</v>
      </c>
      <c r="AM350" s="619">
        <v>1</v>
      </c>
      <c r="AN350" s="619" t="s">
        <v>990</v>
      </c>
      <c r="AO350" s="619" t="s">
        <v>990</v>
      </c>
      <c r="AP350" s="619">
        <v>2</v>
      </c>
    </row>
    <row r="351" spans="1:42" ht="12.75" customHeight="1" outlineLevel="1" x14ac:dyDescent="0.2">
      <c r="A351" s="21">
        <v>15</v>
      </c>
      <c r="B351" s="606" t="str">
        <f t="shared" si="25"/>
        <v>Proizvodnja koksa</v>
      </c>
      <c r="C351" s="17" t="str">
        <f t="shared" si="25"/>
        <v>Koks</v>
      </c>
      <c r="D351" s="17" t="str">
        <f t="shared" si="25"/>
        <v>Proces (metoda A): miješani (karbonat + nekarbonat)</v>
      </c>
      <c r="E351" s="597"/>
      <c r="F351" s="151" t="str">
        <f t="shared" si="26"/>
        <v>Standardna metoda: Proces, članak 24. stavak 2.</v>
      </c>
      <c r="G351" s="103">
        <v>1</v>
      </c>
      <c r="H351" s="607" t="str">
        <f>EUconst_NA</f>
        <v>nije primjenjivo</v>
      </c>
      <c r="I351" s="607" t="str">
        <f>EUconst_NA</f>
        <v>nije primjenjivo</v>
      </c>
      <c r="J351" s="607"/>
      <c r="K351" s="607"/>
      <c r="L351" s="607" t="str">
        <f>Translations!$B$527</f>
        <v>Laboratorijske analize:</v>
      </c>
      <c r="M351" s="607"/>
      <c r="N351" s="607"/>
      <c r="O351" s="148"/>
      <c r="P351" s="103">
        <f t="shared" si="31"/>
        <v>3</v>
      </c>
      <c r="Q351" s="147" t="str">
        <f t="shared" si="32"/>
        <v>Koks: Proces (metoda A): miješani (karbonat + nekarbonat)</v>
      </c>
      <c r="R351" s="17"/>
      <c r="S351" s="17" t="str">
        <f t="shared" si="33"/>
        <v>EF_Koks: Proces (metoda A): miješani (karbonat + nekarbonat)</v>
      </c>
      <c r="W351" s="226"/>
      <c r="X351" s="69"/>
      <c r="Z351" s="21" t="b">
        <f t="shared" si="29"/>
        <v>0</v>
      </c>
      <c r="AL351" s="619" t="str">
        <f>Translations!$B$530</f>
        <v>nije primjenjivo</v>
      </c>
      <c r="AM351" s="619" t="str">
        <f>Translations!$B$530</f>
        <v>nije primjenjivo</v>
      </c>
      <c r="AN351" s="619" t="s">
        <v>990</v>
      </c>
      <c r="AO351" s="619" t="s">
        <v>990</v>
      </c>
      <c r="AP351" s="619">
        <v>2</v>
      </c>
    </row>
    <row r="352" spans="1:42" ht="12.75" customHeight="1" outlineLevel="1" x14ac:dyDescent="0.2">
      <c r="A352" s="21">
        <v>16</v>
      </c>
      <c r="B352" s="606" t="str">
        <f t="shared" si="25"/>
        <v>Proizvodnja koksa</v>
      </c>
      <c r="C352" s="17" t="str">
        <f t="shared" si="25"/>
        <v>Koks</v>
      </c>
      <c r="D352" s="17" t="str">
        <f t="shared" si="25"/>
        <v>Proces (metoda A): nekarbonat</v>
      </c>
      <c r="E352" s="597"/>
      <c r="F352" s="151" t="str">
        <f t="shared" si="26"/>
        <v>Standardna metoda: Proces, članak 24. stavak 2.</v>
      </c>
      <c r="G352" s="103">
        <v>1</v>
      </c>
      <c r="H352" s="607" t="str">
        <f>Translations!$B$493</f>
        <v>Zadane vrijednosti I:</v>
      </c>
      <c r="I352" s="607" t="str">
        <f>Translations!$B$528</f>
        <v>Zadane vrijednosti II:</v>
      </c>
      <c r="J352" s="607"/>
      <c r="K352" s="607"/>
      <c r="L352" s="607" t="str">
        <f>Translations!$B$527</f>
        <v>Laboratorijske analize:</v>
      </c>
      <c r="M352" s="607"/>
      <c r="N352" s="607"/>
      <c r="O352" s="148"/>
      <c r="P352" s="103">
        <f t="shared" si="31"/>
        <v>3</v>
      </c>
      <c r="Q352" s="147" t="str">
        <f t="shared" si="32"/>
        <v>Koks: Proces (metoda A): nekarbonat</v>
      </c>
      <c r="R352" s="17"/>
      <c r="S352" s="17" t="str">
        <f t="shared" si="33"/>
        <v>EF_Koks: Proces (metoda A): nekarbonat</v>
      </c>
      <c r="W352" s="226"/>
      <c r="X352" s="69"/>
      <c r="Z352" s="21" t="b">
        <f t="shared" si="29"/>
        <v>0</v>
      </c>
      <c r="AL352" s="619">
        <v>1</v>
      </c>
      <c r="AM352" s="619">
        <v>1</v>
      </c>
      <c r="AN352" s="619" t="s">
        <v>990</v>
      </c>
      <c r="AO352" s="619" t="s">
        <v>990</v>
      </c>
      <c r="AP352" s="619">
        <v>2</v>
      </c>
    </row>
    <row r="353" spans="1:42" ht="12.75" customHeight="1" outlineLevel="1" x14ac:dyDescent="0.2">
      <c r="A353" s="21">
        <v>17</v>
      </c>
      <c r="B353" s="606" t="str">
        <f t="shared" si="25"/>
        <v>Proizvodnja koksa</v>
      </c>
      <c r="C353" s="17" t="str">
        <f t="shared" si="25"/>
        <v>Koks</v>
      </c>
      <c r="D353" s="17" t="str">
        <f t="shared" si="25"/>
        <v>Proces (metoda B): izlaz oksida</v>
      </c>
      <c r="E353" s="605"/>
      <c r="F353" s="151" t="str">
        <f t="shared" si="26"/>
        <v>Standardna metoda: Proces, članak 24. stavak 2.</v>
      </c>
      <c r="G353" s="103">
        <v>1</v>
      </c>
      <c r="H353" s="608" t="str">
        <f>Translations!$B$493</f>
        <v>Zadane vrijednosti I:</v>
      </c>
      <c r="I353" s="150" t="str">
        <f>Translations!$B$528</f>
        <v>Zadane vrijednosti II:</v>
      </c>
      <c r="J353" s="150"/>
      <c r="K353" s="150"/>
      <c r="L353" s="608" t="str">
        <f>Translations!$B$527</f>
        <v>Laboratorijske analize:</v>
      </c>
      <c r="M353" s="608"/>
      <c r="N353" s="608"/>
      <c r="O353" s="148"/>
      <c r="P353" s="103">
        <f t="shared" ref="P353:P397" si="34">IF(G353=EUconst_NA,EUconst_NA,IF(ISBLANK(J353),COUNTA(H353:O353),COUNTA(H353,J353,L353)))</f>
        <v>3</v>
      </c>
      <c r="Q353" s="147" t="str">
        <f t="shared" ref="Q353:Q397" si="35">C353 &amp; ": " &amp;D353</f>
        <v>Koks: Proces (metoda B): izlaz oksida</v>
      </c>
      <c r="R353" s="17"/>
      <c r="S353" s="17" t="str">
        <f t="shared" ref="S353:S397" si="36">EUconst_CNTR_EF&amp;Q353</f>
        <v>EF_Koks: Proces (metoda B): izlaz oksida</v>
      </c>
      <c r="W353" s="226"/>
      <c r="X353" s="69"/>
      <c r="Z353" s="21" t="b">
        <f t="shared" si="29"/>
        <v>0</v>
      </c>
      <c r="AL353" s="619">
        <v>1</v>
      </c>
      <c r="AM353" s="619">
        <v>1</v>
      </c>
      <c r="AN353" s="619" t="s">
        <v>990</v>
      </c>
      <c r="AO353" s="619" t="s">
        <v>990</v>
      </c>
      <c r="AP353" s="619">
        <v>2</v>
      </c>
    </row>
    <row r="354" spans="1:42" ht="12.75" customHeight="1" outlineLevel="1" x14ac:dyDescent="0.2">
      <c r="A354" s="21">
        <v>18</v>
      </c>
      <c r="B354" s="606" t="str">
        <f t="shared" si="25"/>
        <v>Proizvodnja koksa</v>
      </c>
      <c r="C354" s="17" t="str">
        <f t="shared" si="25"/>
        <v>Koks</v>
      </c>
      <c r="D354" s="17" t="str">
        <f t="shared" si="25"/>
        <v>Bilanca mase</v>
      </c>
      <c r="E354" s="17"/>
      <c r="F354" s="151" t="str">
        <f t="shared" si="26"/>
        <v>Metoda masene bilance, članak 25.</v>
      </c>
      <c r="G354" s="103" t="str">
        <f>EUconst_NA</f>
        <v>nije primjenjivo</v>
      </c>
      <c r="H354" s="149"/>
      <c r="I354" s="149"/>
      <c r="J354" s="151"/>
      <c r="K354" s="151"/>
      <c r="L354" s="149"/>
      <c r="M354" s="149"/>
      <c r="N354" s="149"/>
      <c r="O354" s="150"/>
      <c r="P354" s="103" t="str">
        <f t="shared" si="34"/>
        <v>nije primjenjivo</v>
      </c>
      <c r="Q354" s="147" t="str">
        <f t="shared" si="35"/>
        <v>Koks: Bilanca mase</v>
      </c>
      <c r="R354" s="17"/>
      <c r="S354" s="17" t="str">
        <f t="shared" si="36"/>
        <v>EF_Koks: Bilanca mase</v>
      </c>
      <c r="X354" s="69"/>
      <c r="Z354" s="21" t="b">
        <f t="shared" si="29"/>
        <v>1</v>
      </c>
      <c r="AL354" s="619" t="s">
        <v>990</v>
      </c>
      <c r="AM354" s="619" t="s">
        <v>990</v>
      </c>
      <c r="AN354" s="619" t="s">
        <v>990</v>
      </c>
      <c r="AO354" s="619" t="s">
        <v>990</v>
      </c>
      <c r="AP354" s="619" t="s">
        <v>990</v>
      </c>
    </row>
    <row r="355" spans="1:42" ht="12.75" customHeight="1" outlineLevel="1" x14ac:dyDescent="0.2">
      <c r="A355" s="21">
        <v>19</v>
      </c>
      <c r="B355" s="606" t="str">
        <f t="shared" si="25"/>
        <v>Pečenje i sinteriranje metalnih ruda</v>
      </c>
      <c r="C355" s="17" t="str">
        <f t="shared" si="25"/>
        <v>Metalne rude</v>
      </c>
      <c r="D355" s="17" t="str">
        <f t="shared" si="25"/>
        <v>Proces (metoda A): samo karbonat</v>
      </c>
      <c r="E355" s="597"/>
      <c r="F355" s="151" t="str">
        <f t="shared" si="26"/>
        <v>Standardna metoda: Proces, članak 24. stavak 2.</v>
      </c>
      <c r="G355" s="103">
        <v>1</v>
      </c>
      <c r="H355" s="607" t="str">
        <f>Translations!$B$493</f>
        <v>Zadane vrijednosti I:</v>
      </c>
      <c r="I355" s="607" t="str">
        <f>Translations!$B$528</f>
        <v>Zadane vrijednosti II:</v>
      </c>
      <c r="J355" s="607"/>
      <c r="K355" s="607"/>
      <c r="L355" s="607" t="str">
        <f>Translations!$B$527</f>
        <v>Laboratorijske analize:</v>
      </c>
      <c r="M355" s="607"/>
      <c r="N355" s="607"/>
      <c r="O355" s="148"/>
      <c r="P355" s="103">
        <f t="shared" si="34"/>
        <v>3</v>
      </c>
      <c r="Q355" s="147" t="str">
        <f t="shared" si="35"/>
        <v>Metalne rude: Proces (metoda A): samo karbonat</v>
      </c>
      <c r="R355" s="17"/>
      <c r="S355" s="17" t="str">
        <f t="shared" si="36"/>
        <v>EF_Metalne rude: Proces (metoda A): samo karbonat</v>
      </c>
      <c r="X355" s="69"/>
      <c r="Z355" s="21" t="b">
        <f t="shared" si="29"/>
        <v>0</v>
      </c>
      <c r="AL355" s="619">
        <v>1</v>
      </c>
      <c r="AM355" s="619">
        <v>1</v>
      </c>
      <c r="AN355" s="619" t="s">
        <v>990</v>
      </c>
      <c r="AO355" s="619" t="s">
        <v>990</v>
      </c>
      <c r="AP355" s="619">
        <v>2</v>
      </c>
    </row>
    <row r="356" spans="1:42" ht="12.75" customHeight="1" outlineLevel="1" x14ac:dyDescent="0.2">
      <c r="A356" s="21">
        <v>20</v>
      </c>
      <c r="B356" s="606" t="str">
        <f t="shared" si="25"/>
        <v>Pečenje i sinteriranje metalnih ruda</v>
      </c>
      <c r="C356" s="17" t="str">
        <f t="shared" si="25"/>
        <v>Metalne rude</v>
      </c>
      <c r="D356" s="17" t="str">
        <f t="shared" si="25"/>
        <v>Proces (metoda A): miješani (karbonat + nekarbonat)</v>
      </c>
      <c r="E356" s="597"/>
      <c r="F356" s="151" t="str">
        <f t="shared" si="26"/>
        <v>Standardna metoda: Proces, članak 24. stavak 2.</v>
      </c>
      <c r="G356" s="103">
        <v>1</v>
      </c>
      <c r="H356" s="607" t="str">
        <f>EUconst_NA</f>
        <v>nije primjenjivo</v>
      </c>
      <c r="I356" s="607" t="str">
        <f>EUconst_NA</f>
        <v>nije primjenjivo</v>
      </c>
      <c r="J356" s="607"/>
      <c r="K356" s="607"/>
      <c r="L356" s="607" t="str">
        <f>Translations!$B$527</f>
        <v>Laboratorijske analize:</v>
      </c>
      <c r="M356" s="607"/>
      <c r="N356" s="607"/>
      <c r="O356" s="148"/>
      <c r="P356" s="103">
        <f t="shared" si="34"/>
        <v>3</v>
      </c>
      <c r="Q356" s="147" t="str">
        <f t="shared" si="35"/>
        <v>Metalne rude: Proces (metoda A): miješani (karbonat + nekarbonat)</v>
      </c>
      <c r="R356" s="17"/>
      <c r="S356" s="17" t="str">
        <f t="shared" si="36"/>
        <v>EF_Metalne rude: Proces (metoda A): miješani (karbonat + nekarbonat)</v>
      </c>
      <c r="W356" s="226"/>
      <c r="X356" s="69"/>
      <c r="Z356" s="21" t="b">
        <f t="shared" si="29"/>
        <v>0</v>
      </c>
      <c r="AL356" s="619" t="str">
        <f>Translations!$B$530</f>
        <v>nije primjenjivo</v>
      </c>
      <c r="AM356" s="619" t="str">
        <f>Translations!$B$530</f>
        <v>nije primjenjivo</v>
      </c>
      <c r="AN356" s="619" t="s">
        <v>990</v>
      </c>
      <c r="AO356" s="619" t="s">
        <v>990</v>
      </c>
      <c r="AP356" s="619">
        <v>2</v>
      </c>
    </row>
    <row r="357" spans="1:42" ht="12.75" customHeight="1" outlineLevel="1" x14ac:dyDescent="0.2">
      <c r="A357" s="21">
        <v>21</v>
      </c>
      <c r="B357" s="606" t="str">
        <f t="shared" ref="B357:D376" si="37">B285</f>
        <v>Pečenje i sinteriranje metalnih ruda</v>
      </c>
      <c r="C357" s="17" t="str">
        <f t="shared" si="37"/>
        <v>Metalne rude</v>
      </c>
      <c r="D357" s="17" t="str">
        <f t="shared" si="37"/>
        <v>Proces (metoda A): nekarbonat</v>
      </c>
      <c r="E357" s="597"/>
      <c r="F357" s="151" t="str">
        <f t="shared" si="26"/>
        <v>Standardna metoda: Proces, članak 24. stavak 2.</v>
      </c>
      <c r="G357" s="103">
        <v>1</v>
      </c>
      <c r="H357" s="607" t="str">
        <f>Translations!$B$493</f>
        <v>Zadane vrijednosti I:</v>
      </c>
      <c r="I357" s="607" t="str">
        <f>Translations!$B$528</f>
        <v>Zadane vrijednosti II:</v>
      </c>
      <c r="J357" s="607"/>
      <c r="K357" s="607"/>
      <c r="L357" s="607" t="str">
        <f>Translations!$B$527</f>
        <v>Laboratorijske analize:</v>
      </c>
      <c r="M357" s="607"/>
      <c r="N357" s="607"/>
      <c r="O357" s="148"/>
      <c r="P357" s="103">
        <f t="shared" si="34"/>
        <v>3</v>
      </c>
      <c r="Q357" s="147" t="str">
        <f t="shared" si="35"/>
        <v>Metalne rude: Proces (metoda A): nekarbonat</v>
      </c>
      <c r="R357" s="17"/>
      <c r="S357" s="17" t="str">
        <f t="shared" si="36"/>
        <v>EF_Metalne rude: Proces (metoda A): nekarbonat</v>
      </c>
      <c r="W357" s="226"/>
      <c r="X357" s="69"/>
      <c r="Z357" s="21" t="b">
        <f t="shared" si="29"/>
        <v>0</v>
      </c>
      <c r="AL357" s="619">
        <v>1</v>
      </c>
      <c r="AM357" s="619">
        <v>1</v>
      </c>
      <c r="AN357" s="619" t="s">
        <v>990</v>
      </c>
      <c r="AO357" s="619" t="s">
        <v>990</v>
      </c>
      <c r="AP357" s="619">
        <v>2</v>
      </c>
    </row>
    <row r="358" spans="1:42" ht="12.75" customHeight="1" outlineLevel="1" x14ac:dyDescent="0.2">
      <c r="A358" s="21">
        <v>22</v>
      </c>
      <c r="B358" s="606" t="str">
        <f t="shared" si="37"/>
        <v>Pečenje i sinteriranje metalnih ruda</v>
      </c>
      <c r="C358" s="17" t="str">
        <f t="shared" si="37"/>
        <v>Metalne rude</v>
      </c>
      <c r="D358" s="17" t="str">
        <f t="shared" si="37"/>
        <v>Proces (metoda B): izlaz oksida</v>
      </c>
      <c r="E358" s="597"/>
      <c r="F358" s="151" t="str">
        <f t="shared" si="26"/>
        <v>Standardna metoda: Proces, članak 24. stavak 2.</v>
      </c>
      <c r="G358" s="103">
        <v>1</v>
      </c>
      <c r="H358" s="608" t="str">
        <f>Translations!$B$493</f>
        <v>Zadane vrijednosti I:</v>
      </c>
      <c r="I358" s="150" t="str">
        <f>Translations!$B$528</f>
        <v>Zadane vrijednosti II:</v>
      </c>
      <c r="J358" s="150"/>
      <c r="K358" s="150"/>
      <c r="L358" s="608" t="str">
        <f>Translations!$B$527</f>
        <v>Laboratorijske analize:</v>
      </c>
      <c r="M358" s="608"/>
      <c r="N358" s="608"/>
      <c r="O358" s="148"/>
      <c r="P358" s="103">
        <f t="shared" si="34"/>
        <v>3</v>
      </c>
      <c r="Q358" s="147" t="str">
        <f t="shared" si="35"/>
        <v>Metalne rude: Proces (metoda B): izlaz oksida</v>
      </c>
      <c r="R358" s="17"/>
      <c r="S358" s="17" t="str">
        <f t="shared" si="36"/>
        <v>EF_Metalne rude: Proces (metoda B): izlaz oksida</v>
      </c>
      <c r="W358" s="226"/>
      <c r="X358" s="69"/>
      <c r="Z358" s="21" t="b">
        <f t="shared" si="29"/>
        <v>0</v>
      </c>
      <c r="AL358" s="619">
        <v>1</v>
      </c>
      <c r="AM358" s="619">
        <v>1</v>
      </c>
      <c r="AN358" s="619" t="s">
        <v>990</v>
      </c>
      <c r="AO358" s="619" t="s">
        <v>990</v>
      </c>
      <c r="AP358" s="619">
        <v>2</v>
      </c>
    </row>
    <row r="359" spans="1:42" ht="12.75" customHeight="1" outlineLevel="1" x14ac:dyDescent="0.2">
      <c r="A359" s="21">
        <v>23</v>
      </c>
      <c r="B359" s="606" t="str">
        <f t="shared" si="37"/>
        <v>Pečenje i sinteriranje metalnih ruda</v>
      </c>
      <c r="C359" s="17" t="str">
        <f t="shared" si="37"/>
        <v>Metalne rude</v>
      </c>
      <c r="D359" s="17" t="str">
        <f t="shared" si="37"/>
        <v>Bilanca mase</v>
      </c>
      <c r="E359" s="17"/>
      <c r="F359" s="151" t="str">
        <f t="shared" si="26"/>
        <v>Metoda masene bilance, članak 25.</v>
      </c>
      <c r="G359" s="103" t="str">
        <f>EUconst_NA</f>
        <v>nije primjenjivo</v>
      </c>
      <c r="H359" s="149"/>
      <c r="I359" s="149"/>
      <c r="J359" s="151"/>
      <c r="K359" s="151"/>
      <c r="L359" s="149"/>
      <c r="M359" s="149"/>
      <c r="N359" s="149"/>
      <c r="O359" s="150"/>
      <c r="P359" s="103" t="str">
        <f t="shared" si="34"/>
        <v>nije primjenjivo</v>
      </c>
      <c r="Q359" s="147" t="str">
        <f t="shared" si="35"/>
        <v>Metalne rude: Bilanca mase</v>
      </c>
      <c r="R359" s="17"/>
      <c r="S359" s="17" t="str">
        <f t="shared" si="36"/>
        <v>EF_Metalne rude: Bilanca mase</v>
      </c>
      <c r="X359" s="69"/>
      <c r="Z359" s="21" t="b">
        <f t="shared" si="29"/>
        <v>1</v>
      </c>
      <c r="AL359" s="619" t="s">
        <v>990</v>
      </c>
      <c r="AM359" s="619" t="s">
        <v>990</v>
      </c>
      <c r="AN359" s="619" t="s">
        <v>990</v>
      </c>
      <c r="AO359" s="619" t="s">
        <v>990</v>
      </c>
      <c r="AP359" s="619" t="s">
        <v>990</v>
      </c>
    </row>
    <row r="360" spans="1:42" ht="12.75" customHeight="1" outlineLevel="1" x14ac:dyDescent="0.2">
      <c r="A360" s="21">
        <v>24</v>
      </c>
      <c r="B360" s="606" t="str">
        <f t="shared" si="37"/>
        <v>Proizvodnja željeza ili čelika</v>
      </c>
      <c r="C360" s="17" t="str">
        <f t="shared" si="37"/>
        <v>Željezo i čelik</v>
      </c>
      <c r="D360" s="17" t="str">
        <f t="shared" si="37"/>
        <v>Gorivo koje se koristi kao ulazni materijal procesa</v>
      </c>
      <c r="E360" s="17"/>
      <c r="F360" s="151" t="str">
        <f t="shared" si="26"/>
        <v>Standardna metoda: Gorivo, članak 24. stavak 1.Uredbe</v>
      </c>
      <c r="G360" s="103">
        <v>2</v>
      </c>
      <c r="H360" s="608" t="str">
        <f>Translations!$B$493</f>
        <v>Zadane vrijednosti I:</v>
      </c>
      <c r="I360" s="608"/>
      <c r="J360" s="150" t="str">
        <f>Translations!$B$528</f>
        <v>Zadane vrijednosti II:</v>
      </c>
      <c r="K360" s="150" t="str">
        <f>Translations!$B$1061</f>
        <v>Utemeljeni posredni faktori (ako je promijenjivo)</v>
      </c>
      <c r="L360" s="608" t="str">
        <f>Translations!$B$527</f>
        <v>Laboratorijske analize:</v>
      </c>
      <c r="M360" s="608"/>
      <c r="N360" s="608"/>
      <c r="O360" s="608"/>
      <c r="P360" s="103">
        <f t="shared" si="34"/>
        <v>3</v>
      </c>
      <c r="Q360" s="147" t="str">
        <f t="shared" si="35"/>
        <v>Željezo i čelik: Gorivo koje se koristi kao ulazni materijal procesa</v>
      </c>
      <c r="R360" s="17"/>
      <c r="S360" s="17" t="str">
        <f t="shared" si="36"/>
        <v>EF_Željezo i čelik: Gorivo koje se koristi kao ulazni materijal procesa</v>
      </c>
      <c r="X360" s="69"/>
      <c r="Z360" s="21" t="b">
        <f t="shared" si="29"/>
        <v>0</v>
      </c>
      <c r="AL360" s="619">
        <v>1</v>
      </c>
      <c r="AM360" s="619" t="s">
        <v>990</v>
      </c>
      <c r="AN360" s="619">
        <v>1</v>
      </c>
      <c r="AO360" s="619">
        <v>2</v>
      </c>
      <c r="AP360" s="619">
        <v>2</v>
      </c>
    </row>
    <row r="361" spans="1:42" ht="12.75" customHeight="1" outlineLevel="1" x14ac:dyDescent="0.2">
      <c r="A361" s="21">
        <v>25</v>
      </c>
      <c r="B361" s="606" t="str">
        <f t="shared" si="37"/>
        <v>Proizvodnja željeza ili čelika</v>
      </c>
      <c r="C361" s="17" t="str">
        <f t="shared" si="37"/>
        <v>Željezo i čelik</v>
      </c>
      <c r="D361" s="17" t="str">
        <f t="shared" si="37"/>
        <v>Proces (metoda A): samo karbonat</v>
      </c>
      <c r="E361" s="597"/>
      <c r="F361" s="151" t="str">
        <f t="shared" si="26"/>
        <v>Standardna metoda: Proces, članak 24. stavak 2.</v>
      </c>
      <c r="G361" s="103">
        <v>1</v>
      </c>
      <c r="H361" s="607" t="str">
        <f>Translations!$B$493</f>
        <v>Zadane vrijednosti I:</v>
      </c>
      <c r="I361" s="607" t="str">
        <f>Translations!$B$528</f>
        <v>Zadane vrijednosti II:</v>
      </c>
      <c r="J361" s="607"/>
      <c r="K361" s="607"/>
      <c r="L361" s="607" t="str">
        <f>Translations!$B$527</f>
        <v>Laboratorijske analize:</v>
      </c>
      <c r="M361" s="607"/>
      <c r="N361" s="607"/>
      <c r="O361" s="608"/>
      <c r="P361" s="103">
        <f t="shared" si="34"/>
        <v>3</v>
      </c>
      <c r="Q361" s="147" t="str">
        <f t="shared" si="35"/>
        <v>Željezo i čelik: Proces (metoda A): samo karbonat</v>
      </c>
      <c r="R361" s="17"/>
      <c r="S361" s="17" t="str">
        <f t="shared" si="36"/>
        <v>EF_Željezo i čelik: Proces (metoda A): samo karbonat</v>
      </c>
      <c r="W361" s="226"/>
      <c r="X361" s="69"/>
      <c r="Z361" s="21" t="b">
        <f t="shared" si="29"/>
        <v>0</v>
      </c>
      <c r="AL361" s="619">
        <v>1</v>
      </c>
      <c r="AM361" s="619">
        <v>1</v>
      </c>
      <c r="AN361" s="619" t="s">
        <v>990</v>
      </c>
      <c r="AO361" s="619" t="s">
        <v>990</v>
      </c>
      <c r="AP361" s="619">
        <v>2</v>
      </c>
    </row>
    <row r="362" spans="1:42" ht="12.75" customHeight="1" outlineLevel="1" x14ac:dyDescent="0.2">
      <c r="A362" s="21">
        <v>26</v>
      </c>
      <c r="B362" s="606" t="str">
        <f t="shared" si="37"/>
        <v>Proizvodnja željeza ili čelika</v>
      </c>
      <c r="C362" s="17" t="str">
        <f t="shared" si="37"/>
        <v>Željezo i čelik</v>
      </c>
      <c r="D362" s="17" t="str">
        <f t="shared" si="37"/>
        <v>Proces (metoda A): miješani (karbonat + nekarbonat)</v>
      </c>
      <c r="E362" s="597"/>
      <c r="F362" s="151" t="str">
        <f t="shared" si="26"/>
        <v>Standardna metoda: Proces, članak 24. stavak 2.</v>
      </c>
      <c r="G362" s="103">
        <v>1</v>
      </c>
      <c r="H362" s="607" t="str">
        <f>EUconst_NA</f>
        <v>nije primjenjivo</v>
      </c>
      <c r="I362" s="607" t="str">
        <f>EUconst_NA</f>
        <v>nije primjenjivo</v>
      </c>
      <c r="J362" s="607"/>
      <c r="K362" s="607"/>
      <c r="L362" s="607" t="str">
        <f>Translations!$B$527</f>
        <v>Laboratorijske analize:</v>
      </c>
      <c r="M362" s="607"/>
      <c r="N362" s="607"/>
      <c r="O362" s="608"/>
      <c r="P362" s="103">
        <f t="shared" si="34"/>
        <v>3</v>
      </c>
      <c r="Q362" s="147" t="str">
        <f t="shared" si="35"/>
        <v>Željezo i čelik: Proces (metoda A): miješani (karbonat + nekarbonat)</v>
      </c>
      <c r="R362" s="17"/>
      <c r="S362" s="17" t="str">
        <f t="shared" si="36"/>
        <v>EF_Željezo i čelik: Proces (metoda A): miješani (karbonat + nekarbonat)</v>
      </c>
      <c r="W362" s="226"/>
      <c r="X362" s="69"/>
      <c r="Z362" s="21" t="b">
        <f t="shared" si="29"/>
        <v>0</v>
      </c>
      <c r="AL362" s="619"/>
      <c r="AM362" s="619"/>
      <c r="AN362" s="619" t="s">
        <v>990</v>
      </c>
      <c r="AO362" s="619" t="s">
        <v>990</v>
      </c>
      <c r="AP362" s="619" t="s">
        <v>990</v>
      </c>
    </row>
    <row r="363" spans="1:42" ht="12.75" customHeight="1" outlineLevel="1" x14ac:dyDescent="0.2">
      <c r="A363" s="21">
        <v>27</v>
      </c>
      <c r="B363" s="606" t="str">
        <f t="shared" si="37"/>
        <v>Proizvodnja željeza ili čelika</v>
      </c>
      <c r="C363" s="17" t="str">
        <f t="shared" si="37"/>
        <v>Željezo i čelik</v>
      </c>
      <c r="D363" s="17" t="str">
        <f t="shared" si="37"/>
        <v>Proces (metoda A): nekarbonat</v>
      </c>
      <c r="E363" s="597"/>
      <c r="F363" s="151" t="str">
        <f t="shared" si="26"/>
        <v>Standardna metoda: Proces, članak 24. stavak 2.</v>
      </c>
      <c r="G363" s="103">
        <v>1</v>
      </c>
      <c r="H363" s="607" t="str">
        <f>Translations!$B$493</f>
        <v>Zadane vrijednosti I:</v>
      </c>
      <c r="I363" s="607" t="str">
        <f>Translations!$B$528</f>
        <v>Zadane vrijednosti II:</v>
      </c>
      <c r="J363" s="607"/>
      <c r="K363" s="607"/>
      <c r="L363" s="607" t="str">
        <f>Translations!$B$527</f>
        <v>Laboratorijske analize:</v>
      </c>
      <c r="M363" s="607"/>
      <c r="N363" s="607"/>
      <c r="O363" s="608"/>
      <c r="P363" s="103">
        <f t="shared" si="34"/>
        <v>3</v>
      </c>
      <c r="Q363" s="147" t="str">
        <f t="shared" si="35"/>
        <v>Željezo i čelik: Proces (metoda A): nekarbonat</v>
      </c>
      <c r="R363" s="17"/>
      <c r="S363" s="17" t="str">
        <f t="shared" si="36"/>
        <v>EF_Željezo i čelik: Proces (metoda A): nekarbonat</v>
      </c>
      <c r="W363" s="226"/>
      <c r="X363" s="69"/>
      <c r="Z363" s="21" t="b">
        <f t="shared" si="29"/>
        <v>0</v>
      </c>
      <c r="AL363" s="619">
        <v>2</v>
      </c>
      <c r="AM363" s="619">
        <v>2</v>
      </c>
      <c r="AN363" s="619" t="s">
        <v>990</v>
      </c>
      <c r="AO363" s="619" t="s">
        <v>990</v>
      </c>
      <c r="AP363" s="619" t="s">
        <v>990</v>
      </c>
    </row>
    <row r="364" spans="1:42" ht="12.75" customHeight="1" outlineLevel="1" x14ac:dyDescent="0.2">
      <c r="A364" s="21">
        <v>28</v>
      </c>
      <c r="B364" s="606" t="str">
        <f t="shared" si="37"/>
        <v>Proizvodnja željeza ili čelika</v>
      </c>
      <c r="C364" s="17" t="str">
        <f t="shared" si="37"/>
        <v>Željezo i čelik</v>
      </c>
      <c r="D364" s="17" t="str">
        <f t="shared" si="37"/>
        <v>Proces (metoda B): izlaz oksida</v>
      </c>
      <c r="E364" s="597"/>
      <c r="F364" s="151" t="str">
        <f t="shared" si="26"/>
        <v>Standardna metoda: Proces, članak 24. stavak 2.</v>
      </c>
      <c r="G364" s="103">
        <v>1</v>
      </c>
      <c r="H364" s="607" t="str">
        <f>Translations!$B$493</f>
        <v>Zadane vrijednosti I:</v>
      </c>
      <c r="I364" s="607" t="str">
        <f>Translations!$B$528</f>
        <v>Zadane vrijednosti II:</v>
      </c>
      <c r="J364" s="607"/>
      <c r="K364" s="607"/>
      <c r="L364" s="607" t="str">
        <f>Translations!$B$527</f>
        <v>Laboratorijske analize:</v>
      </c>
      <c r="M364" s="607"/>
      <c r="N364" s="607"/>
      <c r="O364" s="146"/>
      <c r="P364" s="103">
        <f t="shared" si="34"/>
        <v>3</v>
      </c>
      <c r="Q364" s="147" t="str">
        <f t="shared" si="35"/>
        <v>Željezo i čelik: Proces (metoda B): izlaz oksida</v>
      </c>
      <c r="R364" s="17"/>
      <c r="S364" s="17" t="str">
        <f t="shared" si="36"/>
        <v>EF_Željezo i čelik: Proces (metoda B): izlaz oksida</v>
      </c>
      <c r="W364" s="226"/>
      <c r="X364" s="69"/>
      <c r="Z364" s="21" t="b">
        <f t="shared" si="29"/>
        <v>0</v>
      </c>
      <c r="AL364" s="619">
        <v>1</v>
      </c>
      <c r="AM364" s="619">
        <v>1</v>
      </c>
      <c r="AN364" s="619" t="s">
        <v>990</v>
      </c>
      <c r="AO364" s="619" t="s">
        <v>990</v>
      </c>
      <c r="AP364" s="619">
        <v>2</v>
      </c>
    </row>
    <row r="365" spans="1:42" ht="12.75" customHeight="1" outlineLevel="1" x14ac:dyDescent="0.2">
      <c r="A365" s="21">
        <v>29</v>
      </c>
      <c r="B365" s="606" t="str">
        <f t="shared" si="37"/>
        <v>Proizvodnja željeza ili čelika</v>
      </c>
      <c r="C365" s="17" t="str">
        <f t="shared" si="37"/>
        <v>Željezo i čelik</v>
      </c>
      <c r="D365" s="17" t="str">
        <f t="shared" si="37"/>
        <v>Bilanca mase</v>
      </c>
      <c r="E365" s="17"/>
      <c r="F365" s="151" t="str">
        <f t="shared" si="26"/>
        <v>Metoda masene bilance, članak 25.</v>
      </c>
      <c r="G365" s="103" t="str">
        <f>EUconst_NA</f>
        <v>nije primjenjivo</v>
      </c>
      <c r="H365" s="149"/>
      <c r="I365" s="149"/>
      <c r="J365" s="151"/>
      <c r="K365" s="151"/>
      <c r="L365" s="149"/>
      <c r="M365" s="149"/>
      <c r="N365" s="149"/>
      <c r="O365" s="150"/>
      <c r="P365" s="103" t="str">
        <f t="shared" si="34"/>
        <v>nije primjenjivo</v>
      </c>
      <c r="Q365" s="147" t="str">
        <f t="shared" si="35"/>
        <v>Željezo i čelik: Bilanca mase</v>
      </c>
      <c r="R365" s="17"/>
      <c r="S365" s="17" t="str">
        <f t="shared" si="36"/>
        <v>EF_Željezo i čelik: Bilanca mase</v>
      </c>
      <c r="X365" s="69"/>
      <c r="Z365" s="21" t="b">
        <f t="shared" si="29"/>
        <v>1</v>
      </c>
      <c r="AL365" s="619" t="s">
        <v>990</v>
      </c>
      <c r="AM365" s="619" t="s">
        <v>990</v>
      </c>
      <c r="AN365" s="619" t="s">
        <v>990</v>
      </c>
      <c r="AO365" s="619" t="s">
        <v>990</v>
      </c>
      <c r="AP365" s="619" t="s">
        <v>990</v>
      </c>
    </row>
    <row r="366" spans="1:42" ht="12.75" customHeight="1" outlineLevel="1" x14ac:dyDescent="0.2">
      <c r="A366" s="21">
        <v>30</v>
      </c>
      <c r="B366" s="606" t="str">
        <f t="shared" si="37"/>
        <v>Proizvodnja cementnog klinkera</v>
      </c>
      <c r="C366" s="17" t="str">
        <f t="shared" si="37"/>
        <v>Cementni klinker</v>
      </c>
      <c r="D366" s="17" t="str">
        <f t="shared" si="37"/>
        <v>Na temelju ulaza u peć (Metoda A)</v>
      </c>
      <c r="E366" s="17"/>
      <c r="F366" s="151" t="str">
        <f t="shared" si="26"/>
        <v>Standardna metoda: Proces, članak 24. stavak 2.</v>
      </c>
      <c r="G366" s="103">
        <v>1</v>
      </c>
      <c r="H366" s="607" t="str">
        <f>Translations!$B$493</f>
        <v>Zadane vrijednosti I:</v>
      </c>
      <c r="I366" s="607" t="str">
        <f>Translations!$B$528</f>
        <v>Zadane vrijednosti II:</v>
      </c>
      <c r="J366" s="607"/>
      <c r="K366" s="607"/>
      <c r="L366" s="607" t="str">
        <f>Translations!$B$527</f>
        <v>Laboratorijske analize:</v>
      </c>
      <c r="M366" s="607"/>
      <c r="N366" s="607"/>
      <c r="O366" s="146"/>
      <c r="P366" s="103">
        <f>IF(G366=EUconst_NA,EUconst_NA,IF(ISBLANK(J366),COUNTA(H366:O366),COUNTA(H366,J366,L366)))</f>
        <v>3</v>
      </c>
      <c r="Q366" s="147" t="str">
        <f>C366 &amp; ": " &amp;D366</f>
        <v>Cementni klinker: Na temelju ulaza u peć (Metoda A)</v>
      </c>
      <c r="R366" s="17"/>
      <c r="S366" s="17" t="str">
        <f>EUconst_CNTR_EF&amp;Q366</f>
        <v>EF_Cementni klinker: Na temelju ulaza u peć (Metoda A)</v>
      </c>
      <c r="W366" s="226"/>
      <c r="X366" s="69"/>
      <c r="Z366" s="21" t="b">
        <f>IF(G366=EUconst_NA,TRUE,FALSE)</f>
        <v>0</v>
      </c>
      <c r="AL366" s="619">
        <v>1</v>
      </c>
      <c r="AM366" s="619">
        <v>1</v>
      </c>
      <c r="AN366" s="619" t="s">
        <v>990</v>
      </c>
      <c r="AO366" s="619" t="s">
        <v>990</v>
      </c>
      <c r="AP366" s="619">
        <v>2</v>
      </c>
    </row>
    <row r="367" spans="1:42" ht="12.75" customHeight="1" outlineLevel="1" x14ac:dyDescent="0.2">
      <c r="A367" s="21">
        <v>31</v>
      </c>
      <c r="B367" s="606" t="str">
        <f t="shared" si="37"/>
        <v>Proizvodnja cementnog klinkera</v>
      </c>
      <c r="C367" s="17" t="str">
        <f t="shared" si="37"/>
        <v>Cementni klinker</v>
      </c>
      <c r="D367" s="17" t="str">
        <f t="shared" si="37"/>
        <v>Izlaz klinkera (Metoda B)</v>
      </c>
      <c r="E367" s="17"/>
      <c r="F367" s="151" t="str">
        <f t="shared" si="26"/>
        <v>Standardna metoda: Proces, članak 24. stavak 2.</v>
      </c>
      <c r="G367" s="103">
        <v>1</v>
      </c>
      <c r="H367" s="608" t="str">
        <f>Translations!$B$1078</f>
        <v>0.525 t CO2/t klinker.</v>
      </c>
      <c r="I367" s="608" t="str">
        <f>Translations!$B$528</f>
        <v>Zadane vrijednosti II:</v>
      </c>
      <c r="J367" s="150"/>
      <c r="K367" s="150"/>
      <c r="L367" s="608" t="str">
        <f>Translations!$B$527</f>
        <v>Laboratorijske analize:</v>
      </c>
      <c r="M367" s="608"/>
      <c r="N367" s="608"/>
      <c r="O367" s="148"/>
      <c r="P367" s="103">
        <f t="shared" si="34"/>
        <v>3</v>
      </c>
      <c r="Q367" s="147" t="str">
        <f t="shared" si="35"/>
        <v>Cementni klinker: Izlaz klinkera (Metoda B)</v>
      </c>
      <c r="R367" s="17"/>
      <c r="S367" s="17" t="str">
        <f t="shared" si="36"/>
        <v>EF_Cementni klinker: Izlaz klinkera (Metoda B)</v>
      </c>
      <c r="X367" s="69"/>
      <c r="Z367" s="21" t="b">
        <f t="shared" si="29"/>
        <v>0</v>
      </c>
      <c r="AL367" s="619">
        <v>1</v>
      </c>
      <c r="AM367" s="619">
        <v>1</v>
      </c>
      <c r="AN367" s="619" t="s">
        <v>990</v>
      </c>
      <c r="AO367" s="619" t="s">
        <v>990</v>
      </c>
      <c r="AP367" s="619">
        <v>2</v>
      </c>
    </row>
    <row r="368" spans="1:42" ht="12.75" customHeight="1" outlineLevel="1" x14ac:dyDescent="0.2">
      <c r="A368" s="21">
        <v>32</v>
      </c>
      <c r="B368" s="606" t="str">
        <f t="shared" si="37"/>
        <v>Proizvodnja cementnog klinkera</v>
      </c>
      <c r="C368" s="17" t="str">
        <f t="shared" si="37"/>
        <v>Cementni klinker</v>
      </c>
      <c r="D368" s="17" t="str">
        <f t="shared" si="37"/>
        <v>CKD</v>
      </c>
      <c r="E368" s="17"/>
      <c r="F368" s="151" t="str">
        <f t="shared" si="26"/>
        <v>Standardna metoda: Proces, članak 24. stavak 2.</v>
      </c>
      <c r="G368" s="103">
        <v>1</v>
      </c>
      <c r="H368" s="608" t="str">
        <f>Translations!$B$1082</f>
        <v>0.525 t CO2/t prašine.</v>
      </c>
      <c r="I368" s="608" t="str">
        <f>Translations!$B$527</f>
        <v>Laboratorijske analize:</v>
      </c>
      <c r="J368" s="150"/>
      <c r="K368" s="150"/>
      <c r="L368" s="608"/>
      <c r="M368" s="608"/>
      <c r="N368" s="608"/>
      <c r="O368" s="148"/>
      <c r="P368" s="103">
        <f t="shared" si="34"/>
        <v>2</v>
      </c>
      <c r="Q368" s="147" t="str">
        <f t="shared" si="35"/>
        <v>Cementni klinker: CKD</v>
      </c>
      <c r="R368" s="17"/>
      <c r="S368" s="17" t="str">
        <f t="shared" si="36"/>
        <v>EF_Cementni klinker: CKD</v>
      </c>
      <c r="X368" s="69"/>
      <c r="Z368" s="21" t="b">
        <f t="shared" si="29"/>
        <v>0</v>
      </c>
      <c r="AL368" s="619">
        <v>1</v>
      </c>
      <c r="AM368" s="619">
        <v>2</v>
      </c>
      <c r="AN368" s="619" t="s">
        <v>990</v>
      </c>
      <c r="AO368" s="619" t="s">
        <v>990</v>
      </c>
      <c r="AP368" s="619" t="s">
        <v>990</v>
      </c>
    </row>
    <row r="369" spans="1:42" ht="12.75" customHeight="1" outlineLevel="1" x14ac:dyDescent="0.2">
      <c r="A369" s="21">
        <v>33</v>
      </c>
      <c r="B369" s="606" t="str">
        <f t="shared" si="37"/>
        <v>Proizvodnja cementnog klinkera</v>
      </c>
      <c r="C369" s="17" t="str">
        <f t="shared" si="37"/>
        <v>Cementni klinker</v>
      </c>
      <c r="D369" s="17" t="str">
        <f t="shared" si="37"/>
        <v>Ne-karbonatni ugljik</v>
      </c>
      <c r="E369" s="17"/>
      <c r="F369" s="151" t="str">
        <f t="shared" ref="F369:F397" si="38">F297</f>
        <v>Standardna metoda: Proces, članak 24. stavak 2.</v>
      </c>
      <c r="G369" s="103">
        <v>1</v>
      </c>
      <c r="H369" s="608" t="str">
        <f>Translations!$B$1085</f>
        <v>Najbolja praksa</v>
      </c>
      <c r="I369" s="608" t="str">
        <f>Translations!$B$527</f>
        <v>Laboratorijske analize:</v>
      </c>
      <c r="J369" s="150"/>
      <c r="K369" s="150"/>
      <c r="L369" s="608"/>
      <c r="M369" s="608"/>
      <c r="N369" s="608"/>
      <c r="O369" s="148"/>
      <c r="P369" s="103">
        <f t="shared" si="34"/>
        <v>2</v>
      </c>
      <c r="Q369" s="147" t="str">
        <f t="shared" si="35"/>
        <v>Cementni klinker: Ne-karbonatni ugljik</v>
      </c>
      <c r="R369" s="17"/>
      <c r="S369" s="17" t="str">
        <f t="shared" si="36"/>
        <v>EF_Cementni klinker: Ne-karbonatni ugljik</v>
      </c>
      <c r="Z369" s="21" t="b">
        <f t="shared" si="29"/>
        <v>0</v>
      </c>
      <c r="AL369" s="619">
        <v>2</v>
      </c>
      <c r="AM369" s="619">
        <v>2</v>
      </c>
      <c r="AN369" s="619" t="s">
        <v>990</v>
      </c>
      <c r="AO369" s="619" t="s">
        <v>990</v>
      </c>
      <c r="AP369" s="619" t="s">
        <v>990</v>
      </c>
    </row>
    <row r="370" spans="1:42" ht="12.75" customHeight="1" outlineLevel="1" x14ac:dyDescent="0.2">
      <c r="A370" s="21">
        <v>34</v>
      </c>
      <c r="B370" s="606" t="str">
        <f t="shared" si="37"/>
        <v>Proizvodnja vapna ili kalcinacija dolomita/magnezita</v>
      </c>
      <c r="C370" s="17" t="str">
        <f t="shared" si="37"/>
        <v>Vapno / dolomit / magnezit</v>
      </c>
      <c r="D370" s="17" t="str">
        <f t="shared" si="37"/>
        <v>Proces (metoda A): samo karbonat</v>
      </c>
      <c r="E370" s="597"/>
      <c r="F370" s="151" t="str">
        <f t="shared" si="38"/>
        <v>Standardna metoda: Proces, članak 24. stavak 2.</v>
      </c>
      <c r="G370" s="103">
        <v>1</v>
      </c>
      <c r="H370" s="607" t="str">
        <f>Translations!$B$493</f>
        <v>Zadane vrijednosti I:</v>
      </c>
      <c r="I370" s="607" t="str">
        <f>Translations!$B$528</f>
        <v>Zadane vrijednosti II:</v>
      </c>
      <c r="J370" s="607"/>
      <c r="K370" s="607"/>
      <c r="L370" s="607" t="str">
        <f>Translations!$B$527</f>
        <v>Laboratorijske analize:</v>
      </c>
      <c r="M370" s="607"/>
      <c r="N370" s="607"/>
      <c r="O370" s="148"/>
      <c r="P370" s="103">
        <f t="shared" si="34"/>
        <v>3</v>
      </c>
      <c r="Q370" s="147" t="str">
        <f t="shared" si="35"/>
        <v>Vapno / dolomit / magnezit: Proces (metoda A): samo karbonat</v>
      </c>
      <c r="R370" s="17"/>
      <c r="S370" s="17" t="str">
        <f t="shared" si="36"/>
        <v>EF_Vapno / dolomit / magnezit: Proces (metoda A): samo karbonat</v>
      </c>
      <c r="Z370" s="21" t="b">
        <f t="shared" si="29"/>
        <v>0</v>
      </c>
      <c r="AL370" s="619">
        <v>1</v>
      </c>
      <c r="AM370" s="619">
        <v>1</v>
      </c>
      <c r="AN370" s="619" t="s">
        <v>990</v>
      </c>
      <c r="AO370" s="619" t="s">
        <v>990</v>
      </c>
      <c r="AP370" s="619">
        <v>2</v>
      </c>
    </row>
    <row r="371" spans="1:42" ht="12.75" customHeight="1" outlineLevel="1" x14ac:dyDescent="0.2">
      <c r="A371" s="21">
        <v>35</v>
      </c>
      <c r="B371" s="606" t="str">
        <f t="shared" si="37"/>
        <v>Proizvodnja vapna ili kalcinacija dolomita/magnezita</v>
      </c>
      <c r="C371" s="17" t="str">
        <f t="shared" si="37"/>
        <v>Vapno / dolomit / magnezit</v>
      </c>
      <c r="D371" s="17" t="str">
        <f t="shared" si="37"/>
        <v>Proces (metoda A): miješani (karbonat + nekarbonat)</v>
      </c>
      <c r="E371" s="597"/>
      <c r="F371" s="151" t="str">
        <f t="shared" si="38"/>
        <v>Standardna metoda: Proces, članak 24. stavak 2.</v>
      </c>
      <c r="G371" s="103">
        <v>1</v>
      </c>
      <c r="H371" s="607" t="str">
        <f>EUconst_NA</f>
        <v>nije primjenjivo</v>
      </c>
      <c r="I371" s="607" t="str">
        <f>EUconst_NA</f>
        <v>nije primjenjivo</v>
      </c>
      <c r="J371" s="607"/>
      <c r="K371" s="607"/>
      <c r="L371" s="607" t="str">
        <f>Translations!$B$527</f>
        <v>Laboratorijske analize:</v>
      </c>
      <c r="M371" s="607"/>
      <c r="N371" s="607"/>
      <c r="O371" s="148"/>
      <c r="P371" s="103">
        <f t="shared" si="34"/>
        <v>3</v>
      </c>
      <c r="Q371" s="147" t="str">
        <f t="shared" si="35"/>
        <v>Vapno / dolomit / magnezit: Proces (metoda A): miješani (karbonat + nekarbonat)</v>
      </c>
      <c r="R371" s="17"/>
      <c r="S371" s="17" t="str">
        <f t="shared" si="36"/>
        <v>EF_Vapno / dolomit / magnezit: Proces (metoda A): miješani (karbonat + nekarbonat)</v>
      </c>
      <c r="Z371" s="21" t="b">
        <f t="shared" si="29"/>
        <v>0</v>
      </c>
      <c r="AL371" s="619" t="str">
        <f>Translations!$B$530</f>
        <v>nije primjenjivo</v>
      </c>
      <c r="AM371" s="619" t="str">
        <f>Translations!$B$530</f>
        <v>nije primjenjivo</v>
      </c>
      <c r="AN371" s="619" t="s">
        <v>990</v>
      </c>
      <c r="AO371" s="619" t="s">
        <v>990</v>
      </c>
      <c r="AP371" s="619">
        <v>2</v>
      </c>
    </row>
    <row r="372" spans="1:42" ht="12.75" customHeight="1" outlineLevel="1" x14ac:dyDescent="0.2">
      <c r="A372" s="21">
        <v>36</v>
      </c>
      <c r="B372" s="606" t="str">
        <f t="shared" si="37"/>
        <v>Proizvodnja vapna ili kalcinacija dolomita/magnezita</v>
      </c>
      <c r="C372" s="17" t="str">
        <f t="shared" si="37"/>
        <v>Vapno / dolomit / magnezit</v>
      </c>
      <c r="D372" s="17" t="str">
        <f t="shared" si="37"/>
        <v>Proces (metoda A): nekarbonat</v>
      </c>
      <c r="E372" s="597"/>
      <c r="F372" s="151" t="str">
        <f t="shared" si="38"/>
        <v>Standardna metoda: Proces, članak 24. stavak 2.</v>
      </c>
      <c r="G372" s="103">
        <v>1</v>
      </c>
      <c r="H372" s="607" t="str">
        <f>Translations!$B$1085</f>
        <v>Najbolja praksa</v>
      </c>
      <c r="I372" s="607" t="str">
        <f>Translations!$B$527</f>
        <v>Laboratorijske analize:</v>
      </c>
      <c r="J372" s="607"/>
      <c r="K372" s="607"/>
      <c r="L372" s="607"/>
      <c r="M372" s="607"/>
      <c r="N372" s="607"/>
      <c r="O372" s="148"/>
      <c r="P372" s="103">
        <f t="shared" si="34"/>
        <v>2</v>
      </c>
      <c r="Q372" s="147" t="str">
        <f t="shared" si="35"/>
        <v>Vapno / dolomit / magnezit: Proces (metoda A): nekarbonat</v>
      </c>
      <c r="R372" s="17"/>
      <c r="S372" s="17" t="str">
        <f t="shared" si="36"/>
        <v>EF_Vapno / dolomit / magnezit: Proces (metoda A): nekarbonat</v>
      </c>
      <c r="Z372" s="21" t="b">
        <f t="shared" si="29"/>
        <v>0</v>
      </c>
      <c r="AL372" s="619">
        <v>2</v>
      </c>
      <c r="AM372" s="619">
        <v>2</v>
      </c>
      <c r="AN372" s="619" t="s">
        <v>990</v>
      </c>
      <c r="AO372" s="619" t="s">
        <v>990</v>
      </c>
      <c r="AP372" s="619" t="s">
        <v>990</v>
      </c>
    </row>
    <row r="373" spans="1:42" ht="12.75" customHeight="1" outlineLevel="1" x14ac:dyDescent="0.2">
      <c r="A373" s="21">
        <v>37</v>
      </c>
      <c r="B373" s="606" t="str">
        <f t="shared" si="37"/>
        <v>Proizvodnja vapna ili kalcinacija dolomita/magnezita</v>
      </c>
      <c r="C373" s="17" t="str">
        <f t="shared" si="37"/>
        <v>Vapno / dolomit / magnezit</v>
      </c>
      <c r="D373" s="17" t="str">
        <f t="shared" si="37"/>
        <v>Proces (metoda B): izlaz oksida</v>
      </c>
      <c r="E373" s="597"/>
      <c r="F373" s="151" t="str">
        <f t="shared" si="38"/>
        <v>Standardna metoda: Proces, članak 24. stavak 2.</v>
      </c>
      <c r="G373" s="103">
        <v>1</v>
      </c>
      <c r="H373" s="608" t="str">
        <f>Translations!$B$493</f>
        <v>Zadane vrijednosti I:</v>
      </c>
      <c r="I373" s="608" t="str">
        <f>Translations!$B$528</f>
        <v>Zadane vrijednosti II:</v>
      </c>
      <c r="J373" s="150"/>
      <c r="K373" s="150"/>
      <c r="L373" s="608" t="str">
        <f>Translations!$B$527</f>
        <v>Laboratorijske analize:</v>
      </c>
      <c r="M373" s="608"/>
      <c r="N373" s="608"/>
      <c r="O373" s="148"/>
      <c r="P373" s="103">
        <f t="shared" si="34"/>
        <v>3</v>
      </c>
      <c r="Q373" s="147" t="str">
        <f t="shared" si="35"/>
        <v>Vapno / dolomit / magnezit: Proces (metoda B): izlaz oksida</v>
      </c>
      <c r="R373" s="17"/>
      <c r="S373" s="17" t="str">
        <f t="shared" si="36"/>
        <v>EF_Vapno / dolomit / magnezit: Proces (metoda B): izlaz oksida</v>
      </c>
      <c r="Z373" s="21" t="b">
        <f t="shared" si="29"/>
        <v>0</v>
      </c>
      <c r="AL373" s="619">
        <v>1</v>
      </c>
      <c r="AM373" s="619">
        <v>1</v>
      </c>
      <c r="AN373" s="619" t="s">
        <v>990</v>
      </c>
      <c r="AO373" s="619" t="s">
        <v>990</v>
      </c>
      <c r="AP373" s="619">
        <v>2</v>
      </c>
    </row>
    <row r="374" spans="1:42" ht="12.75" customHeight="1" outlineLevel="1" x14ac:dyDescent="0.2">
      <c r="A374" s="21">
        <v>38</v>
      </c>
      <c r="B374" s="606" t="str">
        <f t="shared" si="37"/>
        <v>Proizvodnja vapna ili kalcinacija dolomita/magnezita</v>
      </c>
      <c r="C374" s="17" t="str">
        <f t="shared" si="37"/>
        <v>Vapno / dolomit / magnezit</v>
      </c>
      <c r="D374" s="17" t="str">
        <f t="shared" si="37"/>
        <v>Prašina iz peći (Metoda B)</v>
      </c>
      <c r="E374" s="17"/>
      <c r="F374" s="151" t="str">
        <f t="shared" si="38"/>
        <v>Standardna metoda: Proces, članak 24. stavak 2.</v>
      </c>
      <c r="G374" s="103">
        <v>1</v>
      </c>
      <c r="H374" s="608" t="str">
        <f>Translations!$B$493</f>
        <v>Zadane vrijednosti I:</v>
      </c>
      <c r="I374" s="608" t="str">
        <f>Translations!$B$528</f>
        <v>Zadane vrijednosti II:</v>
      </c>
      <c r="J374" s="150"/>
      <c r="K374" s="150"/>
      <c r="L374" s="608" t="str">
        <f>Translations!$B$527</f>
        <v>Laboratorijske analize:</v>
      </c>
      <c r="M374" s="608"/>
      <c r="N374" s="608"/>
      <c r="O374" s="148"/>
      <c r="P374" s="103">
        <f t="shared" si="34"/>
        <v>3</v>
      </c>
      <c r="Q374" s="147" t="str">
        <f t="shared" si="35"/>
        <v>Vapno / dolomit / magnezit: Prašina iz peći (Metoda B)</v>
      </c>
      <c r="R374" s="17"/>
      <c r="S374" s="17" t="str">
        <f t="shared" si="36"/>
        <v>EF_Vapno / dolomit / magnezit: Prašina iz peći (Metoda B)</v>
      </c>
      <c r="Z374" s="21" t="b">
        <f t="shared" si="29"/>
        <v>0</v>
      </c>
      <c r="AL374" s="619">
        <v>1</v>
      </c>
      <c r="AM374" s="619">
        <v>1</v>
      </c>
      <c r="AN374" s="619" t="s">
        <v>990</v>
      </c>
      <c r="AO374" s="619" t="s">
        <v>990</v>
      </c>
      <c r="AP374" s="619">
        <v>2</v>
      </c>
    </row>
    <row r="375" spans="1:42" ht="12.75" customHeight="1" outlineLevel="1" x14ac:dyDescent="0.2">
      <c r="A375" s="21">
        <v>39</v>
      </c>
      <c r="B375" s="606" t="str">
        <f t="shared" si="37"/>
        <v>Proizvodnja stakla</v>
      </c>
      <c r="C375" s="17" t="str">
        <f t="shared" si="37"/>
        <v>Staklo i mineralna vuna</v>
      </c>
      <c r="D375" s="17" t="str">
        <f t="shared" si="37"/>
        <v>Proces (metoda A): samo karbonat</v>
      </c>
      <c r="E375" s="597"/>
      <c r="F375" s="151" t="str">
        <f t="shared" si="38"/>
        <v>Standardna metoda: Proces, članak 24. stavak 2.</v>
      </c>
      <c r="G375" s="103">
        <v>1</v>
      </c>
      <c r="H375" s="608" t="str">
        <f>Translations!$B$1085</f>
        <v>Najbolja praksa</v>
      </c>
      <c r="I375" s="608" t="str">
        <f>Translations!$B$527</f>
        <v>Laboratorijske analize:</v>
      </c>
      <c r="J375" s="607"/>
      <c r="K375" s="607"/>
      <c r="L375" s="607"/>
      <c r="M375" s="607"/>
      <c r="N375" s="607"/>
      <c r="O375" s="146"/>
      <c r="P375" s="103">
        <f t="shared" si="34"/>
        <v>2</v>
      </c>
      <c r="Q375" s="147" t="str">
        <f t="shared" si="35"/>
        <v>Staklo i mineralna vuna: Proces (metoda A): samo karbonat</v>
      </c>
      <c r="R375" s="17"/>
      <c r="S375" s="17" t="str">
        <f t="shared" si="36"/>
        <v>EF_Staklo i mineralna vuna: Proces (metoda A): samo karbonat</v>
      </c>
      <c r="Z375" s="21" t="b">
        <f t="shared" si="29"/>
        <v>0</v>
      </c>
      <c r="AL375" s="619">
        <v>2</v>
      </c>
      <c r="AM375" s="619">
        <v>2</v>
      </c>
      <c r="AN375" s="619" t="s">
        <v>990</v>
      </c>
      <c r="AO375" s="619" t="s">
        <v>990</v>
      </c>
      <c r="AP375" s="619" t="s">
        <v>990</v>
      </c>
    </row>
    <row r="376" spans="1:42" ht="12.75" customHeight="1" outlineLevel="1" x14ac:dyDescent="0.2">
      <c r="A376" s="21">
        <v>40</v>
      </c>
      <c r="B376" s="606" t="str">
        <f t="shared" si="37"/>
        <v>Proizvodnja stakla</v>
      </c>
      <c r="C376" s="17" t="str">
        <f t="shared" si="37"/>
        <v>Staklo i mineralna vuna</v>
      </c>
      <c r="D376" s="17" t="str">
        <f t="shared" si="37"/>
        <v>Proces (metoda A): miješani (karbonat + nekarbonat)</v>
      </c>
      <c r="E376" s="597"/>
      <c r="F376" s="151" t="str">
        <f t="shared" si="38"/>
        <v>Standardna metoda: Proces, članak 24. stavak 2.</v>
      </c>
      <c r="G376" s="103">
        <v>1</v>
      </c>
      <c r="H376" s="607" t="str">
        <f>EUconst_NA</f>
        <v>nije primjenjivo</v>
      </c>
      <c r="I376" s="607" t="str">
        <f>EUconst_NA</f>
        <v>nije primjenjivo</v>
      </c>
      <c r="J376" s="607"/>
      <c r="K376" s="607"/>
      <c r="L376" s="607" t="str">
        <f>Translations!$B$527</f>
        <v>Laboratorijske analize:</v>
      </c>
      <c r="M376" s="607"/>
      <c r="N376" s="607"/>
      <c r="O376" s="146"/>
      <c r="P376" s="103">
        <f t="shared" si="34"/>
        <v>3</v>
      </c>
      <c r="Q376" s="147" t="str">
        <f t="shared" si="35"/>
        <v>Staklo i mineralna vuna: Proces (metoda A): miješani (karbonat + nekarbonat)</v>
      </c>
      <c r="R376" s="17"/>
      <c r="S376" s="17" t="str">
        <f t="shared" si="36"/>
        <v>EF_Staklo i mineralna vuna: Proces (metoda A): miješani (karbonat + nekarbonat)</v>
      </c>
      <c r="Z376" s="21" t="b">
        <f t="shared" si="29"/>
        <v>0</v>
      </c>
      <c r="AL376" s="619" t="str">
        <f>Translations!$B$530</f>
        <v>nije primjenjivo</v>
      </c>
      <c r="AM376" s="619" t="str">
        <f>Translations!$B$530</f>
        <v>nije primjenjivo</v>
      </c>
      <c r="AN376" s="619" t="s">
        <v>990</v>
      </c>
      <c r="AO376" s="619" t="s">
        <v>990</v>
      </c>
      <c r="AP376" s="619">
        <v>2</v>
      </c>
    </row>
    <row r="377" spans="1:42" ht="12.75" customHeight="1" outlineLevel="1" x14ac:dyDescent="0.2">
      <c r="A377" s="21">
        <v>41</v>
      </c>
      <c r="B377" s="606" t="str">
        <f t="shared" ref="B377:D396" si="39">B305</f>
        <v>Proizvodnja stakla</v>
      </c>
      <c r="C377" s="17" t="str">
        <f t="shared" si="39"/>
        <v>Staklo i mineralna vuna</v>
      </c>
      <c r="D377" s="17" t="str">
        <f t="shared" si="39"/>
        <v>Proces (metoda A): nekarbonat</v>
      </c>
      <c r="E377" s="597"/>
      <c r="F377" s="151" t="str">
        <f t="shared" si="38"/>
        <v>Standardna metoda: Proces, članak 24. stavak 2.</v>
      </c>
      <c r="G377" s="103">
        <v>1</v>
      </c>
      <c r="H377" s="610" t="str">
        <f>Translations!$B$1070</f>
        <v>Zadana vrijednost Tipa I i najbolja praksa</v>
      </c>
      <c r="I377" s="610" t="str">
        <f>Translations!$B$527</f>
        <v>Laboratorijske analize:</v>
      </c>
      <c r="J377" s="607"/>
      <c r="K377" s="607"/>
      <c r="L377" s="607"/>
      <c r="M377" s="607"/>
      <c r="N377" s="607"/>
      <c r="O377" s="146"/>
      <c r="P377" s="103">
        <f t="shared" si="34"/>
        <v>2</v>
      </c>
      <c r="Q377" s="147" t="str">
        <f t="shared" si="35"/>
        <v>Staklo i mineralna vuna: Proces (metoda A): nekarbonat</v>
      </c>
      <c r="R377" s="17"/>
      <c r="S377" s="17" t="str">
        <f t="shared" si="36"/>
        <v>EF_Staklo i mineralna vuna: Proces (metoda A): nekarbonat</v>
      </c>
      <c r="Z377" s="21" t="b">
        <f t="shared" si="29"/>
        <v>0</v>
      </c>
      <c r="AL377" s="619">
        <v>1</v>
      </c>
      <c r="AM377" s="619">
        <v>2</v>
      </c>
      <c r="AN377" s="619" t="s">
        <v>990</v>
      </c>
      <c r="AO377" s="619" t="s">
        <v>990</v>
      </c>
      <c r="AP377" s="619" t="s">
        <v>990</v>
      </c>
    </row>
    <row r="378" spans="1:42" ht="12.75" customHeight="1" outlineLevel="1" x14ac:dyDescent="0.2">
      <c r="A378" s="21">
        <v>42</v>
      </c>
      <c r="B378" s="606" t="str">
        <f t="shared" si="39"/>
        <v>Proizvodnja keramike</v>
      </c>
      <c r="C378" s="17" t="str">
        <f t="shared" si="39"/>
        <v>Keramika</v>
      </c>
      <c r="D378" s="17" t="str">
        <f t="shared" si="39"/>
        <v>Proces (metoda A): samo karbonat</v>
      </c>
      <c r="E378" s="597"/>
      <c r="F378" s="151" t="str">
        <f t="shared" si="38"/>
        <v>Standardna metoda: Proces, članak 24. stavak 2.</v>
      </c>
      <c r="G378" s="103">
        <v>1</v>
      </c>
      <c r="H378" s="608" t="str">
        <f>Translations!$B$1093</f>
        <v>0,08794 tona CO2 po toni suhe gline</v>
      </c>
      <c r="I378" s="608" t="str">
        <f>Translations!$B$1085</f>
        <v>Najbolja praksa</v>
      </c>
      <c r="J378" s="150"/>
      <c r="K378" s="150"/>
      <c r="L378" s="608" t="str">
        <f>Translations!$B$527</f>
        <v>Laboratorijske analize:</v>
      </c>
      <c r="M378" s="608"/>
      <c r="N378" s="608"/>
      <c r="O378" s="146"/>
      <c r="P378" s="103">
        <f t="shared" si="34"/>
        <v>3</v>
      </c>
      <c r="Q378" s="147" t="str">
        <f t="shared" si="35"/>
        <v>Keramika: Proces (metoda A): samo karbonat</v>
      </c>
      <c r="R378" s="17"/>
      <c r="S378" s="17" t="str">
        <f t="shared" si="36"/>
        <v>EF_Keramika: Proces (metoda A): samo karbonat</v>
      </c>
      <c r="Z378" s="21" t="b">
        <f t="shared" si="29"/>
        <v>0</v>
      </c>
      <c r="AL378" s="619">
        <v>1</v>
      </c>
      <c r="AM378" s="619">
        <v>2</v>
      </c>
      <c r="AN378" s="619" t="s">
        <v>990</v>
      </c>
      <c r="AO378" s="619" t="s">
        <v>990</v>
      </c>
      <c r="AP378" s="619">
        <v>2</v>
      </c>
    </row>
    <row r="379" spans="1:42" ht="12.75" customHeight="1" outlineLevel="1" x14ac:dyDescent="0.2">
      <c r="A379" s="21">
        <v>43</v>
      </c>
      <c r="B379" s="606" t="str">
        <f t="shared" si="39"/>
        <v>Proizvodnja keramike</v>
      </c>
      <c r="C379" s="17" t="str">
        <f t="shared" si="39"/>
        <v>Keramika</v>
      </c>
      <c r="D379" s="17" t="str">
        <f t="shared" si="39"/>
        <v>Proces (metoda A): miješani (karbonat + nekarbonat)</v>
      </c>
      <c r="E379" s="597"/>
      <c r="F379" s="151" t="str">
        <f t="shared" si="38"/>
        <v>Standardna metoda: Proces, članak 24. stavak 2.</v>
      </c>
      <c r="G379" s="103">
        <v>1</v>
      </c>
      <c r="H379" s="608" t="str">
        <f>Translations!$B$1093</f>
        <v>0,08794 tona CO2 po toni suhe gline</v>
      </c>
      <c r="I379" s="608" t="str">
        <f>Translations!$B$1085</f>
        <v>Najbolja praksa</v>
      </c>
      <c r="J379" s="150"/>
      <c r="K379" s="150"/>
      <c r="L379" s="608" t="str">
        <f>Translations!$B$527</f>
        <v>Laboratorijske analize:</v>
      </c>
      <c r="M379" s="608"/>
      <c r="N379" s="608"/>
      <c r="O379" s="148"/>
      <c r="P379" s="103">
        <f t="shared" si="34"/>
        <v>3</v>
      </c>
      <c r="Q379" s="147" t="str">
        <f t="shared" si="35"/>
        <v>Keramika: Proces (metoda A): miješani (karbonat + nekarbonat)</v>
      </c>
      <c r="R379" s="17"/>
      <c r="S379" s="17" t="str">
        <f t="shared" si="36"/>
        <v>EF_Keramika: Proces (metoda A): miješani (karbonat + nekarbonat)</v>
      </c>
      <c r="W379" s="226"/>
      <c r="X379" s="69"/>
      <c r="Z379" s="21" t="b">
        <f t="shared" si="29"/>
        <v>0</v>
      </c>
      <c r="AL379" s="619">
        <v>1</v>
      </c>
      <c r="AM379" s="619">
        <v>2</v>
      </c>
      <c r="AN379" s="619" t="s">
        <v>990</v>
      </c>
      <c r="AO379" s="619" t="s">
        <v>990</v>
      </c>
      <c r="AP379" s="619">
        <v>2</v>
      </c>
    </row>
    <row r="380" spans="1:42" ht="12.75" customHeight="1" outlineLevel="1" x14ac:dyDescent="0.2">
      <c r="A380" s="21">
        <v>44</v>
      </c>
      <c r="B380" s="606" t="str">
        <f t="shared" si="39"/>
        <v>Proizvodnja keramike</v>
      </c>
      <c r="C380" s="17" t="str">
        <f t="shared" si="39"/>
        <v>Keramika</v>
      </c>
      <c r="D380" s="17" t="str">
        <f t="shared" si="39"/>
        <v>Proces (metoda A): nekarbonat</v>
      </c>
      <c r="E380" s="597"/>
      <c r="F380" s="151" t="str">
        <f t="shared" si="38"/>
        <v>Standardna metoda: Proces, članak 24. stavak 2.</v>
      </c>
      <c r="G380" s="103">
        <v>1</v>
      </c>
      <c r="H380" s="608" t="str">
        <f>Translations!$B$1093</f>
        <v>0,08794 tona CO2 po toni suhe gline</v>
      </c>
      <c r="I380" s="608" t="str">
        <f>Translations!$B$1085</f>
        <v>Najbolja praksa</v>
      </c>
      <c r="J380" s="150"/>
      <c r="K380" s="150"/>
      <c r="L380" s="608" t="str">
        <f>Translations!$B$527</f>
        <v>Laboratorijske analize:</v>
      </c>
      <c r="M380" s="608"/>
      <c r="N380" s="608"/>
      <c r="O380" s="148"/>
      <c r="P380" s="103">
        <f t="shared" si="34"/>
        <v>3</v>
      </c>
      <c r="Q380" s="147" t="str">
        <f t="shared" si="35"/>
        <v>Keramika: Proces (metoda A): nekarbonat</v>
      </c>
      <c r="R380" s="17"/>
      <c r="S380" s="17" t="str">
        <f t="shared" si="36"/>
        <v>EF_Keramika: Proces (metoda A): nekarbonat</v>
      </c>
      <c r="W380" s="226"/>
      <c r="X380" s="69"/>
      <c r="Z380" s="21" t="b">
        <f t="shared" si="29"/>
        <v>0</v>
      </c>
      <c r="AL380" s="619">
        <v>1</v>
      </c>
      <c r="AM380" s="619">
        <v>2</v>
      </c>
      <c r="AN380" s="619" t="s">
        <v>990</v>
      </c>
      <c r="AO380" s="619" t="s">
        <v>990</v>
      </c>
      <c r="AP380" s="619">
        <v>2</v>
      </c>
    </row>
    <row r="381" spans="1:42" ht="12.75" customHeight="1" outlineLevel="1" x14ac:dyDescent="0.2">
      <c r="A381" s="21">
        <v>45</v>
      </c>
      <c r="B381" s="606" t="str">
        <f t="shared" si="39"/>
        <v>Proizvodnja keramike</v>
      </c>
      <c r="C381" s="17" t="str">
        <f t="shared" si="39"/>
        <v>Keramika</v>
      </c>
      <c r="D381" s="17" t="str">
        <f t="shared" si="39"/>
        <v>Proces (metoda B): izlaz oksida</v>
      </c>
      <c r="E381" s="17"/>
      <c r="F381" s="151" t="str">
        <f t="shared" si="38"/>
        <v>Standardna metoda: Proces, članak 24. stavak 2.</v>
      </c>
      <c r="G381" s="103">
        <v>1</v>
      </c>
      <c r="H381" s="608" t="str">
        <f>Translations!$B$1096</f>
        <v>0,09642 tone CO2 po toni proizvoda</v>
      </c>
      <c r="I381" s="608" t="str">
        <f>Translations!$B$1085</f>
        <v>Najbolja praksa</v>
      </c>
      <c r="J381" s="150"/>
      <c r="K381" s="150"/>
      <c r="L381" s="608" t="str">
        <f>Translations!$B$527</f>
        <v>Laboratorijske analize:</v>
      </c>
      <c r="M381" s="608"/>
      <c r="N381" s="608"/>
      <c r="O381" s="146"/>
      <c r="P381" s="103">
        <f t="shared" si="34"/>
        <v>3</v>
      </c>
      <c r="Q381" s="147" t="str">
        <f t="shared" si="35"/>
        <v>Keramika: Proces (metoda B): izlaz oksida</v>
      </c>
      <c r="R381" s="17"/>
      <c r="S381" s="17" t="str">
        <f t="shared" si="36"/>
        <v>EF_Keramika: Proces (metoda B): izlaz oksida</v>
      </c>
      <c r="Z381" s="21" t="b">
        <f t="shared" si="29"/>
        <v>0</v>
      </c>
      <c r="AL381" s="619">
        <v>1</v>
      </c>
      <c r="AM381" s="619">
        <v>2</v>
      </c>
      <c r="AN381" s="619" t="s">
        <v>990</v>
      </c>
      <c r="AO381" s="619" t="s">
        <v>990</v>
      </c>
      <c r="AP381" s="619">
        <v>2</v>
      </c>
    </row>
    <row r="382" spans="1:42" ht="12.75" customHeight="1" outlineLevel="1" x14ac:dyDescent="0.2">
      <c r="A382" s="21">
        <v>46</v>
      </c>
      <c r="B382" s="606" t="str">
        <f t="shared" si="39"/>
        <v>Proizvodnja keramike</v>
      </c>
      <c r="C382" s="17" t="str">
        <f t="shared" si="39"/>
        <v>Keramika</v>
      </c>
      <c r="D382" s="17" t="str">
        <f t="shared" si="39"/>
        <v>Čišćenje mokrim postupkom</v>
      </c>
      <c r="E382" s="17"/>
      <c r="F382" s="151" t="str">
        <f t="shared" si="38"/>
        <v>Standardna metoda: Proces, članak 24. stavak 2.</v>
      </c>
      <c r="G382" s="103">
        <v>1</v>
      </c>
      <c r="H382" s="608" t="str">
        <f>Translations!$B$493</f>
        <v>Zadane vrijednosti I:</v>
      </c>
      <c r="I382" s="146"/>
      <c r="J382" s="17"/>
      <c r="K382" s="17"/>
      <c r="L382" s="146"/>
      <c r="M382" s="146"/>
      <c r="N382" s="146"/>
      <c r="O382" s="146"/>
      <c r="P382" s="103">
        <f t="shared" si="34"/>
        <v>1</v>
      </c>
      <c r="Q382" s="147" t="str">
        <f t="shared" si="35"/>
        <v>Keramika: Čišćenje mokrim postupkom</v>
      </c>
      <c r="R382" s="17"/>
      <c r="S382" s="17" t="str">
        <f t="shared" si="36"/>
        <v>EF_Keramika: Čišćenje mokrim postupkom</v>
      </c>
      <c r="Z382" s="21" t="b">
        <f t="shared" si="29"/>
        <v>0</v>
      </c>
      <c r="AL382" s="619">
        <v>1</v>
      </c>
      <c r="AM382" s="619" t="s">
        <v>990</v>
      </c>
      <c r="AN382" s="619" t="s">
        <v>990</v>
      </c>
      <c r="AO382" s="619" t="s">
        <v>990</v>
      </c>
      <c r="AP382" s="619" t="s">
        <v>990</v>
      </c>
    </row>
    <row r="383" spans="1:42" ht="12.75" customHeight="1" outlineLevel="1" x14ac:dyDescent="0.2">
      <c r="A383" s="21">
        <v>47</v>
      </c>
      <c r="B383" s="606" t="str">
        <f t="shared" si="39"/>
        <v>Proizvodnja celuloze</v>
      </c>
      <c r="C383" s="17" t="str">
        <f t="shared" si="39"/>
        <v>Celuloza i papir</v>
      </c>
      <c r="D383" s="17" t="str">
        <f t="shared" si="39"/>
        <v>Dodatne kemikalije</v>
      </c>
      <c r="E383" s="17"/>
      <c r="F383" s="151" t="str">
        <f t="shared" si="38"/>
        <v>Standardna metoda: Proces, članak 24. stavak 2.</v>
      </c>
      <c r="G383" s="103">
        <v>1</v>
      </c>
      <c r="H383" s="608" t="str">
        <f>Translations!$B$1070</f>
        <v>Zadana vrijednost Tipa I i najbolja praksa</v>
      </c>
      <c r="I383" s="608" t="str">
        <f>Translations!$B$527</f>
        <v>Laboratorijske analize:</v>
      </c>
      <c r="J383" s="17"/>
      <c r="K383" s="17"/>
      <c r="L383" s="146"/>
      <c r="M383" s="146"/>
      <c r="N383" s="146"/>
      <c r="O383" s="146"/>
      <c r="P383" s="103">
        <f t="shared" si="34"/>
        <v>2</v>
      </c>
      <c r="Q383" s="147" t="str">
        <f t="shared" si="35"/>
        <v>Celuloza i papir: Dodatne kemikalije</v>
      </c>
      <c r="R383" s="17"/>
      <c r="S383" s="17" t="str">
        <f t="shared" si="36"/>
        <v>EF_Celuloza i papir: Dodatne kemikalije</v>
      </c>
      <c r="Z383" s="21" t="b">
        <f t="shared" si="29"/>
        <v>0</v>
      </c>
      <c r="AL383" s="619">
        <v>1</v>
      </c>
      <c r="AM383" s="619">
        <v>2</v>
      </c>
      <c r="AN383" s="619" t="s">
        <v>990</v>
      </c>
      <c r="AO383" s="619" t="s">
        <v>990</v>
      </c>
      <c r="AP383" s="619" t="s">
        <v>990</v>
      </c>
    </row>
    <row r="384" spans="1:42" ht="12.75" customHeight="1" outlineLevel="1" x14ac:dyDescent="0.2">
      <c r="A384" s="21">
        <v>48</v>
      </c>
      <c r="B384" s="606" t="str">
        <f t="shared" si="39"/>
        <v xml:space="preserve">Proizvodnja čađe </v>
      </c>
      <c r="C384" s="17" t="str">
        <f t="shared" si="39"/>
        <v>Čađa</v>
      </c>
      <c r="D384" s="17" t="str">
        <f t="shared" si="39"/>
        <v>Metodologija masene bilance</v>
      </c>
      <c r="E384" s="17"/>
      <c r="F384" s="151" t="str">
        <f t="shared" si="38"/>
        <v>Metoda masene bilance, članak 25.</v>
      </c>
      <c r="G384" s="103" t="str">
        <f>EUconst_NA</f>
        <v>nije primjenjivo</v>
      </c>
      <c r="H384" s="149"/>
      <c r="I384" s="149"/>
      <c r="J384" s="151"/>
      <c r="K384" s="151"/>
      <c r="L384" s="149"/>
      <c r="M384" s="149"/>
      <c r="N384" s="149"/>
      <c r="O384" s="150"/>
      <c r="P384" s="103" t="str">
        <f t="shared" si="34"/>
        <v>nije primjenjivo</v>
      </c>
      <c r="Q384" s="147" t="str">
        <f t="shared" si="35"/>
        <v>Čađa: Metodologija masene bilance</v>
      </c>
      <c r="R384" s="17"/>
      <c r="S384" s="17" t="str">
        <f t="shared" si="36"/>
        <v>EF_Čađa: Metodologija masene bilance</v>
      </c>
      <c r="Z384" s="21" t="b">
        <f t="shared" si="29"/>
        <v>1</v>
      </c>
      <c r="AL384" s="619" t="s">
        <v>990</v>
      </c>
      <c r="AM384" s="619" t="s">
        <v>990</v>
      </c>
      <c r="AN384" s="619" t="s">
        <v>990</v>
      </c>
      <c r="AO384" s="619" t="s">
        <v>990</v>
      </c>
      <c r="AP384" s="619" t="s">
        <v>990</v>
      </c>
    </row>
    <row r="385" spans="1:42" ht="12.75" customHeight="1" outlineLevel="1" x14ac:dyDescent="0.2">
      <c r="A385" s="21">
        <v>49</v>
      </c>
      <c r="B385" s="606" t="str">
        <f t="shared" si="39"/>
        <v>Proizvodnja amonijaka</v>
      </c>
      <c r="C385" s="17" t="str">
        <f t="shared" si="39"/>
        <v>Amonijak</v>
      </c>
      <c r="D385" s="17" t="str">
        <f t="shared" si="39"/>
        <v>Gorivo koje se koristi kao ulazni materijal procesa</v>
      </c>
      <c r="E385" s="17"/>
      <c r="F385" s="151" t="str">
        <f t="shared" si="38"/>
        <v>Standardna metoda: Gorivo, članak 24. stavak 1.Uredbe</v>
      </c>
      <c r="G385" s="152" t="s">
        <v>1529</v>
      </c>
      <c r="H385" s="608" t="str">
        <f>Translations!$B$493</f>
        <v>Zadane vrijednosti I:</v>
      </c>
      <c r="I385" s="608"/>
      <c r="J385" s="150" t="str">
        <f>Translations!$B$528</f>
        <v>Zadane vrijednosti II:</v>
      </c>
      <c r="K385" s="150" t="str">
        <f>Translations!$B$1061</f>
        <v>Utemeljeni posredni faktori (ako je promijenjivo)</v>
      </c>
      <c r="L385" s="608" t="str">
        <f>Translations!$B$527</f>
        <v>Laboratorijske analize:</v>
      </c>
      <c r="M385" s="608"/>
      <c r="N385" s="608"/>
      <c r="O385" s="146"/>
      <c r="P385" s="103">
        <f t="shared" si="34"/>
        <v>3</v>
      </c>
      <c r="Q385" s="147" t="str">
        <f t="shared" si="35"/>
        <v>Amonijak: Gorivo koje se koristi kao ulazni materijal procesa</v>
      </c>
      <c r="R385" s="17"/>
      <c r="S385" s="17" t="str">
        <f t="shared" si="36"/>
        <v>EF_Amonijak: Gorivo koje se koristi kao ulazni materijal procesa</v>
      </c>
      <c r="Z385" s="21" t="b">
        <f t="shared" si="29"/>
        <v>0</v>
      </c>
      <c r="AL385" s="619">
        <v>1</v>
      </c>
      <c r="AM385" s="619" t="s">
        <v>990</v>
      </c>
      <c r="AN385" s="619">
        <v>1</v>
      </c>
      <c r="AO385" s="619">
        <v>2</v>
      </c>
      <c r="AP385" s="619">
        <v>2</v>
      </c>
    </row>
    <row r="386" spans="1:42" ht="12.75" customHeight="1" outlineLevel="1" x14ac:dyDescent="0.2">
      <c r="A386" s="21">
        <v>50</v>
      </c>
      <c r="B386" s="606" t="str">
        <f t="shared" si="39"/>
        <v>Proizvodnja vodika i sintetskog plina</v>
      </c>
      <c r="C386" s="17" t="str">
        <f t="shared" si="39"/>
        <v>Vodik i sintetski plin</v>
      </c>
      <c r="D386" s="17" t="str">
        <f t="shared" si="39"/>
        <v>Gorivo koje se koristi kao ulazni materijal procesa</v>
      </c>
      <c r="E386" s="17"/>
      <c r="F386" s="151" t="str">
        <f t="shared" si="38"/>
        <v>Standardna metoda: Gorivo, članak 24. stavak 1.Uredbe</v>
      </c>
      <c r="G386" s="152" t="s">
        <v>1529</v>
      </c>
      <c r="H386" s="608" t="str">
        <f>Translations!$B$493</f>
        <v>Zadane vrijednosti I:</v>
      </c>
      <c r="I386" s="608"/>
      <c r="J386" s="150" t="str">
        <f>Translations!$B$528</f>
        <v>Zadane vrijednosti II:</v>
      </c>
      <c r="K386" s="150" t="str">
        <f>Translations!$B$1061</f>
        <v>Utemeljeni posredni faktori (ako je promijenjivo)</v>
      </c>
      <c r="L386" s="608" t="str">
        <f>Translations!$B$527</f>
        <v>Laboratorijske analize:</v>
      </c>
      <c r="M386" s="608"/>
      <c r="N386" s="608"/>
      <c r="O386" s="146"/>
      <c r="P386" s="103">
        <f t="shared" si="34"/>
        <v>3</v>
      </c>
      <c r="Q386" s="147" t="str">
        <f t="shared" si="35"/>
        <v>Vodik i sintetski plin: Gorivo koje se koristi kao ulazni materijal procesa</v>
      </c>
      <c r="R386" s="17"/>
      <c r="S386" s="17" t="str">
        <f t="shared" si="36"/>
        <v>EF_Vodik i sintetski plin: Gorivo koje se koristi kao ulazni materijal procesa</v>
      </c>
      <c r="Z386" s="21" t="b">
        <f t="shared" ref="Z386:Z392" si="40">IF(G386=EUconst_NA,TRUE,FALSE)</f>
        <v>0</v>
      </c>
      <c r="AL386" s="619">
        <v>1</v>
      </c>
      <c r="AM386" s="619" t="s">
        <v>990</v>
      </c>
      <c r="AN386" s="619">
        <v>1</v>
      </c>
      <c r="AO386" s="619">
        <v>2</v>
      </c>
      <c r="AP386" s="619">
        <v>2</v>
      </c>
    </row>
    <row r="387" spans="1:42" ht="12.75" customHeight="1" outlineLevel="1" x14ac:dyDescent="0.2">
      <c r="A387" s="21">
        <v>51</v>
      </c>
      <c r="B387" s="606" t="str">
        <f t="shared" si="39"/>
        <v>Proizvodnja vodika i sintetskog plina</v>
      </c>
      <c r="C387" s="17" t="str">
        <f t="shared" si="39"/>
        <v>Vodik i sintetski plin</v>
      </c>
      <c r="D387" s="17" t="str">
        <f t="shared" si="39"/>
        <v>Metodologija masene bilance</v>
      </c>
      <c r="E387" s="17"/>
      <c r="F387" s="151" t="str">
        <f t="shared" si="38"/>
        <v>Metoda masene bilance, članak 25.</v>
      </c>
      <c r="G387" s="103" t="str">
        <f>EUconst_NA</f>
        <v>nije primjenjivo</v>
      </c>
      <c r="H387" s="149"/>
      <c r="I387" s="149"/>
      <c r="J387" s="151"/>
      <c r="K387" s="151"/>
      <c r="L387" s="149"/>
      <c r="M387" s="149"/>
      <c r="N387" s="149"/>
      <c r="O387" s="150"/>
      <c r="P387" s="103" t="str">
        <f t="shared" si="34"/>
        <v>nije primjenjivo</v>
      </c>
      <c r="Q387" s="147" t="str">
        <f t="shared" si="35"/>
        <v>Vodik i sintetski plin: Metodologija masene bilance</v>
      </c>
      <c r="R387" s="17"/>
      <c r="S387" s="17" t="str">
        <f t="shared" si="36"/>
        <v>EF_Vodik i sintetski plin: Metodologija masene bilance</v>
      </c>
      <c r="Z387" s="21" t="b">
        <f t="shared" si="40"/>
        <v>1</v>
      </c>
      <c r="AL387" s="619" t="s">
        <v>990</v>
      </c>
      <c r="AM387" s="619" t="s">
        <v>990</v>
      </c>
      <c r="AN387" s="619" t="s">
        <v>990</v>
      </c>
      <c r="AO387" s="619" t="s">
        <v>990</v>
      </c>
      <c r="AP387" s="619" t="s">
        <v>990</v>
      </c>
    </row>
    <row r="388" spans="1:42" ht="12.75" customHeight="1" outlineLevel="1" x14ac:dyDescent="0.2">
      <c r="A388" s="21">
        <v>52</v>
      </c>
      <c r="B388" s="606" t="str">
        <f t="shared" si="39"/>
        <v xml:space="preserve">Proizvodnja kemikalija na veliko </v>
      </c>
      <c r="C388" s="17" t="str">
        <f t="shared" si="39"/>
        <v>Organske kemikalije na veliko</v>
      </c>
      <c r="D388" s="17" t="str">
        <f t="shared" si="39"/>
        <v>Metodologija masene bilance</v>
      </c>
      <c r="E388" s="17"/>
      <c r="F388" s="151" t="str">
        <f t="shared" si="38"/>
        <v>Metoda masene bilance, članak 25.</v>
      </c>
      <c r="G388" s="103" t="str">
        <f>EUconst_NA</f>
        <v>nije primjenjivo</v>
      </c>
      <c r="H388" s="149"/>
      <c r="I388" s="149"/>
      <c r="J388" s="151"/>
      <c r="K388" s="151"/>
      <c r="L388" s="149"/>
      <c r="M388" s="149"/>
      <c r="N388" s="149"/>
      <c r="O388" s="150"/>
      <c r="P388" s="103" t="str">
        <f t="shared" si="34"/>
        <v>nije primjenjivo</v>
      </c>
      <c r="Q388" s="147" t="str">
        <f t="shared" si="35"/>
        <v>Organske kemikalije na veliko: Metodologija masene bilance</v>
      </c>
      <c r="R388" s="17"/>
      <c r="S388" s="17" t="str">
        <f t="shared" si="36"/>
        <v>EF_Organske kemikalije na veliko: Metodologija masene bilance</v>
      </c>
      <c r="Z388" s="21" t="b">
        <f t="shared" si="40"/>
        <v>1</v>
      </c>
      <c r="AL388" s="619" t="s">
        <v>990</v>
      </c>
      <c r="AM388" s="619" t="s">
        <v>990</v>
      </c>
      <c r="AN388" s="619" t="s">
        <v>990</v>
      </c>
      <c r="AO388" s="619" t="s">
        <v>990</v>
      </c>
      <c r="AP388" s="619" t="s">
        <v>990</v>
      </c>
    </row>
    <row r="389" spans="1:42" ht="12.75" customHeight="1" outlineLevel="1" x14ac:dyDescent="0.2">
      <c r="A389" s="21">
        <v>53</v>
      </c>
      <c r="B389" s="606" t="str">
        <f t="shared" si="39"/>
        <v>Proizvodnja ili prerada obojenih metala</v>
      </c>
      <c r="C389" s="17" t="str">
        <f t="shared" si="39"/>
        <v>Neobojeni, sek. aluminij</v>
      </c>
      <c r="D389" s="17" t="str">
        <f t="shared" si="39"/>
        <v>Proces (metoda A): samo karbonat</v>
      </c>
      <c r="E389" s="597"/>
      <c r="F389" s="151" t="str">
        <f t="shared" si="38"/>
        <v>Standardna metoda: Proces, članak 24. stavak 2.</v>
      </c>
      <c r="G389" s="103">
        <v>1</v>
      </c>
      <c r="H389" s="607" t="str">
        <f>Translations!$B$493</f>
        <v>Zadane vrijednosti I:</v>
      </c>
      <c r="I389" s="607" t="str">
        <f>Translations!$B$528</f>
        <v>Zadane vrijednosti II:</v>
      </c>
      <c r="J389" s="607"/>
      <c r="K389" s="607"/>
      <c r="L389" s="607" t="str">
        <f>Translations!$B$527</f>
        <v>Laboratorijske analize:</v>
      </c>
      <c r="M389" s="607"/>
      <c r="N389" s="607"/>
      <c r="O389" s="146"/>
      <c r="P389" s="103">
        <f t="shared" si="34"/>
        <v>3</v>
      </c>
      <c r="Q389" s="147" t="str">
        <f t="shared" si="35"/>
        <v>Neobojeni, sek. aluminij: Proces (metoda A): samo karbonat</v>
      </c>
      <c r="R389" s="17"/>
      <c r="S389" s="17" t="str">
        <f t="shared" si="36"/>
        <v>EF_Neobojeni, sek. aluminij: Proces (metoda A): samo karbonat</v>
      </c>
      <c r="Z389" s="21" t="b">
        <f t="shared" si="40"/>
        <v>0</v>
      </c>
      <c r="AL389" s="619">
        <v>1</v>
      </c>
      <c r="AM389" s="619">
        <v>1</v>
      </c>
      <c r="AN389" s="619" t="s">
        <v>990</v>
      </c>
      <c r="AO389" s="619" t="s">
        <v>990</v>
      </c>
      <c r="AP389" s="619">
        <v>2</v>
      </c>
    </row>
    <row r="390" spans="1:42" ht="12.75" customHeight="1" outlineLevel="1" x14ac:dyDescent="0.2">
      <c r="A390" s="21">
        <v>54</v>
      </c>
      <c r="B390" s="606" t="str">
        <f t="shared" si="39"/>
        <v>Proizvodnja ili prerada obojenih metala</v>
      </c>
      <c r="C390" s="17" t="str">
        <f t="shared" si="39"/>
        <v>Neobojeni, sek. aluminij</v>
      </c>
      <c r="D390" s="17" t="str">
        <f t="shared" si="39"/>
        <v>Proces (metoda A): miješani (karbonat + nekarbonat)</v>
      </c>
      <c r="E390" s="597"/>
      <c r="F390" s="151" t="str">
        <f t="shared" si="38"/>
        <v>Standardna metoda: Proces, članak 24. stavak 2.</v>
      </c>
      <c r="G390" s="103">
        <v>1</v>
      </c>
      <c r="H390" s="607" t="str">
        <f>EUconst_NA</f>
        <v>nije primjenjivo</v>
      </c>
      <c r="I390" s="607" t="str">
        <f>EUconst_NA</f>
        <v>nije primjenjivo</v>
      </c>
      <c r="J390" s="607"/>
      <c r="K390" s="607"/>
      <c r="L390" s="607" t="str">
        <f>Translations!$B$527</f>
        <v>Laboratorijske analize:</v>
      </c>
      <c r="M390" s="607"/>
      <c r="N390" s="607"/>
      <c r="O390" s="146"/>
      <c r="P390" s="103">
        <f t="shared" si="34"/>
        <v>3</v>
      </c>
      <c r="Q390" s="147" t="str">
        <f t="shared" si="35"/>
        <v>Neobojeni, sek. aluminij: Proces (metoda A): miješani (karbonat + nekarbonat)</v>
      </c>
      <c r="R390" s="17"/>
      <c r="S390" s="17" t="str">
        <f t="shared" si="36"/>
        <v>EF_Neobojeni, sek. aluminij: Proces (metoda A): miješani (karbonat + nekarbonat)</v>
      </c>
      <c r="Z390" s="21" t="b">
        <f t="shared" si="40"/>
        <v>0</v>
      </c>
      <c r="AL390" s="619" t="str">
        <f>Translations!$B$530</f>
        <v>nije primjenjivo</v>
      </c>
      <c r="AM390" s="619" t="str">
        <f>Translations!$B$530</f>
        <v>nije primjenjivo</v>
      </c>
      <c r="AN390" s="619" t="s">
        <v>990</v>
      </c>
      <c r="AO390" s="619" t="s">
        <v>990</v>
      </c>
      <c r="AP390" s="619">
        <v>2</v>
      </c>
    </row>
    <row r="391" spans="1:42" ht="12.75" customHeight="1" outlineLevel="1" x14ac:dyDescent="0.2">
      <c r="A391" s="21">
        <v>55</v>
      </c>
      <c r="B391" s="606" t="str">
        <f t="shared" si="39"/>
        <v>Proizvodnja ili prerada obojenih metala</v>
      </c>
      <c r="C391" s="17" t="str">
        <f t="shared" si="39"/>
        <v>Neobojeni, sek. aluminij</v>
      </c>
      <c r="D391" s="17" t="str">
        <f t="shared" si="39"/>
        <v>Proces (metoda A): nekarbonat</v>
      </c>
      <c r="E391" s="597"/>
      <c r="F391" s="151" t="str">
        <f t="shared" si="38"/>
        <v>Standardna metoda: Proces, članak 24. stavak 2.</v>
      </c>
      <c r="G391" s="103">
        <v>1</v>
      </c>
      <c r="H391" s="607" t="str">
        <f>Translations!$B$493</f>
        <v>Zadane vrijednosti I:</v>
      </c>
      <c r="I391" s="607" t="str">
        <f>Translations!$B$528</f>
        <v>Zadane vrijednosti II:</v>
      </c>
      <c r="J391" s="607"/>
      <c r="K391" s="607"/>
      <c r="L391" s="607" t="str">
        <f>Translations!$B$527</f>
        <v>Laboratorijske analize:</v>
      </c>
      <c r="M391" s="607"/>
      <c r="N391" s="607"/>
      <c r="O391" s="146"/>
      <c r="P391" s="103">
        <f t="shared" si="34"/>
        <v>3</v>
      </c>
      <c r="Q391" s="147" t="str">
        <f t="shared" si="35"/>
        <v>Neobojeni, sek. aluminij: Proces (metoda A): nekarbonat</v>
      </c>
      <c r="R391" s="17"/>
      <c r="S391" s="17" t="str">
        <f t="shared" si="36"/>
        <v>EF_Neobojeni, sek. aluminij: Proces (metoda A): nekarbonat</v>
      </c>
      <c r="Z391" s="21" t="b">
        <f t="shared" si="40"/>
        <v>0</v>
      </c>
      <c r="AL391" s="619">
        <v>1</v>
      </c>
      <c r="AM391" s="619">
        <v>1</v>
      </c>
      <c r="AN391" s="619" t="s">
        <v>990</v>
      </c>
      <c r="AO391" s="619" t="s">
        <v>990</v>
      </c>
      <c r="AP391" s="619">
        <v>2</v>
      </c>
    </row>
    <row r="392" spans="1:42" ht="12.75" customHeight="1" outlineLevel="1" x14ac:dyDescent="0.2">
      <c r="A392" s="21">
        <v>56</v>
      </c>
      <c r="B392" s="606" t="str">
        <f t="shared" si="39"/>
        <v>Proizvodnja ili prerada obojenih metala</v>
      </c>
      <c r="C392" s="17" t="str">
        <f t="shared" si="39"/>
        <v>Neobojeni, sek. aluminij</v>
      </c>
      <c r="D392" s="17" t="str">
        <f t="shared" si="39"/>
        <v>Proces (metoda B): izlaz oksida</v>
      </c>
      <c r="E392" s="597"/>
      <c r="F392" s="151" t="str">
        <f t="shared" si="38"/>
        <v>Standardna metoda: Proces, članak 24. stavak 2.</v>
      </c>
      <c r="G392" s="103">
        <v>1</v>
      </c>
      <c r="H392" s="607" t="str">
        <f>Translations!$B$493</f>
        <v>Zadane vrijednosti I:</v>
      </c>
      <c r="I392" s="607" t="str">
        <f>Translations!$B$528</f>
        <v>Zadane vrijednosti II:</v>
      </c>
      <c r="J392" s="607"/>
      <c r="K392" s="607"/>
      <c r="L392" s="607" t="str">
        <f>Translations!$B$527</f>
        <v>Laboratorijske analize:</v>
      </c>
      <c r="M392" s="607"/>
      <c r="N392" s="607"/>
      <c r="O392" s="146"/>
      <c r="P392" s="103">
        <f t="shared" si="34"/>
        <v>3</v>
      </c>
      <c r="Q392" s="147" t="str">
        <f t="shared" si="35"/>
        <v>Neobojeni, sek. aluminij: Proces (metoda B): izlaz oksida</v>
      </c>
      <c r="R392" s="17"/>
      <c r="S392" s="17" t="str">
        <f t="shared" si="36"/>
        <v>EF_Neobojeni, sek. aluminij: Proces (metoda B): izlaz oksida</v>
      </c>
      <c r="Z392" s="21" t="b">
        <f t="shared" si="40"/>
        <v>0</v>
      </c>
      <c r="AL392" s="619">
        <v>1</v>
      </c>
      <c r="AM392" s="619">
        <v>1</v>
      </c>
      <c r="AN392" s="619" t="s">
        <v>990</v>
      </c>
      <c r="AO392" s="619" t="s">
        <v>990</v>
      </c>
      <c r="AP392" s="619">
        <v>2</v>
      </c>
    </row>
    <row r="393" spans="1:42" ht="12.75" customHeight="1" outlineLevel="1" x14ac:dyDescent="0.2">
      <c r="A393" s="21">
        <v>57</v>
      </c>
      <c r="B393" s="606" t="str">
        <f t="shared" si="39"/>
        <v>Proizvodnja ili prerada obojenih metala</v>
      </c>
      <c r="C393" s="17" t="str">
        <f t="shared" si="39"/>
        <v>Neobojeni, sek. aluminij</v>
      </c>
      <c r="D393" s="17" t="str">
        <f t="shared" si="39"/>
        <v>Metodologija masene bilance</v>
      </c>
      <c r="E393" s="17"/>
      <c r="F393" s="151" t="str">
        <f t="shared" si="38"/>
        <v>Metoda masene bilance, članak 25.</v>
      </c>
      <c r="G393" s="103" t="str">
        <f>EUconst_NA</f>
        <v>nije primjenjivo</v>
      </c>
      <c r="H393" s="149"/>
      <c r="I393" s="149"/>
      <c r="J393" s="151"/>
      <c r="K393" s="151"/>
      <c r="L393" s="149"/>
      <c r="M393" s="149"/>
      <c r="N393" s="149"/>
      <c r="O393" s="150"/>
      <c r="P393" s="103" t="str">
        <f t="shared" si="34"/>
        <v>nije primjenjivo</v>
      </c>
      <c r="Q393" s="147" t="str">
        <f t="shared" si="35"/>
        <v>Neobojeni, sek. aluminij: Metodologija masene bilance</v>
      </c>
      <c r="R393" s="17"/>
      <c r="S393" s="17" t="str">
        <f t="shared" si="36"/>
        <v>EF_Neobojeni, sek. aluminij: Metodologija masene bilance</v>
      </c>
      <c r="Z393" s="21" t="b">
        <f>IF(G393=EUconst_NA,TRUE,FALSE)</f>
        <v>1</v>
      </c>
      <c r="AL393" s="619" t="s">
        <v>990</v>
      </c>
      <c r="AM393" s="619" t="s">
        <v>990</v>
      </c>
      <c r="AN393" s="619" t="s">
        <v>990</v>
      </c>
      <c r="AO393" s="619" t="s">
        <v>990</v>
      </c>
      <c r="AP393" s="619" t="s">
        <v>990</v>
      </c>
    </row>
    <row r="394" spans="1:42" ht="12.75" customHeight="1" outlineLevel="1" x14ac:dyDescent="0.2">
      <c r="A394" s="21">
        <v>58</v>
      </c>
      <c r="B394" s="606" t="str">
        <f t="shared" si="39"/>
        <v>Proizvodnja natrij karbonata i natrij-bikarbonata</v>
      </c>
      <c r="C394" s="17" t="str">
        <f t="shared" si="39"/>
        <v>Natrij karbonat / natrij bikarbonat</v>
      </c>
      <c r="D394" s="17" t="str">
        <f t="shared" si="39"/>
        <v>Metodologija masene bilance</v>
      </c>
      <c r="E394" s="17"/>
      <c r="F394" s="151" t="str">
        <f t="shared" si="38"/>
        <v>Metoda masene bilance, članak 25.</v>
      </c>
      <c r="G394" s="103" t="str">
        <f>EUconst_NA</f>
        <v>nije primjenjivo</v>
      </c>
      <c r="H394" s="149"/>
      <c r="I394" s="149"/>
      <c r="J394" s="151"/>
      <c r="K394" s="151"/>
      <c r="L394" s="149"/>
      <c r="M394" s="149"/>
      <c r="N394" s="149"/>
      <c r="O394" s="150"/>
      <c r="P394" s="103" t="str">
        <f t="shared" si="34"/>
        <v>nije primjenjivo</v>
      </c>
      <c r="Q394" s="147" t="str">
        <f t="shared" si="35"/>
        <v>Natrij karbonat / natrij bikarbonat: Metodologija masene bilance</v>
      </c>
      <c r="R394" s="17"/>
      <c r="S394" s="17" t="str">
        <f t="shared" si="36"/>
        <v>EF_Natrij karbonat / natrij bikarbonat: Metodologija masene bilance</v>
      </c>
      <c r="W394" s="226"/>
      <c r="Z394" s="21" t="b">
        <f>IF(G394=EUconst_NA,TRUE,FALSE)</f>
        <v>1</v>
      </c>
      <c r="AL394" s="619" t="s">
        <v>990</v>
      </c>
      <c r="AM394" s="619" t="s">
        <v>990</v>
      </c>
      <c r="AN394" s="619" t="s">
        <v>990</v>
      </c>
      <c r="AO394" s="619" t="s">
        <v>990</v>
      </c>
      <c r="AP394" s="619" t="s">
        <v>990</v>
      </c>
    </row>
    <row r="395" spans="1:42" ht="12.75" customHeight="1" outlineLevel="1" x14ac:dyDescent="0.2">
      <c r="A395" s="21">
        <v>59</v>
      </c>
      <c r="B395" s="606" t="str">
        <f t="shared" si="39"/>
        <v>Proizvodnja primarnog aluminija</v>
      </c>
      <c r="C395" s="17" t="str">
        <f t="shared" si="39"/>
        <v>Primarni aluminij</v>
      </c>
      <c r="D395" s="17" t="str">
        <f t="shared" si="39"/>
        <v>Metodologija masene bilance</v>
      </c>
      <c r="E395" s="17"/>
      <c r="F395" s="151" t="str">
        <f t="shared" si="38"/>
        <v>Metoda masene bilance, članak 25.</v>
      </c>
      <c r="G395" s="103" t="str">
        <f>EUconst_NA</f>
        <v>nije primjenjivo</v>
      </c>
      <c r="H395" s="149"/>
      <c r="I395" s="149"/>
      <c r="J395" s="151"/>
      <c r="K395" s="151"/>
      <c r="L395" s="149"/>
      <c r="M395" s="149"/>
      <c r="N395" s="149"/>
      <c r="O395" s="150"/>
      <c r="P395" s="103" t="str">
        <f>IF(G395=EUconst_NA,EUconst_NA,IF(ISBLANK(J395),COUNTA(H395:O395),COUNTA(H395,J395,L395)))</f>
        <v>nije primjenjivo</v>
      </c>
      <c r="Q395" s="147" t="str">
        <f>C395 &amp; ": " &amp;D395</f>
        <v>Primarni aluminij: Metodologija masene bilance</v>
      </c>
      <c r="R395" s="17"/>
      <c r="S395" s="17" t="str">
        <f>EUconst_CNTR_EF&amp;Q395</f>
        <v>EF_Primarni aluminij: Metodologija masene bilance</v>
      </c>
      <c r="Z395" s="21" t="b">
        <f>IF(G395=EUconst_NA,TRUE,FALSE)</f>
        <v>1</v>
      </c>
      <c r="AL395" s="619" t="s">
        <v>990</v>
      </c>
      <c r="AM395" s="619" t="s">
        <v>990</v>
      </c>
      <c r="AN395" s="619" t="s">
        <v>990</v>
      </c>
      <c r="AO395" s="619" t="s">
        <v>990</v>
      </c>
      <c r="AP395" s="619" t="s">
        <v>990</v>
      </c>
    </row>
    <row r="396" spans="1:42" ht="12.75" customHeight="1" outlineLevel="1" x14ac:dyDescent="0.2">
      <c r="A396" s="21">
        <v>60</v>
      </c>
      <c r="B396" s="606" t="str">
        <f t="shared" si="39"/>
        <v>Proizvodnja primarnog aluminija</v>
      </c>
      <c r="C396" s="17" t="str">
        <f t="shared" si="39"/>
        <v>Primarni aluminij</v>
      </c>
      <c r="D396" s="17" t="str">
        <f t="shared" si="39"/>
        <v>Emisije PFC (Metoda nagiba)</v>
      </c>
      <c r="E396" s="17"/>
      <c r="F396" s="151" t="str">
        <f t="shared" si="38"/>
        <v>Izračun sa specijalnim odredbama za PFC (Prilog IV, poglavlje 8.)</v>
      </c>
      <c r="G396" s="103">
        <v>1</v>
      </c>
      <c r="H396" s="608" t="str">
        <f>Translations!$B$493</f>
        <v>Zadane vrijednosti I:</v>
      </c>
      <c r="I396" s="608" t="str">
        <f>Translations!$B$1101</f>
        <v>Emisijski faktori specifični za postrojenje</v>
      </c>
      <c r="J396" s="17"/>
      <c r="K396" s="17"/>
      <c r="L396" s="148"/>
      <c r="M396" s="148"/>
      <c r="N396" s="148"/>
      <c r="O396" s="148"/>
      <c r="P396" s="103">
        <f t="shared" si="34"/>
        <v>2</v>
      </c>
      <c r="Q396" s="147" t="str">
        <f t="shared" si="35"/>
        <v>Primarni aluminij: Emisije PFC (Metoda nagiba)</v>
      </c>
      <c r="R396" s="17"/>
      <c r="S396" s="17" t="str">
        <f t="shared" si="36"/>
        <v>EF_Primarni aluminij: Emisije PFC (Metoda nagiba)</v>
      </c>
      <c r="Z396" s="21" t="b">
        <f>IF(G396=EUconst_NA,TRUE,FALSE)</f>
        <v>0</v>
      </c>
      <c r="AL396" s="619">
        <v>1</v>
      </c>
      <c r="AM396" s="619">
        <v>2</v>
      </c>
      <c r="AN396" s="619" t="s">
        <v>990</v>
      </c>
      <c r="AO396" s="619" t="s">
        <v>990</v>
      </c>
      <c r="AP396" s="619"/>
    </row>
    <row r="397" spans="1:42" ht="12.75" customHeight="1" outlineLevel="1" x14ac:dyDescent="0.2">
      <c r="A397" s="21">
        <v>61</v>
      </c>
      <c r="B397" s="606" t="str">
        <f t="shared" ref="B397:D406" si="41">B325</f>
        <v>Proizvodnja primarnog aluminija</v>
      </c>
      <c r="C397" s="17" t="str">
        <f t="shared" si="41"/>
        <v>Primarni aluminij</v>
      </c>
      <c r="D397" s="17" t="str">
        <f t="shared" si="41"/>
        <v>Emisije PFC (prenaponska metoda)</v>
      </c>
      <c r="E397" s="17"/>
      <c r="F397" s="151" t="str">
        <f t="shared" si="38"/>
        <v>Izračun sa specijalnim odredbama za PFC (Prilog IV, poglavlje 8.)</v>
      </c>
      <c r="G397" s="103">
        <v>1</v>
      </c>
      <c r="H397" s="608" t="str">
        <f>Translations!$B$493</f>
        <v>Zadane vrijednosti I:</v>
      </c>
      <c r="I397" s="608" t="str">
        <f>Translations!$B$1101</f>
        <v>Emisijski faktori specifični za postrojenje</v>
      </c>
      <c r="J397" s="17"/>
      <c r="K397" s="17"/>
      <c r="L397" s="148"/>
      <c r="M397" s="148"/>
      <c r="N397" s="148"/>
      <c r="O397" s="148"/>
      <c r="P397" s="103">
        <f t="shared" si="34"/>
        <v>2</v>
      </c>
      <c r="Q397" s="147" t="str">
        <f t="shared" si="35"/>
        <v>Primarni aluminij: Emisije PFC (prenaponska metoda)</v>
      </c>
      <c r="R397" s="17"/>
      <c r="S397" s="17" t="str">
        <f t="shared" si="36"/>
        <v>EF_Primarni aluminij: Emisije PFC (prenaponska metoda)</v>
      </c>
      <c r="Z397" s="21" t="b">
        <f>IF(G397=EUconst_NA,TRUE,FALSE)</f>
        <v>0</v>
      </c>
      <c r="AL397" s="619">
        <v>1</v>
      </c>
      <c r="AM397" s="619">
        <v>2</v>
      </c>
      <c r="AN397" s="619" t="s">
        <v>990</v>
      </c>
      <c r="AO397" s="619" t="s">
        <v>990</v>
      </c>
      <c r="AP397" s="619" t="s">
        <v>990</v>
      </c>
    </row>
    <row r="398" spans="1:42" ht="12.75" customHeight="1" outlineLevel="1" x14ac:dyDescent="0.2">
      <c r="A398" s="21">
        <v>62</v>
      </c>
      <c r="B398" s="606" t="str">
        <f t="shared" si="41"/>
        <v>Hvatanje stakleničkih plinova prema Direktivi 2009/31/EC</v>
      </c>
      <c r="C398" s="17" t="str">
        <f t="shared" si="41"/>
        <v>CCS: Capture</v>
      </c>
      <c r="D398" s="17" t="str">
        <f t="shared" si="41"/>
        <v>CO2 transferred</v>
      </c>
      <c r="E398" s="17"/>
      <c r="F398" s="151" t="str">
        <f t="shared" ref="F398:F406" si="42">F326</f>
        <v>Metoda masene bilance, članak 25.</v>
      </c>
      <c r="G398" s="103" t="str">
        <f>EUconst_NA</f>
        <v>nije primjenjivo</v>
      </c>
      <c r="H398" s="608"/>
      <c r="I398" s="608"/>
      <c r="J398" s="17"/>
      <c r="K398" s="17"/>
      <c r="L398" s="608"/>
      <c r="M398" s="148"/>
      <c r="N398" s="148"/>
      <c r="O398" s="148"/>
      <c r="P398" s="103" t="str">
        <f t="shared" ref="P398:P406" si="43">IF(G398=EUconst_NA,EUconst_NA,IF(ISBLANK(J398),COUNTA(H398:O398),COUNTA(H398,J398,L398)))</f>
        <v>nije primjenjivo</v>
      </c>
      <c r="Q398" s="147" t="str">
        <f t="shared" ref="Q398:Q406" si="44">C398 &amp; ": " &amp;D398</f>
        <v>CCS: Capture: CO2 transferred</v>
      </c>
      <c r="R398" s="17"/>
      <c r="S398" s="17" t="str">
        <f t="shared" ref="S398:S406" si="45">EUconst_CNTR_EF&amp;Q398</f>
        <v>EF_CCS: Capture: CO2 transferred</v>
      </c>
      <c r="Z398" s="21" t="b">
        <f t="shared" ref="Z398:Z406" si="46">IF(G398=EUconst_NA,TRUE,FALSE)</f>
        <v>1</v>
      </c>
      <c r="AL398" s="619"/>
      <c r="AM398" s="619"/>
      <c r="AN398" s="619"/>
      <c r="AO398" s="619"/>
      <c r="AP398" s="619"/>
    </row>
    <row r="399" spans="1:42" ht="12.75" customHeight="1" outlineLevel="1" x14ac:dyDescent="0.2">
      <c r="A399" s="21">
        <v>63</v>
      </c>
      <c r="B399" s="606" t="str">
        <f t="shared" si="41"/>
        <v>Transport stakleničkih plinova prema Direktivi 2009/31/EC</v>
      </c>
      <c r="C399" s="17" t="str">
        <f t="shared" si="41"/>
        <v>CCS: Transport</v>
      </c>
      <c r="D399" s="17" t="str">
        <f t="shared" si="41"/>
        <v>CO2 transferred</v>
      </c>
      <c r="E399" s="17"/>
      <c r="F399" s="151" t="str">
        <f t="shared" si="42"/>
        <v>Metoda masene bilance, članak 25.</v>
      </c>
      <c r="G399" s="103" t="str">
        <f>EUconst_NA</f>
        <v>nije primjenjivo</v>
      </c>
      <c r="H399" s="608"/>
      <c r="I399" s="608"/>
      <c r="J399" s="17"/>
      <c r="K399" s="17"/>
      <c r="L399" s="608"/>
      <c r="M399" s="148"/>
      <c r="N399" s="148"/>
      <c r="O399" s="148"/>
      <c r="P399" s="103" t="str">
        <f t="shared" si="43"/>
        <v>nije primjenjivo</v>
      </c>
      <c r="Q399" s="147" t="str">
        <f t="shared" si="44"/>
        <v>CCS: Transport: CO2 transferred</v>
      </c>
      <c r="R399" s="17"/>
      <c r="S399" s="17" t="str">
        <f t="shared" si="45"/>
        <v>EF_CCS: Transport: CO2 transferred</v>
      </c>
      <c r="Z399" s="21" t="b">
        <f t="shared" si="46"/>
        <v>1</v>
      </c>
      <c r="AL399" s="619"/>
      <c r="AM399" s="619"/>
      <c r="AN399" s="619"/>
      <c r="AO399" s="619"/>
      <c r="AP399" s="619"/>
    </row>
    <row r="400" spans="1:42" ht="12.75" customHeight="1" outlineLevel="1" x14ac:dyDescent="0.2">
      <c r="A400" s="21">
        <v>64</v>
      </c>
      <c r="B400" s="606" t="str">
        <f t="shared" si="41"/>
        <v>Transport stakleničkih plinova prema Direktivi 2009/31/EC</v>
      </c>
      <c r="C400" s="17" t="str">
        <f t="shared" si="41"/>
        <v>CCS: Transport</v>
      </c>
      <c r="D400" s="17" t="str">
        <f t="shared" si="41"/>
        <v>CO2 vented</v>
      </c>
      <c r="E400" s="17"/>
      <c r="F400" s="151" t="str">
        <f t="shared" si="42"/>
        <v>Standardna metoda: Proces, članak 24. stavak 2.</v>
      </c>
      <c r="G400" s="103">
        <v>2</v>
      </c>
      <c r="H400" s="608" t="str">
        <f>Translations!$B$493</f>
        <v>Zadane vrijednosti I:</v>
      </c>
      <c r="I400" s="608" t="str">
        <f>Translations!$B$1085</f>
        <v>Najbolja praksa</v>
      </c>
      <c r="J400" s="17"/>
      <c r="K400" s="17"/>
      <c r="L400" s="608" t="str">
        <f>Translations!$B$527</f>
        <v>Laboratorijske analize:</v>
      </c>
      <c r="M400" s="148"/>
      <c r="N400" s="148"/>
      <c r="O400" s="148"/>
      <c r="P400" s="103">
        <f t="shared" si="43"/>
        <v>3</v>
      </c>
      <c r="Q400" s="147" t="str">
        <f t="shared" si="44"/>
        <v>CCS: Transport: CO2 vented</v>
      </c>
      <c r="R400" s="17"/>
      <c r="S400" s="17" t="str">
        <f t="shared" si="45"/>
        <v>EF_CCS: Transport: CO2 vented</v>
      </c>
      <c r="Z400" s="21" t="b">
        <f t="shared" si="46"/>
        <v>0</v>
      </c>
      <c r="AL400" s="619">
        <v>1</v>
      </c>
      <c r="AM400" s="619">
        <v>2</v>
      </c>
      <c r="AN400" s="619"/>
      <c r="AO400" s="619"/>
      <c r="AP400" s="619">
        <v>2</v>
      </c>
    </row>
    <row r="401" spans="1:42" ht="12.75" customHeight="1" outlineLevel="1" x14ac:dyDescent="0.2">
      <c r="A401" s="21">
        <v>65</v>
      </c>
      <c r="B401" s="606" t="str">
        <f t="shared" si="41"/>
        <v>Transport stakleničkih plinova prema Direktivi 2009/31/EC</v>
      </c>
      <c r="C401" s="17" t="str">
        <f t="shared" si="41"/>
        <v>CCS: Transport</v>
      </c>
      <c r="D401" s="17" t="str">
        <f t="shared" si="41"/>
        <v>CO2 leaked</v>
      </c>
      <c r="E401" s="17"/>
      <c r="F401" s="151" t="str">
        <f t="shared" si="42"/>
        <v>Standardna metoda: Proces, članak 24. stavak 2.</v>
      </c>
      <c r="G401" s="103">
        <v>2</v>
      </c>
      <c r="H401" s="608" t="str">
        <f>Translations!$B$493</f>
        <v>Zadane vrijednosti I:</v>
      </c>
      <c r="I401" s="608" t="str">
        <f>Translations!$B$1085</f>
        <v>Najbolja praksa</v>
      </c>
      <c r="J401" s="17"/>
      <c r="K401" s="17"/>
      <c r="L401" s="608" t="str">
        <f>Translations!$B$527</f>
        <v>Laboratorijske analize:</v>
      </c>
      <c r="M401" s="148"/>
      <c r="N401" s="148"/>
      <c r="O401" s="148"/>
      <c r="P401" s="103">
        <f t="shared" si="43"/>
        <v>3</v>
      </c>
      <c r="Q401" s="147" t="str">
        <f t="shared" si="44"/>
        <v>CCS: Transport: CO2 leaked</v>
      </c>
      <c r="R401" s="17"/>
      <c r="S401" s="17" t="str">
        <f t="shared" si="45"/>
        <v>EF_CCS: Transport: CO2 leaked</v>
      </c>
      <c r="Z401" s="21" t="b">
        <f t="shared" si="46"/>
        <v>0</v>
      </c>
      <c r="AL401" s="619">
        <v>1</v>
      </c>
      <c r="AM401" s="619">
        <v>2</v>
      </c>
      <c r="AN401" s="619"/>
      <c r="AO401" s="619"/>
      <c r="AP401" s="619">
        <v>2</v>
      </c>
    </row>
    <row r="402" spans="1:42" ht="12.75" customHeight="1" outlineLevel="1" x14ac:dyDescent="0.2">
      <c r="A402" s="21">
        <v>66</v>
      </c>
      <c r="B402" s="606" t="str">
        <f t="shared" si="41"/>
        <v>Transport stakleničkih plinova prema Direktivi 2009/31/EC</v>
      </c>
      <c r="C402" s="17" t="str">
        <f t="shared" si="41"/>
        <v>CCS: Transport</v>
      </c>
      <c r="D402" s="17" t="str">
        <f t="shared" si="41"/>
        <v>CO2 fugitive</v>
      </c>
      <c r="E402" s="17"/>
      <c r="F402" s="151" t="str">
        <f t="shared" si="42"/>
        <v>Standardna metoda: Proces, članak 24. stavak 2.</v>
      </c>
      <c r="G402" s="103">
        <v>2</v>
      </c>
      <c r="H402" s="608" t="str">
        <f>Translations!$B$493</f>
        <v>Zadane vrijednosti I:</v>
      </c>
      <c r="I402" s="608" t="str">
        <f>Translations!$B$1085</f>
        <v>Najbolja praksa</v>
      </c>
      <c r="J402" s="17"/>
      <c r="K402" s="17"/>
      <c r="L402" s="608" t="str">
        <f>Translations!$B$527</f>
        <v>Laboratorijske analize:</v>
      </c>
      <c r="M402" s="148"/>
      <c r="N402" s="148"/>
      <c r="O402" s="148"/>
      <c r="P402" s="103">
        <f t="shared" si="43"/>
        <v>3</v>
      </c>
      <c r="Q402" s="147" t="str">
        <f t="shared" si="44"/>
        <v>CCS: Transport: CO2 fugitive</v>
      </c>
      <c r="R402" s="17"/>
      <c r="S402" s="17" t="str">
        <f t="shared" si="45"/>
        <v>EF_CCS: Transport: CO2 fugitive</v>
      </c>
      <c r="Z402" s="21" t="b">
        <f t="shared" si="46"/>
        <v>0</v>
      </c>
      <c r="AL402" s="619">
        <v>1</v>
      </c>
      <c r="AM402" s="619">
        <v>2</v>
      </c>
      <c r="AN402" s="619"/>
      <c r="AO402" s="619"/>
      <c r="AP402" s="619">
        <v>2</v>
      </c>
    </row>
    <row r="403" spans="1:42" ht="12.75" customHeight="1" outlineLevel="1" x14ac:dyDescent="0.2">
      <c r="A403" s="21">
        <v>67</v>
      </c>
      <c r="B403" s="606" t="str">
        <f t="shared" si="41"/>
        <v>Skladištenje stakleničkih plinova prema Direktivi 2009/31/EC</v>
      </c>
      <c r="C403" s="17" t="str">
        <f t="shared" si="41"/>
        <v>CCS: Storage</v>
      </c>
      <c r="D403" s="17" t="str">
        <f t="shared" si="41"/>
        <v>CO2 transferred</v>
      </c>
      <c r="E403" s="17"/>
      <c r="F403" s="151" t="str">
        <f t="shared" si="42"/>
        <v>Metoda masene bilance, članak 25.</v>
      </c>
      <c r="G403" s="103" t="str">
        <f>EUconst_NA</f>
        <v>nije primjenjivo</v>
      </c>
      <c r="H403" s="608"/>
      <c r="I403" s="608"/>
      <c r="J403" s="17"/>
      <c r="K403" s="17"/>
      <c r="L403" s="608"/>
      <c r="M403" s="148"/>
      <c r="N403" s="148"/>
      <c r="O403" s="148"/>
      <c r="P403" s="103" t="str">
        <f t="shared" si="43"/>
        <v>nije primjenjivo</v>
      </c>
      <c r="Q403" s="147" t="str">
        <f t="shared" si="44"/>
        <v>CCS: Storage: CO2 transferred</v>
      </c>
      <c r="R403" s="17"/>
      <c r="S403" s="17" t="str">
        <f t="shared" si="45"/>
        <v>EF_CCS: Storage: CO2 transferred</v>
      </c>
      <c r="Z403" s="21" t="b">
        <f t="shared" si="46"/>
        <v>1</v>
      </c>
      <c r="AL403" s="619"/>
      <c r="AM403" s="619"/>
      <c r="AN403" s="619"/>
      <c r="AO403" s="619"/>
      <c r="AP403" s="619"/>
    </row>
    <row r="404" spans="1:42" ht="12.75" customHeight="1" outlineLevel="1" x14ac:dyDescent="0.2">
      <c r="A404" s="21">
        <v>68</v>
      </c>
      <c r="B404" s="606" t="str">
        <f t="shared" si="41"/>
        <v>Skladištenje stakleničkih plinova prema Direktivi 2009/31/EC</v>
      </c>
      <c r="C404" s="17" t="str">
        <f t="shared" si="41"/>
        <v>CCS: Storage</v>
      </c>
      <c r="D404" s="17" t="str">
        <f t="shared" si="41"/>
        <v>CO2 vented</v>
      </c>
      <c r="E404" s="17"/>
      <c r="F404" s="151" t="str">
        <f t="shared" si="42"/>
        <v>Standardna metoda: Proces, članak 24. stavak 2.</v>
      </c>
      <c r="G404" s="103">
        <v>2</v>
      </c>
      <c r="H404" s="608" t="str">
        <f>Translations!$B$493</f>
        <v>Zadane vrijednosti I:</v>
      </c>
      <c r="I404" s="608" t="str">
        <f>Translations!$B$1085</f>
        <v>Najbolja praksa</v>
      </c>
      <c r="J404" s="17"/>
      <c r="K404" s="17"/>
      <c r="L404" s="608" t="str">
        <f>Translations!$B$527</f>
        <v>Laboratorijske analize:</v>
      </c>
      <c r="M404" s="148"/>
      <c r="N404" s="148"/>
      <c r="O404" s="148"/>
      <c r="P404" s="103">
        <f t="shared" si="43"/>
        <v>3</v>
      </c>
      <c r="Q404" s="147" t="str">
        <f t="shared" si="44"/>
        <v>CCS: Storage: CO2 vented</v>
      </c>
      <c r="R404" s="17"/>
      <c r="S404" s="17" t="str">
        <f t="shared" si="45"/>
        <v>EF_CCS: Storage: CO2 vented</v>
      </c>
      <c r="Z404" s="21" t="b">
        <f t="shared" si="46"/>
        <v>0</v>
      </c>
      <c r="AL404" s="619">
        <v>1</v>
      </c>
      <c r="AM404" s="619">
        <v>2</v>
      </c>
      <c r="AN404" s="619"/>
      <c r="AO404" s="619"/>
      <c r="AP404" s="619">
        <v>2</v>
      </c>
    </row>
    <row r="405" spans="1:42" ht="12.75" customHeight="1" outlineLevel="1" x14ac:dyDescent="0.2">
      <c r="A405" s="21">
        <v>69</v>
      </c>
      <c r="B405" s="606" t="str">
        <f t="shared" si="41"/>
        <v>Skladištenje stakleničkih plinova prema Direktivi 2009/31/EC</v>
      </c>
      <c r="C405" s="17" t="str">
        <f t="shared" si="41"/>
        <v>CCS: Storage</v>
      </c>
      <c r="D405" s="17" t="str">
        <f t="shared" si="41"/>
        <v>CO2 leaked</v>
      </c>
      <c r="E405" s="17"/>
      <c r="F405" s="151" t="str">
        <f t="shared" si="42"/>
        <v>Standardna metoda: Proces, članak 24. stavak 2.</v>
      </c>
      <c r="G405" s="103">
        <v>2</v>
      </c>
      <c r="H405" s="608" t="str">
        <f>Translations!$B$493</f>
        <v>Zadane vrijednosti I:</v>
      </c>
      <c r="I405" s="608" t="str">
        <f>Translations!$B$1085</f>
        <v>Najbolja praksa</v>
      </c>
      <c r="J405" s="17"/>
      <c r="K405" s="17"/>
      <c r="L405" s="608" t="str">
        <f>Translations!$B$527</f>
        <v>Laboratorijske analize:</v>
      </c>
      <c r="M405" s="148"/>
      <c r="N405" s="148"/>
      <c r="O405" s="148"/>
      <c r="P405" s="103">
        <f t="shared" si="43"/>
        <v>3</v>
      </c>
      <c r="Q405" s="147" t="str">
        <f t="shared" si="44"/>
        <v>CCS: Storage: CO2 leaked</v>
      </c>
      <c r="R405" s="17"/>
      <c r="S405" s="17" t="str">
        <f t="shared" si="45"/>
        <v>EF_CCS: Storage: CO2 leaked</v>
      </c>
      <c r="Z405" s="21" t="b">
        <f t="shared" si="46"/>
        <v>0</v>
      </c>
      <c r="AL405" s="619">
        <v>1</v>
      </c>
      <c r="AM405" s="619">
        <v>2</v>
      </c>
      <c r="AN405" s="619"/>
      <c r="AO405" s="619"/>
      <c r="AP405" s="619">
        <v>2</v>
      </c>
    </row>
    <row r="406" spans="1:42" ht="12.75" customHeight="1" outlineLevel="1" x14ac:dyDescent="0.2">
      <c r="A406" s="21">
        <v>70</v>
      </c>
      <c r="B406" s="606" t="str">
        <f t="shared" si="41"/>
        <v>Skladištenje stakleničkih plinova prema Direktivi 2009/31/EC</v>
      </c>
      <c r="C406" s="17" t="str">
        <f t="shared" si="41"/>
        <v>CCS: Storage</v>
      </c>
      <c r="D406" s="17" t="str">
        <f t="shared" si="41"/>
        <v>CO2 fugitive</v>
      </c>
      <c r="E406" s="17"/>
      <c r="F406" s="151" t="str">
        <f t="shared" si="42"/>
        <v>Standardna metoda: Proces, članak 24. stavak 2.</v>
      </c>
      <c r="G406" s="103">
        <v>2</v>
      </c>
      <c r="H406" s="608" t="str">
        <f>Translations!$B$493</f>
        <v>Zadane vrijednosti I:</v>
      </c>
      <c r="I406" s="608" t="str">
        <f>Translations!$B$1085</f>
        <v>Najbolja praksa</v>
      </c>
      <c r="J406" s="17"/>
      <c r="K406" s="17"/>
      <c r="L406" s="608" t="str">
        <f>Translations!$B$527</f>
        <v>Laboratorijske analize:</v>
      </c>
      <c r="M406" s="148"/>
      <c r="N406" s="148"/>
      <c r="O406" s="148"/>
      <c r="P406" s="103">
        <f t="shared" si="43"/>
        <v>3</v>
      </c>
      <c r="Q406" s="147" t="str">
        <f t="shared" si="44"/>
        <v>CCS: Storage: CO2 fugitive</v>
      </c>
      <c r="R406" s="17"/>
      <c r="S406" s="17" t="str">
        <f t="shared" si="45"/>
        <v>EF_CCS: Storage: CO2 fugitive</v>
      </c>
      <c r="Z406" s="21" t="b">
        <f t="shared" si="46"/>
        <v>0</v>
      </c>
      <c r="AL406" s="619">
        <v>1</v>
      </c>
      <c r="AM406" s="619">
        <v>2</v>
      </c>
      <c r="AN406" s="619"/>
      <c r="AO406" s="619"/>
      <c r="AP406" s="619">
        <v>2</v>
      </c>
    </row>
    <row r="407" spans="1:42" ht="12.75" customHeight="1" outlineLevel="1" x14ac:dyDescent="0.2">
      <c r="B407" s="17"/>
      <c r="C407" s="17"/>
      <c r="D407" s="17"/>
      <c r="E407" s="17"/>
      <c r="F407" s="17"/>
      <c r="G407" s="17"/>
      <c r="H407" s="88"/>
      <c r="I407" s="88"/>
      <c r="J407" s="17"/>
      <c r="K407" s="17"/>
      <c r="L407" s="88"/>
      <c r="M407" s="88"/>
      <c r="N407" s="88"/>
      <c r="O407" s="88"/>
      <c r="P407" s="103"/>
      <c r="Q407" s="17"/>
      <c r="R407" s="17"/>
      <c r="S407" s="17"/>
      <c r="Z407" s="21" t="b">
        <f>IF(G407=EUconst_NA,TRUE,FALSE)</f>
        <v>0</v>
      </c>
    </row>
    <row r="408" spans="1:42" s="142" customFormat="1" ht="12.75" customHeight="1" outlineLevel="1" x14ac:dyDescent="0.2">
      <c r="A408" s="142" t="s">
        <v>1608</v>
      </c>
      <c r="B408" s="143" t="str">
        <f>Translations!$B$1108</f>
        <v>DOV</v>
      </c>
      <c r="C408" s="143" t="str">
        <f>Translations!$B$957</f>
        <v>Skraćeno ime</v>
      </c>
      <c r="D408" s="143" t="str">
        <f>Translations!$B$958</f>
        <v>Pod-djelatnost</v>
      </c>
      <c r="E408" s="143" t="str">
        <f>Translations!$B$389</f>
        <v>Analitički parametar</v>
      </c>
      <c r="F408" s="143" t="str">
        <f>Translations!$B$959</f>
        <v>Tip izvora</v>
      </c>
      <c r="G408" s="144" t="str">
        <f>Translations!$B$960</f>
        <v>Minimum</v>
      </c>
      <c r="H408" s="144">
        <v>1</v>
      </c>
      <c r="I408" s="144">
        <v>2</v>
      </c>
      <c r="J408" s="144" t="s">
        <v>1323</v>
      </c>
      <c r="K408" s="144" t="str">
        <f>Translations!$B$928</f>
        <v>2b</v>
      </c>
      <c r="L408" s="144">
        <v>3</v>
      </c>
      <c r="M408" s="144" t="s">
        <v>1755</v>
      </c>
      <c r="N408" s="144" t="s">
        <v>1756</v>
      </c>
      <c r="O408" s="144">
        <v>4</v>
      </c>
      <c r="P408" s="144" t="str">
        <f>Translations!$B$961</f>
        <v>Najviši</v>
      </c>
      <c r="Q408" s="145"/>
      <c r="Z408" s="142" t="str">
        <f>Translations!$B$962</f>
        <v>označiti sivom bojom?</v>
      </c>
      <c r="AK408" s="142" t="s">
        <v>1649</v>
      </c>
      <c r="AL408" s="206">
        <v>1</v>
      </c>
      <c r="AM408" s="206">
        <v>2</v>
      </c>
      <c r="AN408" s="206" t="s">
        <v>1323</v>
      </c>
      <c r="AO408" s="206" t="str">
        <f>Translations!$B$928</f>
        <v>2b</v>
      </c>
      <c r="AP408" s="206">
        <v>3</v>
      </c>
    </row>
    <row r="409" spans="1:42" ht="12.75" customHeight="1" outlineLevel="1" x14ac:dyDescent="0.2">
      <c r="A409" s="21">
        <v>1</v>
      </c>
      <c r="B409" s="606" t="str">
        <f t="shared" ref="B409:D428" si="47">B337</f>
        <v xml:space="preserve">Izgaranje goriva </v>
      </c>
      <c r="C409" s="17" t="str">
        <f t="shared" si="47"/>
        <v>Izgaranje</v>
      </c>
      <c r="D409" s="17" t="str">
        <f t="shared" si="47"/>
        <v>Komercijalna standardna goriva</v>
      </c>
      <c r="E409" s="17"/>
      <c r="F409" s="151" t="str">
        <f t="shared" ref="F409:F440" si="48">F337</f>
        <v>Standardna metoda: Gorivo, članak 24. stavak 1.Uredbe</v>
      </c>
      <c r="G409" s="103" t="s">
        <v>1529</v>
      </c>
      <c r="H409" s="149" t="str">
        <f>Translations!$B$493</f>
        <v>Zadane vrijednosti I:</v>
      </c>
      <c r="I409" s="149"/>
      <c r="J409" s="149" t="str">
        <f>Translations!$B$528</f>
        <v>Zadane vrijednosti II:</v>
      </c>
      <c r="K409" s="149" t="str">
        <f>Translations!$B$1109</f>
        <v>Fakture (ukoliko je primjenjivo)</v>
      </c>
      <c r="L409" s="149" t="str">
        <f>Translations!$B$527</f>
        <v>Laboratorijske analize:</v>
      </c>
      <c r="M409" s="149"/>
      <c r="N409" s="149"/>
      <c r="O409" s="150"/>
      <c r="P409" s="103" t="str">
        <f>G409</f>
        <v>2a/2b</v>
      </c>
      <c r="Q409" s="147" t="str">
        <f>C409 &amp; ": " &amp;D409</f>
        <v>Izgaranje: Komercijalna standardna goriva</v>
      </c>
      <c r="R409" s="17"/>
      <c r="S409" s="17" t="str">
        <f>EUconst_CNTR_NCV&amp;Q409</f>
        <v>NCV_Izgaranje: Komercijalna standardna goriva</v>
      </c>
      <c r="Z409" s="21" t="b">
        <f t="shared" ref="Z409:Z468" si="49">IF(G409=EUconst_NA,TRUE,FALSE)</f>
        <v>0</v>
      </c>
      <c r="AL409" s="619">
        <v>1</v>
      </c>
      <c r="AM409" s="619" t="s">
        <v>990</v>
      </c>
      <c r="AN409" s="619">
        <v>1</v>
      </c>
      <c r="AO409" s="619" t="str">
        <f>Translations!$B$1109</f>
        <v>Fakture (ukoliko je primjenjivo)</v>
      </c>
      <c r="AP409" s="619">
        <v>2</v>
      </c>
    </row>
    <row r="410" spans="1:42" ht="12.75" customHeight="1" outlineLevel="1" x14ac:dyDescent="0.2">
      <c r="A410" s="21">
        <v>2</v>
      </c>
      <c r="B410" s="606" t="str">
        <f t="shared" si="47"/>
        <v xml:space="preserve">Izgaranje goriva </v>
      </c>
      <c r="C410" s="17" t="str">
        <f t="shared" si="47"/>
        <v>Izgaranje</v>
      </c>
      <c r="D410" s="17" t="str">
        <f t="shared" si="47"/>
        <v>Ostala plinovita &amp; tekuća goriva</v>
      </c>
      <c r="E410" s="17"/>
      <c r="F410" s="151" t="str">
        <f t="shared" si="48"/>
        <v>Standardna metoda: Gorivo, članak 24. stavak 1.Uredbe</v>
      </c>
      <c r="G410" s="103" t="s">
        <v>1529</v>
      </c>
      <c r="H410" s="149" t="str">
        <f>Translations!$B$493</f>
        <v>Zadane vrijednosti I:</v>
      </c>
      <c r="I410" s="149"/>
      <c r="J410" s="149" t="str">
        <f>Translations!$B$528</f>
        <v>Zadane vrijednosti II:</v>
      </c>
      <c r="K410" s="149" t="str">
        <f>Translations!$B$1109</f>
        <v>Fakture (ukoliko je primjenjivo)</v>
      </c>
      <c r="L410" s="149" t="str">
        <f>Translations!$B$527</f>
        <v>Laboratorijske analize:</v>
      </c>
      <c r="M410" s="149"/>
      <c r="N410" s="149"/>
      <c r="O410" s="150"/>
      <c r="P410" s="103">
        <f t="shared" ref="P410:P469" si="50">IF(G410=EUconst_NA,EUconst_NA,IF(ISBLANK(J410),COUNTA(H410:O410),COUNTA(H410,J410,L410)))</f>
        <v>3</v>
      </c>
      <c r="Q410" s="147" t="str">
        <f t="shared" ref="Q410:Q469" si="51">C410 &amp; ": " &amp;D410</f>
        <v>Izgaranje: Ostala plinovita &amp; tekuća goriva</v>
      </c>
      <c r="R410" s="17"/>
      <c r="S410" s="17" t="str">
        <f t="shared" ref="S410:S469" si="52">EUconst_CNTR_NCV&amp;Q410</f>
        <v>NCV_Izgaranje: Ostala plinovita &amp; tekuća goriva</v>
      </c>
      <c r="Z410" s="21" t="b">
        <f t="shared" si="49"/>
        <v>0</v>
      </c>
      <c r="AL410" s="619">
        <v>1</v>
      </c>
      <c r="AM410" s="619" t="s">
        <v>990</v>
      </c>
      <c r="AN410" s="619">
        <v>1</v>
      </c>
      <c r="AO410" s="619" t="str">
        <f>Translations!$B$1109</f>
        <v>Fakture (ukoliko je primjenjivo)</v>
      </c>
      <c r="AP410" s="619">
        <v>2</v>
      </c>
    </row>
    <row r="411" spans="1:42" ht="12.75" customHeight="1" outlineLevel="1" x14ac:dyDescent="0.2">
      <c r="A411" s="21">
        <v>3</v>
      </c>
      <c r="B411" s="606" t="str">
        <f t="shared" si="47"/>
        <v xml:space="preserve">Izgaranje goriva </v>
      </c>
      <c r="C411" s="17" t="str">
        <f t="shared" si="47"/>
        <v>Izgaranje</v>
      </c>
      <c r="D411" s="17" t="str">
        <f t="shared" si="47"/>
        <v>Kruta goriva isključujući otpad</v>
      </c>
      <c r="E411" s="17"/>
      <c r="F411" s="151" t="str">
        <f t="shared" si="48"/>
        <v>Standardna metoda: Gorivo, članak 24. stavak 1.Uredbe</v>
      </c>
      <c r="G411" s="103" t="s">
        <v>1529</v>
      </c>
      <c r="H411" s="149" t="str">
        <f>Translations!$B$493</f>
        <v>Zadane vrijednosti I:</v>
      </c>
      <c r="I411" s="149"/>
      <c r="J411" s="149" t="str">
        <f>Translations!$B$528</f>
        <v>Zadane vrijednosti II:</v>
      </c>
      <c r="K411" s="149" t="str">
        <f>Translations!$B$1109</f>
        <v>Fakture (ukoliko je primjenjivo)</v>
      </c>
      <c r="L411" s="149" t="str">
        <f>Translations!$B$527</f>
        <v>Laboratorijske analize:</v>
      </c>
      <c r="M411" s="149"/>
      <c r="N411" s="149"/>
      <c r="O411" s="150"/>
      <c r="P411" s="103">
        <f t="shared" si="50"/>
        <v>3</v>
      </c>
      <c r="Q411" s="147" t="str">
        <f t="shared" si="51"/>
        <v>Izgaranje: Kruta goriva isključujući otpad</v>
      </c>
      <c r="R411" s="17"/>
      <c r="S411" s="17" t="str">
        <f t="shared" si="52"/>
        <v>NCV_Izgaranje: Kruta goriva isključujući otpad</v>
      </c>
      <c r="Z411" s="21" t="b">
        <f t="shared" si="49"/>
        <v>0</v>
      </c>
      <c r="AL411" s="619">
        <v>1</v>
      </c>
      <c r="AM411" s="619" t="s">
        <v>990</v>
      </c>
      <c r="AN411" s="619">
        <v>1</v>
      </c>
      <c r="AO411" s="619" t="str">
        <f>Translations!$B$1109</f>
        <v>Fakture (ukoliko je primjenjivo)</v>
      </c>
      <c r="AP411" s="619">
        <v>2</v>
      </c>
    </row>
    <row r="412" spans="1:42" ht="12.75" customHeight="1" outlineLevel="1" x14ac:dyDescent="0.2">
      <c r="A412" s="21">
        <v>4</v>
      </c>
      <c r="B412" s="606" t="str">
        <f t="shared" si="47"/>
        <v xml:space="preserve">Izgaranje goriva </v>
      </c>
      <c r="C412" s="17" t="str">
        <f t="shared" si="47"/>
        <v>Izgaranje</v>
      </c>
      <c r="D412" s="17" t="str">
        <f t="shared" si="47"/>
        <v>Otpad</v>
      </c>
      <c r="E412" s="17"/>
      <c r="F412" s="151" t="str">
        <f t="shared" si="48"/>
        <v>Standardna metoda: Gorivo, članak 24. stavak 1.Uredbe</v>
      </c>
      <c r="G412" s="103" t="s">
        <v>1529</v>
      </c>
      <c r="H412" s="149" t="str">
        <f>Translations!$B$493</f>
        <v>Zadane vrijednosti I:</v>
      </c>
      <c r="I412" s="149"/>
      <c r="J412" s="149" t="str">
        <f>Translations!$B$528</f>
        <v>Zadane vrijednosti II:</v>
      </c>
      <c r="K412" s="149" t="str">
        <f>Translations!$B$1109</f>
        <v>Fakture (ukoliko je primjenjivo)</v>
      </c>
      <c r="L412" s="149" t="str">
        <f>Translations!$B$527</f>
        <v>Laboratorijske analize:</v>
      </c>
      <c r="M412" s="149"/>
      <c r="N412" s="149"/>
      <c r="O412" s="150"/>
      <c r="P412" s="103">
        <f>IF(G412=EUconst_NA,EUconst_NA,IF(ISBLANK(J412),COUNTA(H412:O412),COUNTA(H412,J412,L412)))</f>
        <v>3</v>
      </c>
      <c r="Q412" s="147" t="str">
        <f>C412 &amp; ": " &amp;D412</f>
        <v>Izgaranje: Otpad</v>
      </c>
      <c r="R412" s="17"/>
      <c r="S412" s="17" t="str">
        <f>EUconst_CNTR_NCV&amp;Q412</f>
        <v>NCV_Izgaranje: Otpad</v>
      </c>
      <c r="Z412" s="21" t="b">
        <f>IF(G412=EUconst_NA,TRUE,FALSE)</f>
        <v>0</v>
      </c>
      <c r="AL412" s="619">
        <v>1</v>
      </c>
      <c r="AM412" s="619" t="s">
        <v>990</v>
      </c>
      <c r="AN412" s="619">
        <v>1</v>
      </c>
      <c r="AO412" s="619" t="str">
        <f>Translations!$B$1109</f>
        <v>Fakture (ukoliko je primjenjivo)</v>
      </c>
      <c r="AP412" s="619">
        <v>2</v>
      </c>
    </row>
    <row r="413" spans="1:42" ht="12.75" customHeight="1" outlineLevel="1" x14ac:dyDescent="0.2">
      <c r="A413" s="21">
        <v>5</v>
      </c>
      <c r="B413" s="606" t="str">
        <f t="shared" si="47"/>
        <v xml:space="preserve">Izgaranje goriva </v>
      </c>
      <c r="C413" s="17" t="str">
        <f t="shared" si="47"/>
        <v>Izgaranje</v>
      </c>
      <c r="D413" s="17" t="str">
        <f t="shared" si="47"/>
        <v xml:space="preserve">Terminali za obradu plina </v>
      </c>
      <c r="E413" s="17"/>
      <c r="F413" s="151" t="str">
        <f t="shared" si="48"/>
        <v>Metoda masene bilance, članak 25.</v>
      </c>
      <c r="G413" s="103">
        <v>1</v>
      </c>
      <c r="H413" s="149" t="str">
        <f>Translations!$B$493</f>
        <v>Zadane vrijednosti I:</v>
      </c>
      <c r="I413" s="149"/>
      <c r="J413" s="151" t="str">
        <f>Translations!$B$528</f>
        <v>Zadane vrijednosti II:</v>
      </c>
      <c r="K413" s="151" t="str">
        <f>Translations!$B$1109</f>
        <v>Fakture (ukoliko je primjenjivo)</v>
      </c>
      <c r="L413" s="149" t="str">
        <f>Translations!$B$527</f>
        <v>Laboratorijske analize:</v>
      </c>
      <c r="M413" s="149"/>
      <c r="N413" s="149"/>
      <c r="O413" s="150"/>
      <c r="P413" s="103">
        <f t="shared" si="50"/>
        <v>3</v>
      </c>
      <c r="Q413" s="147" t="str">
        <f t="shared" si="51"/>
        <v xml:space="preserve">Izgaranje: Terminali za obradu plina </v>
      </c>
      <c r="R413" s="17"/>
      <c r="S413" s="17" t="str">
        <f t="shared" si="52"/>
        <v xml:space="preserve">NCV_Izgaranje: Terminali za obradu plina </v>
      </c>
      <c r="W413" s="226"/>
      <c r="Z413" s="21" t="b">
        <f t="shared" si="49"/>
        <v>0</v>
      </c>
      <c r="AL413" s="619">
        <v>1</v>
      </c>
      <c r="AM413" s="619" t="s">
        <v>990</v>
      </c>
      <c r="AN413" s="619">
        <v>1</v>
      </c>
      <c r="AO413" s="619" t="str">
        <f>Translations!$B$1109</f>
        <v>Fakture (ukoliko je primjenjivo)</v>
      </c>
      <c r="AP413" s="619">
        <v>2</v>
      </c>
    </row>
    <row r="414" spans="1:42" ht="12.75" customHeight="1" outlineLevel="1" x14ac:dyDescent="0.2">
      <c r="A414" s="21">
        <v>6</v>
      </c>
      <c r="B414" s="606" t="str">
        <f t="shared" si="47"/>
        <v xml:space="preserve">Izgaranje goriva </v>
      </c>
      <c r="C414" s="17" t="str">
        <f t="shared" si="47"/>
        <v>Izgaranje</v>
      </c>
      <c r="D414" s="17" t="str">
        <f t="shared" si="47"/>
        <v>Baklje</v>
      </c>
      <c r="E414" s="17"/>
      <c r="F414" s="151" t="str">
        <f t="shared" si="48"/>
        <v>Standardna metoda: Gorivo, članak 24. stavak 1.Uredbe</v>
      </c>
      <c r="G414" s="103" t="str">
        <f>""</f>
        <v/>
      </c>
      <c r="H414" s="149" t="str">
        <f>Translations!$B$493</f>
        <v>Zadane vrijednosti I:</v>
      </c>
      <c r="I414" s="149"/>
      <c r="J414" s="149" t="str">
        <f>Translations!$B$528</f>
        <v>Zadane vrijednosti II:</v>
      </c>
      <c r="K414" s="149" t="str">
        <f>Translations!$B$1109</f>
        <v>Fakture (ukoliko je primjenjivo)</v>
      </c>
      <c r="L414" s="149" t="str">
        <f>Translations!$B$527</f>
        <v>Laboratorijske analize:</v>
      </c>
      <c r="M414" s="149"/>
      <c r="N414" s="149"/>
      <c r="O414" s="150"/>
      <c r="P414" s="103">
        <f t="shared" si="50"/>
        <v>3</v>
      </c>
      <c r="Q414" s="147" t="str">
        <f t="shared" si="51"/>
        <v>Izgaranje: Baklje</v>
      </c>
      <c r="R414" s="17"/>
      <c r="S414" s="17" t="str">
        <f t="shared" si="52"/>
        <v>NCV_Izgaranje: Baklje</v>
      </c>
      <c r="Z414" s="21" t="b">
        <f t="shared" si="49"/>
        <v>0</v>
      </c>
      <c r="AL414" s="619">
        <v>1</v>
      </c>
      <c r="AM414" s="619" t="s">
        <v>990</v>
      </c>
      <c r="AN414" s="619">
        <v>1</v>
      </c>
      <c r="AO414" s="619" t="str">
        <f>Translations!$B$1109</f>
        <v>Fakture (ukoliko je primjenjivo)</v>
      </c>
      <c r="AP414" s="619">
        <v>2</v>
      </c>
    </row>
    <row r="415" spans="1:42" ht="12.75" customHeight="1" outlineLevel="1" x14ac:dyDescent="0.2">
      <c r="A415" s="21">
        <v>7</v>
      </c>
      <c r="B415" s="606" t="str">
        <f t="shared" si="47"/>
        <v xml:space="preserve">Izgaranje goriva </v>
      </c>
      <c r="C415" s="17" t="str">
        <f t="shared" si="47"/>
        <v>Izgaranje</v>
      </c>
      <c r="D415" s="17" t="str">
        <f t="shared" si="47"/>
        <v>Čišćenje mokrim postupkom (karbonati)</v>
      </c>
      <c r="E415" s="17"/>
      <c r="F415" s="151" t="str">
        <f t="shared" si="48"/>
        <v>Standardna metoda: Proces, članak 24. stavak 2.</v>
      </c>
      <c r="G415" s="103" t="str">
        <f>EUconst_NA</f>
        <v>nije primjenjivo</v>
      </c>
      <c r="H415" s="149"/>
      <c r="I415" s="149"/>
      <c r="J415" s="151"/>
      <c r="K415" s="151"/>
      <c r="L415" s="149"/>
      <c r="M415" s="149"/>
      <c r="N415" s="149"/>
      <c r="O415" s="150"/>
      <c r="P415" s="103" t="str">
        <f t="shared" si="50"/>
        <v>nije primjenjivo</v>
      </c>
      <c r="Q415" s="147" t="str">
        <f t="shared" si="51"/>
        <v>Izgaranje: Čišćenje mokrim postupkom (karbonati)</v>
      </c>
      <c r="R415" s="17"/>
      <c r="S415" s="17" t="str">
        <f t="shared" si="52"/>
        <v>NCV_Izgaranje: Čišćenje mokrim postupkom (karbonati)</v>
      </c>
      <c r="Z415" s="21" t="b">
        <f t="shared" si="49"/>
        <v>1</v>
      </c>
      <c r="AL415" s="619" t="s">
        <v>990</v>
      </c>
      <c r="AM415" s="619" t="s">
        <v>990</v>
      </c>
      <c r="AN415" s="619" t="s">
        <v>990</v>
      </c>
      <c r="AO415" s="619" t="s">
        <v>990</v>
      </c>
      <c r="AP415" s="619" t="s">
        <v>990</v>
      </c>
    </row>
    <row r="416" spans="1:42" ht="12.75" customHeight="1" outlineLevel="1" x14ac:dyDescent="0.2">
      <c r="A416" s="21">
        <v>8</v>
      </c>
      <c r="B416" s="606" t="str">
        <f t="shared" si="47"/>
        <v xml:space="preserve">Izgaranje goriva </v>
      </c>
      <c r="C416" s="17" t="str">
        <f t="shared" si="47"/>
        <v>Izgaranje</v>
      </c>
      <c r="D416" s="17" t="str">
        <f t="shared" si="47"/>
        <v>Čišćenje mokrim postupkom (gips)</v>
      </c>
      <c r="E416" s="17"/>
      <c r="F416" s="151" t="str">
        <f t="shared" si="48"/>
        <v>Standardna metoda: Proces, članak 24. stavak 2.</v>
      </c>
      <c r="G416" s="103" t="str">
        <f>EUconst_NA</f>
        <v>nije primjenjivo</v>
      </c>
      <c r="H416" s="149"/>
      <c r="I416" s="149"/>
      <c r="J416" s="151"/>
      <c r="K416" s="151"/>
      <c r="L416" s="149"/>
      <c r="M416" s="149"/>
      <c r="N416" s="149"/>
      <c r="O416" s="150"/>
      <c r="P416" s="103" t="str">
        <f t="shared" si="50"/>
        <v>nije primjenjivo</v>
      </c>
      <c r="Q416" s="147" t="str">
        <f t="shared" si="51"/>
        <v>Izgaranje: Čišćenje mokrim postupkom (gips)</v>
      </c>
      <c r="R416" s="17"/>
      <c r="S416" s="17" t="str">
        <f t="shared" si="52"/>
        <v>NCV_Izgaranje: Čišćenje mokrim postupkom (gips)</v>
      </c>
      <c r="Z416" s="21" t="b">
        <f t="shared" si="49"/>
        <v>1</v>
      </c>
      <c r="AL416" s="619" t="s">
        <v>990</v>
      </c>
      <c r="AM416" s="619" t="s">
        <v>990</v>
      </c>
      <c r="AN416" s="619" t="s">
        <v>990</v>
      </c>
      <c r="AO416" s="619" t="s">
        <v>990</v>
      </c>
      <c r="AP416" s="619" t="s">
        <v>990</v>
      </c>
    </row>
    <row r="417" spans="1:42" ht="12.75" customHeight="1" outlineLevel="1" x14ac:dyDescent="0.2">
      <c r="A417" s="21">
        <v>9</v>
      </c>
      <c r="B417" s="606" t="str">
        <f t="shared" si="47"/>
        <v xml:space="preserve">Izgaranje goriva </v>
      </c>
      <c r="C417" s="17" t="str">
        <f t="shared" si="47"/>
        <v>Izgaranje</v>
      </c>
      <c r="D417" s="17" t="str">
        <f t="shared" si="47"/>
        <v>Čišćenje mokrim postupkom (urea)</v>
      </c>
      <c r="E417" s="17"/>
      <c r="F417" s="151" t="str">
        <f t="shared" si="48"/>
        <v>Standardna metoda: Proces, članak 24. stavak 2.</v>
      </c>
      <c r="G417" s="103" t="str">
        <f>EUconst_NA</f>
        <v>nije primjenjivo</v>
      </c>
      <c r="H417" s="149"/>
      <c r="I417" s="149"/>
      <c r="J417" s="151"/>
      <c r="K417" s="151"/>
      <c r="L417" s="149"/>
      <c r="M417" s="149"/>
      <c r="N417" s="149"/>
      <c r="O417" s="150"/>
      <c r="P417" s="103" t="str">
        <f t="shared" si="50"/>
        <v>nije primjenjivo</v>
      </c>
      <c r="Q417" s="147" t="str">
        <f t="shared" si="51"/>
        <v>Izgaranje: Čišćenje mokrim postupkom (urea)</v>
      </c>
      <c r="R417" s="17"/>
      <c r="S417" s="17" t="str">
        <f t="shared" si="52"/>
        <v>NCV_Izgaranje: Čišćenje mokrim postupkom (urea)</v>
      </c>
      <c r="Z417" s="21" t="b">
        <f t="shared" si="49"/>
        <v>1</v>
      </c>
      <c r="AL417" s="619" t="s">
        <v>990</v>
      </c>
      <c r="AM417" s="619" t="s">
        <v>990</v>
      </c>
      <c r="AN417" s="619" t="s">
        <v>990</v>
      </c>
      <c r="AO417" s="619" t="s">
        <v>990</v>
      </c>
      <c r="AP417" s="619" t="s">
        <v>990</v>
      </c>
    </row>
    <row r="418" spans="1:42" ht="12.75" customHeight="1" outlineLevel="1" x14ac:dyDescent="0.2">
      <c r="A418" s="21">
        <v>10</v>
      </c>
      <c r="B418" s="606" t="str">
        <f t="shared" si="47"/>
        <v xml:space="preserve">Rafiniranje mineralnih ulja </v>
      </c>
      <c r="C418" s="17" t="str">
        <f t="shared" si="47"/>
        <v>Rafinerije</v>
      </c>
      <c r="D418" s="17" t="str">
        <f t="shared" si="47"/>
        <v>Bilanca mase</v>
      </c>
      <c r="E418" s="17"/>
      <c r="F418" s="151" t="str">
        <f t="shared" si="48"/>
        <v>Metoda masene bilance, članak 25.</v>
      </c>
      <c r="G418" s="103" t="str">
        <f>""</f>
        <v/>
      </c>
      <c r="H418" s="149" t="str">
        <f>Translations!$B$493</f>
        <v>Zadane vrijednosti I:</v>
      </c>
      <c r="I418" s="149"/>
      <c r="J418" s="149" t="str">
        <f>Translations!$B$528</f>
        <v>Zadane vrijednosti II:</v>
      </c>
      <c r="K418" s="149" t="str">
        <f>Translations!$B$1109</f>
        <v>Fakture (ukoliko je primjenjivo)</v>
      </c>
      <c r="L418" s="149" t="str">
        <f>Translations!$B$527</f>
        <v>Laboratorijske analize:</v>
      </c>
      <c r="M418" s="149"/>
      <c r="N418" s="149"/>
      <c r="O418" s="150"/>
      <c r="P418" s="103">
        <f t="shared" si="50"/>
        <v>3</v>
      </c>
      <c r="Q418" s="147" t="str">
        <f t="shared" si="51"/>
        <v>Rafinerije: Bilanca mase</v>
      </c>
      <c r="R418" s="17"/>
      <c r="S418" s="17" t="str">
        <f t="shared" si="52"/>
        <v>NCV_Rafinerije: Bilanca mase</v>
      </c>
      <c r="W418" s="226"/>
      <c r="Z418" s="21" t="b">
        <f t="shared" si="49"/>
        <v>0</v>
      </c>
      <c r="AL418" s="619">
        <v>1</v>
      </c>
      <c r="AM418" s="619" t="s">
        <v>990</v>
      </c>
      <c r="AN418" s="619">
        <v>1</v>
      </c>
      <c r="AO418" s="619" t="str">
        <f>Translations!$B$1109</f>
        <v>Fakture (ukoliko je primjenjivo)</v>
      </c>
      <c r="AP418" s="619">
        <v>2</v>
      </c>
    </row>
    <row r="419" spans="1:42" ht="12.75" customHeight="1" outlineLevel="1" x14ac:dyDescent="0.2">
      <c r="A419" s="21">
        <v>11</v>
      </c>
      <c r="B419" s="606" t="str">
        <f t="shared" si="47"/>
        <v xml:space="preserve">Rafiniranje mineralnog ulja </v>
      </c>
      <c r="C419" s="17" t="str">
        <f t="shared" si="47"/>
        <v>Rafinerije</v>
      </c>
      <c r="D419" s="17" t="str">
        <f t="shared" si="47"/>
        <v xml:space="preserve">Regeneriranje katalizatora iz procesa krekiranja </v>
      </c>
      <c r="E419" s="17"/>
      <c r="F419" s="151" t="str">
        <f t="shared" si="48"/>
        <v>Metoda masene bilance, članak 25.</v>
      </c>
      <c r="G419" s="103" t="str">
        <f>EUconst_NA</f>
        <v>nije primjenjivo</v>
      </c>
      <c r="H419" s="149"/>
      <c r="I419" s="149"/>
      <c r="J419" s="151"/>
      <c r="K419" s="151"/>
      <c r="L419" s="149"/>
      <c r="M419" s="149"/>
      <c r="N419" s="149"/>
      <c r="O419" s="150"/>
      <c r="P419" s="103" t="str">
        <f t="shared" si="50"/>
        <v>nije primjenjivo</v>
      </c>
      <c r="Q419" s="147" t="str">
        <f t="shared" si="51"/>
        <v xml:space="preserve">Rafinerije: Regeneriranje katalizatora iz procesa krekiranja </v>
      </c>
      <c r="R419" s="17"/>
      <c r="S419" s="17" t="str">
        <f t="shared" si="52"/>
        <v xml:space="preserve">NCV_Rafinerije: Regeneriranje katalizatora iz procesa krekiranja </v>
      </c>
      <c r="Z419" s="21" t="b">
        <f t="shared" si="49"/>
        <v>1</v>
      </c>
      <c r="AL419" s="619" t="s">
        <v>990</v>
      </c>
      <c r="AM419" s="619" t="s">
        <v>990</v>
      </c>
      <c r="AN419" s="619" t="s">
        <v>990</v>
      </c>
      <c r="AO419" s="619" t="s">
        <v>990</v>
      </c>
      <c r="AP419" s="619" t="s">
        <v>990</v>
      </c>
    </row>
    <row r="420" spans="1:42" ht="12.75" customHeight="1" outlineLevel="1" x14ac:dyDescent="0.2">
      <c r="A420" s="21">
        <v>12</v>
      </c>
      <c r="B420" s="606" t="str">
        <f t="shared" si="47"/>
        <v xml:space="preserve">Rafiniranje mineralnog ulja </v>
      </c>
      <c r="C420" s="17" t="str">
        <f t="shared" si="47"/>
        <v>Rafinerije</v>
      </c>
      <c r="D420" s="17" t="str">
        <f t="shared" si="47"/>
        <v>Proizvodnja vodika</v>
      </c>
      <c r="E420" s="605"/>
      <c r="F420" s="151" t="str">
        <f t="shared" si="48"/>
        <v>Metoda masene bilance, članak 25.</v>
      </c>
      <c r="G420" s="103" t="str">
        <f>""</f>
        <v/>
      </c>
      <c r="H420" s="607" t="str">
        <f>Translations!$B$493</f>
        <v>Zadane vrijednosti I:</v>
      </c>
      <c r="I420" s="607"/>
      <c r="J420" s="607" t="str">
        <f>Translations!$B$528</f>
        <v>Zadane vrijednosti II:</v>
      </c>
      <c r="K420" s="607" t="str">
        <f>Translations!$B$1109</f>
        <v>Fakture (ukoliko je primjenjivo)</v>
      </c>
      <c r="L420" s="607" t="str">
        <f>Translations!$B$527</f>
        <v>Laboratorijske analize:</v>
      </c>
      <c r="M420" s="607"/>
      <c r="N420" s="607"/>
      <c r="O420" s="611"/>
      <c r="P420" s="103">
        <f t="shared" si="50"/>
        <v>3</v>
      </c>
      <c r="Q420" s="147" t="str">
        <f t="shared" si="51"/>
        <v>Rafinerije: Proizvodnja vodika</v>
      </c>
      <c r="R420" s="17"/>
      <c r="S420" s="17" t="str">
        <f t="shared" si="52"/>
        <v>NCV_Rafinerije: Proizvodnja vodika</v>
      </c>
      <c r="X420" s="69"/>
      <c r="Z420" s="21" t="b">
        <f t="shared" si="49"/>
        <v>0</v>
      </c>
      <c r="AL420" s="619">
        <v>1</v>
      </c>
      <c r="AM420" s="619" t="s">
        <v>990</v>
      </c>
      <c r="AN420" s="619">
        <v>1</v>
      </c>
      <c r="AO420" s="619" t="str">
        <f>Translations!$B$1109</f>
        <v>Fakture (ukoliko je primjenjivo)</v>
      </c>
      <c r="AP420" s="619">
        <v>2</v>
      </c>
    </row>
    <row r="421" spans="1:42" ht="12.75" customHeight="1" outlineLevel="1" x14ac:dyDescent="0.2">
      <c r="A421" s="21">
        <v>13</v>
      </c>
      <c r="B421" s="606" t="str">
        <f t="shared" si="47"/>
        <v>Proizvodnja koksa</v>
      </c>
      <c r="C421" s="17" t="str">
        <f t="shared" si="47"/>
        <v>Koks</v>
      </c>
      <c r="D421" s="17" t="str">
        <f t="shared" si="47"/>
        <v>Gorivo koje se koristi kao ulazni materijal procesa</v>
      </c>
      <c r="E421" s="17"/>
      <c r="F421" s="151" t="str">
        <f t="shared" si="48"/>
        <v>Standardna metoda: Gorivo, članak 24. stavak 1.Uredbe</v>
      </c>
      <c r="G421" s="103" t="s">
        <v>1529</v>
      </c>
      <c r="H421" s="608" t="str">
        <f>Translations!$B$493</f>
        <v>Zadane vrijednosti I:</v>
      </c>
      <c r="I421" s="150"/>
      <c r="J421" s="150" t="str">
        <f>Translations!$B$528</f>
        <v>Zadane vrijednosti II:</v>
      </c>
      <c r="K421" s="150" t="str">
        <f>Translations!$B$1109</f>
        <v>Fakture (ukoliko je primjenjivo)</v>
      </c>
      <c r="L421" s="608" t="str">
        <f>Translations!$B$527</f>
        <v>Laboratorijske analize:</v>
      </c>
      <c r="M421" s="608"/>
      <c r="N421" s="608"/>
      <c r="O421" s="146"/>
      <c r="P421" s="103">
        <f t="shared" si="50"/>
        <v>3</v>
      </c>
      <c r="Q421" s="147" t="str">
        <f t="shared" si="51"/>
        <v>Koks: Gorivo koje se koristi kao ulazni materijal procesa</v>
      </c>
      <c r="R421" s="17"/>
      <c r="S421" s="17" t="str">
        <f t="shared" si="52"/>
        <v>NCV_Koks: Gorivo koje se koristi kao ulazni materijal procesa</v>
      </c>
      <c r="W421" s="226"/>
      <c r="X421" s="69"/>
      <c r="Z421" s="21" t="b">
        <f t="shared" si="49"/>
        <v>0</v>
      </c>
      <c r="AL421" s="619">
        <v>1</v>
      </c>
      <c r="AM421" s="619" t="s">
        <v>990</v>
      </c>
      <c r="AN421" s="619">
        <v>1</v>
      </c>
      <c r="AO421" s="619" t="str">
        <f>Translations!$B$1109</f>
        <v>Fakture (ukoliko je primjenjivo)</v>
      </c>
      <c r="AP421" s="619">
        <v>2</v>
      </c>
    </row>
    <row r="422" spans="1:42" ht="12.75" customHeight="1" outlineLevel="1" x14ac:dyDescent="0.2">
      <c r="A422" s="21">
        <v>14</v>
      </c>
      <c r="B422" s="606" t="str">
        <f t="shared" si="47"/>
        <v>Proizvodnja koksa</v>
      </c>
      <c r="C422" s="17" t="str">
        <f t="shared" si="47"/>
        <v>Koks</v>
      </c>
      <c r="D422" s="17" t="str">
        <f t="shared" si="47"/>
        <v>Proces (metoda A): samo karbonat</v>
      </c>
      <c r="E422" s="597"/>
      <c r="F422" s="151" t="str">
        <f t="shared" si="48"/>
        <v>Standardna metoda: Proces, članak 24. stavak 2.</v>
      </c>
      <c r="G422" s="103" t="str">
        <f>EUconst_NA</f>
        <v>nije primjenjivo</v>
      </c>
      <c r="H422" s="149"/>
      <c r="I422" s="149"/>
      <c r="J422" s="151"/>
      <c r="K422" s="151"/>
      <c r="L422" s="149"/>
      <c r="M422" s="149"/>
      <c r="N422" s="149"/>
      <c r="O422" s="150"/>
      <c r="P422" s="103" t="str">
        <f t="shared" si="50"/>
        <v>nije primjenjivo</v>
      </c>
      <c r="Q422" s="147" t="str">
        <f t="shared" si="51"/>
        <v>Koks: Proces (metoda A): samo karbonat</v>
      </c>
      <c r="R422" s="17"/>
      <c r="S422" s="17" t="str">
        <f t="shared" si="52"/>
        <v>NCV_Koks: Proces (metoda A): samo karbonat</v>
      </c>
      <c r="W422" s="226"/>
      <c r="X422" s="69"/>
      <c r="Z422" s="21" t="b">
        <f t="shared" si="49"/>
        <v>1</v>
      </c>
      <c r="AL422" s="619" t="s">
        <v>990</v>
      </c>
      <c r="AM422" s="619" t="s">
        <v>990</v>
      </c>
      <c r="AN422" s="619" t="s">
        <v>990</v>
      </c>
      <c r="AO422" s="619" t="s">
        <v>990</v>
      </c>
      <c r="AP422" s="619" t="s">
        <v>990</v>
      </c>
    </row>
    <row r="423" spans="1:42" ht="12.75" customHeight="1" outlineLevel="1" x14ac:dyDescent="0.2">
      <c r="A423" s="21">
        <v>15</v>
      </c>
      <c r="B423" s="606" t="str">
        <f t="shared" si="47"/>
        <v>Proizvodnja koksa</v>
      </c>
      <c r="C423" s="17" t="str">
        <f t="shared" si="47"/>
        <v>Koks</v>
      </c>
      <c r="D423" s="17" t="str">
        <f t="shared" si="47"/>
        <v>Proces (metoda A): miješani (karbonat + nekarbonat)</v>
      </c>
      <c r="E423" s="597"/>
      <c r="F423" s="151" t="str">
        <f t="shared" si="48"/>
        <v>Standardna metoda: Proces, članak 24. stavak 2.</v>
      </c>
      <c r="G423" s="103" t="s">
        <v>1529</v>
      </c>
      <c r="H423" s="608" t="str">
        <f>Translations!$B$493</f>
        <v>Zadane vrijednosti I:</v>
      </c>
      <c r="I423" s="150"/>
      <c r="J423" s="150" t="str">
        <f>Translations!$B$528</f>
        <v>Zadane vrijednosti II:</v>
      </c>
      <c r="K423" s="150" t="str">
        <f>Translations!$B$1109</f>
        <v>Fakture (ukoliko je primjenjivo)</v>
      </c>
      <c r="L423" s="608" t="str">
        <f>Translations!$B$527</f>
        <v>Laboratorijske analize:</v>
      </c>
      <c r="M423" s="608"/>
      <c r="N423" s="608"/>
      <c r="O423" s="148"/>
      <c r="P423" s="103">
        <f t="shared" si="50"/>
        <v>3</v>
      </c>
      <c r="Q423" s="147" t="str">
        <f t="shared" si="51"/>
        <v>Koks: Proces (metoda A): miješani (karbonat + nekarbonat)</v>
      </c>
      <c r="R423" s="17"/>
      <c r="S423" s="17" t="str">
        <f t="shared" si="52"/>
        <v>NCV_Koks: Proces (metoda A): miješani (karbonat + nekarbonat)</v>
      </c>
      <c r="W423" s="226"/>
      <c r="X423" s="69"/>
      <c r="Z423" s="21" t="b">
        <f t="shared" si="49"/>
        <v>0</v>
      </c>
      <c r="AL423" s="619">
        <v>1</v>
      </c>
      <c r="AM423" s="619" t="s">
        <v>990</v>
      </c>
      <c r="AN423" s="619">
        <v>1</v>
      </c>
      <c r="AO423" s="619" t="str">
        <f>Translations!$B$1109</f>
        <v>Fakture (ukoliko je primjenjivo)</v>
      </c>
      <c r="AP423" s="619">
        <v>2</v>
      </c>
    </row>
    <row r="424" spans="1:42" ht="12.75" customHeight="1" outlineLevel="1" x14ac:dyDescent="0.2">
      <c r="A424" s="21">
        <v>16</v>
      </c>
      <c r="B424" s="606" t="str">
        <f t="shared" si="47"/>
        <v>Proizvodnja koksa</v>
      </c>
      <c r="C424" s="17" t="str">
        <f t="shared" si="47"/>
        <v>Koks</v>
      </c>
      <c r="D424" s="17" t="str">
        <f t="shared" si="47"/>
        <v>Proces (metoda A): nekarbonat</v>
      </c>
      <c r="E424" s="597"/>
      <c r="F424" s="151" t="str">
        <f t="shared" si="48"/>
        <v>Standardna metoda: Proces, članak 24. stavak 2.</v>
      </c>
      <c r="G424" s="103" t="s">
        <v>1529</v>
      </c>
      <c r="H424" s="608" t="str">
        <f>Translations!$B$493</f>
        <v>Zadane vrijednosti I:</v>
      </c>
      <c r="I424" s="150"/>
      <c r="J424" s="150" t="str">
        <f>Translations!$B$528</f>
        <v>Zadane vrijednosti II:</v>
      </c>
      <c r="K424" s="150" t="str">
        <f>Translations!$B$1109</f>
        <v>Fakture (ukoliko je primjenjivo)</v>
      </c>
      <c r="L424" s="608" t="str">
        <f>Translations!$B$527</f>
        <v>Laboratorijske analize:</v>
      </c>
      <c r="M424" s="608"/>
      <c r="N424" s="608"/>
      <c r="O424" s="148"/>
      <c r="P424" s="103">
        <f t="shared" si="50"/>
        <v>3</v>
      </c>
      <c r="Q424" s="147" t="str">
        <f t="shared" si="51"/>
        <v>Koks: Proces (metoda A): nekarbonat</v>
      </c>
      <c r="R424" s="17"/>
      <c r="S424" s="17" t="str">
        <f t="shared" si="52"/>
        <v>NCV_Koks: Proces (metoda A): nekarbonat</v>
      </c>
      <c r="W424" s="226"/>
      <c r="X424" s="69"/>
      <c r="Z424" s="21" t="b">
        <f t="shared" si="49"/>
        <v>0</v>
      </c>
      <c r="AL424" s="619">
        <v>1</v>
      </c>
      <c r="AM424" s="619" t="s">
        <v>990</v>
      </c>
      <c r="AN424" s="619">
        <v>1</v>
      </c>
      <c r="AO424" s="619" t="str">
        <f>Translations!$B$1109</f>
        <v>Fakture (ukoliko je primjenjivo)</v>
      </c>
      <c r="AP424" s="619">
        <v>2</v>
      </c>
    </row>
    <row r="425" spans="1:42" ht="12.75" customHeight="1" outlineLevel="1" x14ac:dyDescent="0.2">
      <c r="A425" s="21">
        <v>17</v>
      </c>
      <c r="B425" s="606" t="str">
        <f t="shared" si="47"/>
        <v>Proizvodnja koksa</v>
      </c>
      <c r="C425" s="17" t="str">
        <f t="shared" si="47"/>
        <v>Koks</v>
      </c>
      <c r="D425" s="17" t="str">
        <f t="shared" si="47"/>
        <v>Proces (metoda B): izlaz oksida</v>
      </c>
      <c r="E425" s="605"/>
      <c r="F425" s="151" t="str">
        <f t="shared" si="48"/>
        <v>Standardna metoda: Proces, članak 24. stavak 2.</v>
      </c>
      <c r="G425" s="103" t="str">
        <f>EUconst_NA</f>
        <v>nije primjenjivo</v>
      </c>
      <c r="H425" s="149"/>
      <c r="I425" s="149"/>
      <c r="J425" s="151"/>
      <c r="K425" s="151"/>
      <c r="L425" s="149"/>
      <c r="M425" s="149"/>
      <c r="N425" s="149"/>
      <c r="O425" s="150"/>
      <c r="P425" s="103" t="str">
        <f t="shared" si="50"/>
        <v>nije primjenjivo</v>
      </c>
      <c r="Q425" s="147" t="str">
        <f t="shared" si="51"/>
        <v>Koks: Proces (metoda B): izlaz oksida</v>
      </c>
      <c r="R425" s="17"/>
      <c r="S425" s="17" t="str">
        <f t="shared" si="52"/>
        <v>NCV_Koks: Proces (metoda B): izlaz oksida</v>
      </c>
      <c r="W425" s="226"/>
      <c r="X425" s="69"/>
      <c r="Z425" s="21" t="b">
        <f t="shared" si="49"/>
        <v>1</v>
      </c>
      <c r="AL425" s="619" t="s">
        <v>990</v>
      </c>
      <c r="AM425" s="619" t="s">
        <v>990</v>
      </c>
      <c r="AN425" s="619" t="s">
        <v>990</v>
      </c>
      <c r="AO425" s="619" t="s">
        <v>990</v>
      </c>
      <c r="AP425" s="619" t="s">
        <v>990</v>
      </c>
    </row>
    <row r="426" spans="1:42" ht="12.75" customHeight="1" outlineLevel="1" x14ac:dyDescent="0.2">
      <c r="A426" s="21">
        <v>18</v>
      </c>
      <c r="B426" s="606" t="str">
        <f t="shared" si="47"/>
        <v>Proizvodnja koksa</v>
      </c>
      <c r="C426" s="17" t="str">
        <f t="shared" si="47"/>
        <v>Koks</v>
      </c>
      <c r="D426" s="17" t="str">
        <f t="shared" si="47"/>
        <v>Bilanca mase</v>
      </c>
      <c r="E426" s="17"/>
      <c r="F426" s="151" t="str">
        <f t="shared" si="48"/>
        <v>Metoda masene bilance, članak 25.</v>
      </c>
      <c r="G426" s="103" t="str">
        <f>""</f>
        <v/>
      </c>
      <c r="H426" s="149" t="str">
        <f>Translations!$B$493</f>
        <v>Zadane vrijednosti I:</v>
      </c>
      <c r="I426" s="149"/>
      <c r="J426" s="149" t="str">
        <f>Translations!$B$528</f>
        <v>Zadane vrijednosti II:</v>
      </c>
      <c r="K426" s="149" t="str">
        <f>Translations!$B$1109</f>
        <v>Fakture (ukoliko je primjenjivo)</v>
      </c>
      <c r="L426" s="149" t="str">
        <f>Translations!$B$527</f>
        <v>Laboratorijske analize:</v>
      </c>
      <c r="M426" s="149"/>
      <c r="N426" s="149"/>
      <c r="O426" s="150"/>
      <c r="P426" s="103">
        <f t="shared" si="50"/>
        <v>3</v>
      </c>
      <c r="Q426" s="147" t="str">
        <f t="shared" si="51"/>
        <v>Koks: Bilanca mase</v>
      </c>
      <c r="R426" s="17"/>
      <c r="S426" s="17" t="str">
        <f t="shared" si="52"/>
        <v>NCV_Koks: Bilanca mase</v>
      </c>
      <c r="X426" s="69"/>
      <c r="Z426" s="21" t="b">
        <f t="shared" si="49"/>
        <v>0</v>
      </c>
      <c r="AL426" s="619">
        <v>1</v>
      </c>
      <c r="AM426" s="619" t="s">
        <v>990</v>
      </c>
      <c r="AN426" s="619">
        <v>1</v>
      </c>
      <c r="AO426" s="619" t="str">
        <f>Translations!$B$1109</f>
        <v>Fakture (ukoliko je primjenjivo)</v>
      </c>
      <c r="AP426" s="619">
        <v>2</v>
      </c>
    </row>
    <row r="427" spans="1:42" ht="12.75" customHeight="1" outlineLevel="1" x14ac:dyDescent="0.2">
      <c r="A427" s="21">
        <v>19</v>
      </c>
      <c r="B427" s="606" t="str">
        <f t="shared" si="47"/>
        <v>Pečenje i sinteriranje metalnih ruda</v>
      </c>
      <c r="C427" s="17" t="str">
        <f t="shared" si="47"/>
        <v>Metalne rude</v>
      </c>
      <c r="D427" s="17" t="str">
        <f t="shared" si="47"/>
        <v>Proces (metoda A): samo karbonat</v>
      </c>
      <c r="E427" s="597"/>
      <c r="F427" s="151" t="str">
        <f t="shared" si="48"/>
        <v>Standardna metoda: Proces, članak 24. stavak 2.</v>
      </c>
      <c r="G427" s="103" t="str">
        <f>EUconst_NA</f>
        <v>nije primjenjivo</v>
      </c>
      <c r="H427" s="149"/>
      <c r="I427" s="149"/>
      <c r="J427" s="151"/>
      <c r="K427" s="151"/>
      <c r="L427" s="149"/>
      <c r="M427" s="149"/>
      <c r="N427" s="149"/>
      <c r="O427" s="150"/>
      <c r="P427" s="103" t="str">
        <f t="shared" si="50"/>
        <v>nije primjenjivo</v>
      </c>
      <c r="Q427" s="147" t="str">
        <f t="shared" si="51"/>
        <v>Metalne rude: Proces (metoda A): samo karbonat</v>
      </c>
      <c r="R427" s="17"/>
      <c r="S427" s="17" t="str">
        <f t="shared" si="52"/>
        <v>NCV_Metalne rude: Proces (metoda A): samo karbonat</v>
      </c>
      <c r="X427" s="69"/>
      <c r="Z427" s="21" t="b">
        <f t="shared" si="49"/>
        <v>1</v>
      </c>
      <c r="AL427" s="619" t="s">
        <v>990</v>
      </c>
      <c r="AM427" s="619" t="s">
        <v>990</v>
      </c>
      <c r="AN427" s="619" t="s">
        <v>990</v>
      </c>
      <c r="AO427" s="619" t="s">
        <v>990</v>
      </c>
      <c r="AP427" s="619" t="s">
        <v>990</v>
      </c>
    </row>
    <row r="428" spans="1:42" ht="12.75" customHeight="1" outlineLevel="1" x14ac:dyDescent="0.2">
      <c r="A428" s="21">
        <v>20</v>
      </c>
      <c r="B428" s="606" t="str">
        <f t="shared" si="47"/>
        <v>Pečenje i sinteriranje metalnih ruda</v>
      </c>
      <c r="C428" s="17" t="str">
        <f t="shared" si="47"/>
        <v>Metalne rude</v>
      </c>
      <c r="D428" s="17" t="str">
        <f t="shared" si="47"/>
        <v>Proces (metoda A): miješani (karbonat + nekarbonat)</v>
      </c>
      <c r="E428" s="597"/>
      <c r="F428" s="151" t="str">
        <f t="shared" si="48"/>
        <v>Standardna metoda: Proces, članak 24. stavak 2.</v>
      </c>
      <c r="G428" s="103" t="s">
        <v>1529</v>
      </c>
      <c r="H428" s="608" t="str">
        <f>Translations!$B$493</f>
        <v>Zadane vrijednosti I:</v>
      </c>
      <c r="I428" s="150"/>
      <c r="J428" s="150" t="str">
        <f>Translations!$B$528</f>
        <v>Zadane vrijednosti II:</v>
      </c>
      <c r="K428" s="150" t="str">
        <f>Translations!$B$1109</f>
        <v>Fakture (ukoliko je primjenjivo)</v>
      </c>
      <c r="L428" s="608" t="str">
        <f>Translations!$B$527</f>
        <v>Laboratorijske analize:</v>
      </c>
      <c r="M428" s="608"/>
      <c r="N428" s="608"/>
      <c r="O428" s="148"/>
      <c r="P428" s="103">
        <f t="shared" si="50"/>
        <v>3</v>
      </c>
      <c r="Q428" s="147" t="str">
        <f t="shared" si="51"/>
        <v>Metalne rude: Proces (metoda A): miješani (karbonat + nekarbonat)</v>
      </c>
      <c r="R428" s="17"/>
      <c r="S428" s="17" t="str">
        <f t="shared" si="52"/>
        <v>NCV_Metalne rude: Proces (metoda A): miješani (karbonat + nekarbonat)</v>
      </c>
      <c r="W428" s="226"/>
      <c r="X428" s="69"/>
      <c r="Z428" s="21" t="b">
        <f t="shared" si="49"/>
        <v>0</v>
      </c>
      <c r="AL428" s="619">
        <v>1</v>
      </c>
      <c r="AM428" s="619" t="s">
        <v>990</v>
      </c>
      <c r="AN428" s="619">
        <v>1</v>
      </c>
      <c r="AO428" s="619" t="str">
        <f>Translations!$B$1109</f>
        <v>Fakture (ukoliko je primjenjivo)</v>
      </c>
      <c r="AP428" s="619">
        <v>2</v>
      </c>
    </row>
    <row r="429" spans="1:42" ht="12.75" customHeight="1" outlineLevel="1" x14ac:dyDescent="0.2">
      <c r="A429" s="21">
        <v>21</v>
      </c>
      <c r="B429" s="606" t="str">
        <f t="shared" ref="B429:D448" si="53">B357</f>
        <v>Pečenje i sinteriranje metalnih ruda</v>
      </c>
      <c r="C429" s="17" t="str">
        <f t="shared" si="53"/>
        <v>Metalne rude</v>
      </c>
      <c r="D429" s="17" t="str">
        <f t="shared" si="53"/>
        <v>Proces (metoda A): nekarbonat</v>
      </c>
      <c r="E429" s="597"/>
      <c r="F429" s="151" t="str">
        <f t="shared" si="48"/>
        <v>Standardna metoda: Proces, članak 24. stavak 2.</v>
      </c>
      <c r="G429" s="103" t="s">
        <v>1529</v>
      </c>
      <c r="H429" s="608" t="str">
        <f>Translations!$B$493</f>
        <v>Zadane vrijednosti I:</v>
      </c>
      <c r="I429" s="150"/>
      <c r="J429" s="150" t="str">
        <f>Translations!$B$528</f>
        <v>Zadane vrijednosti II:</v>
      </c>
      <c r="K429" s="150" t="str">
        <f>Translations!$B$1109</f>
        <v>Fakture (ukoliko je primjenjivo)</v>
      </c>
      <c r="L429" s="608" t="str">
        <f>Translations!$B$527</f>
        <v>Laboratorijske analize:</v>
      </c>
      <c r="M429" s="608"/>
      <c r="N429" s="608"/>
      <c r="O429" s="148"/>
      <c r="P429" s="103">
        <f t="shared" si="50"/>
        <v>3</v>
      </c>
      <c r="Q429" s="147" t="str">
        <f t="shared" si="51"/>
        <v>Metalne rude: Proces (metoda A): nekarbonat</v>
      </c>
      <c r="R429" s="17"/>
      <c r="S429" s="17" t="str">
        <f t="shared" si="52"/>
        <v>NCV_Metalne rude: Proces (metoda A): nekarbonat</v>
      </c>
      <c r="W429" s="226"/>
      <c r="X429" s="69"/>
      <c r="Z429" s="21" t="b">
        <f t="shared" si="49"/>
        <v>0</v>
      </c>
      <c r="AL429" s="619">
        <v>1</v>
      </c>
      <c r="AM429" s="619" t="s">
        <v>990</v>
      </c>
      <c r="AN429" s="619">
        <v>1</v>
      </c>
      <c r="AO429" s="619" t="str">
        <f>Translations!$B$1109</f>
        <v>Fakture (ukoliko je primjenjivo)</v>
      </c>
      <c r="AP429" s="619">
        <v>2</v>
      </c>
    </row>
    <row r="430" spans="1:42" ht="12.75" customHeight="1" outlineLevel="1" x14ac:dyDescent="0.2">
      <c r="A430" s="21">
        <v>22</v>
      </c>
      <c r="B430" s="606" t="str">
        <f t="shared" si="53"/>
        <v>Pečenje i sinteriranje metalnih ruda</v>
      </c>
      <c r="C430" s="17" t="str">
        <f t="shared" si="53"/>
        <v>Metalne rude</v>
      </c>
      <c r="D430" s="17" t="str">
        <f t="shared" si="53"/>
        <v>Proces (metoda B): izlaz oksida</v>
      </c>
      <c r="E430" s="597"/>
      <c r="F430" s="151" t="str">
        <f t="shared" si="48"/>
        <v>Standardna metoda: Proces, članak 24. stavak 2.</v>
      </c>
      <c r="G430" s="103" t="str">
        <f>EUconst_NA</f>
        <v>nije primjenjivo</v>
      </c>
      <c r="H430" s="149"/>
      <c r="I430" s="149"/>
      <c r="J430" s="151"/>
      <c r="K430" s="151"/>
      <c r="L430" s="149"/>
      <c r="M430" s="149"/>
      <c r="N430" s="149"/>
      <c r="O430" s="150"/>
      <c r="P430" s="103" t="str">
        <f t="shared" si="50"/>
        <v>nije primjenjivo</v>
      </c>
      <c r="Q430" s="147" t="str">
        <f t="shared" si="51"/>
        <v>Metalne rude: Proces (metoda B): izlaz oksida</v>
      </c>
      <c r="R430" s="17"/>
      <c r="S430" s="17" t="str">
        <f t="shared" si="52"/>
        <v>NCV_Metalne rude: Proces (metoda B): izlaz oksida</v>
      </c>
      <c r="W430" s="226"/>
      <c r="X430" s="69"/>
      <c r="Z430" s="21" t="b">
        <f t="shared" si="49"/>
        <v>1</v>
      </c>
      <c r="AL430" s="619" t="s">
        <v>990</v>
      </c>
      <c r="AM430" s="619" t="s">
        <v>990</v>
      </c>
      <c r="AN430" s="619" t="s">
        <v>990</v>
      </c>
      <c r="AO430" s="619" t="s">
        <v>990</v>
      </c>
      <c r="AP430" s="619" t="s">
        <v>990</v>
      </c>
    </row>
    <row r="431" spans="1:42" ht="12.75" customHeight="1" outlineLevel="1" x14ac:dyDescent="0.2">
      <c r="A431" s="21">
        <v>23</v>
      </c>
      <c r="B431" s="606" t="str">
        <f t="shared" si="53"/>
        <v>Pečenje i sinteriranje metalnih ruda</v>
      </c>
      <c r="C431" s="17" t="str">
        <f t="shared" si="53"/>
        <v>Metalne rude</v>
      </c>
      <c r="D431" s="17" t="str">
        <f t="shared" si="53"/>
        <v>Bilanca mase</v>
      </c>
      <c r="E431" s="17"/>
      <c r="F431" s="151" t="str">
        <f t="shared" si="48"/>
        <v>Metoda masene bilance, članak 25.</v>
      </c>
      <c r="G431" s="103" t="str">
        <f>""</f>
        <v/>
      </c>
      <c r="H431" s="149" t="str">
        <f>Translations!$B$493</f>
        <v>Zadane vrijednosti I:</v>
      </c>
      <c r="I431" s="149"/>
      <c r="J431" s="149" t="str">
        <f>Translations!$B$528</f>
        <v>Zadane vrijednosti II:</v>
      </c>
      <c r="K431" s="149" t="str">
        <f>Translations!$B$1109</f>
        <v>Fakture (ukoliko je primjenjivo)</v>
      </c>
      <c r="L431" s="149" t="str">
        <f>Translations!$B$527</f>
        <v>Laboratorijske analize:</v>
      </c>
      <c r="M431" s="149"/>
      <c r="N431" s="149"/>
      <c r="O431" s="150"/>
      <c r="P431" s="103">
        <f t="shared" si="50"/>
        <v>3</v>
      </c>
      <c r="Q431" s="147" t="str">
        <f t="shared" si="51"/>
        <v>Metalne rude: Bilanca mase</v>
      </c>
      <c r="R431" s="17"/>
      <c r="S431" s="17" t="str">
        <f t="shared" si="52"/>
        <v>NCV_Metalne rude: Bilanca mase</v>
      </c>
      <c r="X431" s="69"/>
      <c r="Z431" s="21" t="b">
        <f t="shared" si="49"/>
        <v>0</v>
      </c>
      <c r="AL431" s="619">
        <v>1</v>
      </c>
      <c r="AM431" s="619" t="s">
        <v>990</v>
      </c>
      <c r="AN431" s="619">
        <v>1</v>
      </c>
      <c r="AO431" s="619" t="str">
        <f>Translations!$B$1109</f>
        <v>Fakture (ukoliko je primjenjivo)</v>
      </c>
      <c r="AP431" s="619">
        <v>2</v>
      </c>
    </row>
    <row r="432" spans="1:42" ht="12.75" customHeight="1" outlineLevel="1" x14ac:dyDescent="0.2">
      <c r="A432" s="21">
        <v>24</v>
      </c>
      <c r="B432" s="606" t="str">
        <f t="shared" si="53"/>
        <v>Proizvodnja željeza ili čelika</v>
      </c>
      <c r="C432" s="17" t="str">
        <f t="shared" si="53"/>
        <v>Željezo i čelik</v>
      </c>
      <c r="D432" s="17" t="str">
        <f t="shared" si="53"/>
        <v>Gorivo koje se koristi kao ulazni materijal procesa</v>
      </c>
      <c r="E432" s="17"/>
      <c r="F432" s="151" t="str">
        <f t="shared" si="48"/>
        <v>Standardna metoda: Gorivo, članak 24. stavak 1.Uredbe</v>
      </c>
      <c r="G432" s="103" t="s">
        <v>1529</v>
      </c>
      <c r="H432" s="608" t="str">
        <f>Translations!$B$493</f>
        <v>Zadane vrijednosti I:</v>
      </c>
      <c r="I432" s="150"/>
      <c r="J432" s="150" t="str">
        <f>Translations!$B$528</f>
        <v>Zadane vrijednosti II:</v>
      </c>
      <c r="K432" s="150" t="str">
        <f>Translations!$B$1109</f>
        <v>Fakture (ukoliko je primjenjivo)</v>
      </c>
      <c r="L432" s="608" t="str">
        <f>Translations!$B$527</f>
        <v>Laboratorijske analize:</v>
      </c>
      <c r="M432" s="608"/>
      <c r="N432" s="608"/>
      <c r="O432" s="146"/>
      <c r="P432" s="103">
        <f t="shared" si="50"/>
        <v>3</v>
      </c>
      <c r="Q432" s="147" t="str">
        <f t="shared" si="51"/>
        <v>Željezo i čelik: Gorivo koje se koristi kao ulazni materijal procesa</v>
      </c>
      <c r="R432" s="17"/>
      <c r="S432" s="17" t="str">
        <f t="shared" si="52"/>
        <v>NCV_Željezo i čelik: Gorivo koje se koristi kao ulazni materijal procesa</v>
      </c>
      <c r="X432" s="69"/>
      <c r="Z432" s="21" t="b">
        <f t="shared" si="49"/>
        <v>0</v>
      </c>
      <c r="AL432" s="619">
        <v>1</v>
      </c>
      <c r="AM432" s="619" t="s">
        <v>990</v>
      </c>
      <c r="AN432" s="619">
        <v>1</v>
      </c>
      <c r="AO432" s="619" t="str">
        <f>Translations!$B$1109</f>
        <v>Fakture (ukoliko je primjenjivo)</v>
      </c>
      <c r="AP432" s="619">
        <v>2</v>
      </c>
    </row>
    <row r="433" spans="1:42" ht="12.75" customHeight="1" outlineLevel="1" x14ac:dyDescent="0.2">
      <c r="A433" s="21">
        <v>25</v>
      </c>
      <c r="B433" s="606" t="str">
        <f t="shared" si="53"/>
        <v>Proizvodnja željeza ili čelika</v>
      </c>
      <c r="C433" s="17" t="str">
        <f t="shared" si="53"/>
        <v>Željezo i čelik</v>
      </c>
      <c r="D433" s="17" t="str">
        <f t="shared" si="53"/>
        <v>Proces (metoda A): samo karbonat</v>
      </c>
      <c r="E433" s="597"/>
      <c r="F433" s="151" t="str">
        <f t="shared" si="48"/>
        <v>Standardna metoda: Proces, članak 24. stavak 2.</v>
      </c>
      <c r="G433" s="103" t="str">
        <f>EUconst_NA</f>
        <v>nije primjenjivo</v>
      </c>
      <c r="H433" s="149"/>
      <c r="I433" s="149"/>
      <c r="J433" s="151"/>
      <c r="K433" s="151"/>
      <c r="L433" s="149"/>
      <c r="M433" s="149"/>
      <c r="N433" s="149"/>
      <c r="O433" s="150"/>
      <c r="P433" s="103" t="str">
        <f t="shared" si="50"/>
        <v>nije primjenjivo</v>
      </c>
      <c r="Q433" s="147" t="str">
        <f t="shared" si="51"/>
        <v>Željezo i čelik: Proces (metoda A): samo karbonat</v>
      </c>
      <c r="R433" s="17"/>
      <c r="S433" s="17" t="str">
        <f t="shared" si="52"/>
        <v>NCV_Željezo i čelik: Proces (metoda A): samo karbonat</v>
      </c>
      <c r="W433" s="226"/>
      <c r="X433" s="69"/>
      <c r="Z433" s="21" t="b">
        <f t="shared" si="49"/>
        <v>1</v>
      </c>
      <c r="AL433" s="619" t="s">
        <v>990</v>
      </c>
      <c r="AM433" s="619" t="s">
        <v>990</v>
      </c>
      <c r="AN433" s="619" t="s">
        <v>990</v>
      </c>
      <c r="AO433" s="619" t="s">
        <v>990</v>
      </c>
      <c r="AP433" s="619" t="s">
        <v>990</v>
      </c>
    </row>
    <row r="434" spans="1:42" ht="12.75" customHeight="1" outlineLevel="1" x14ac:dyDescent="0.2">
      <c r="A434" s="21">
        <v>26</v>
      </c>
      <c r="B434" s="606" t="str">
        <f t="shared" si="53"/>
        <v>Proizvodnja željeza ili čelika</v>
      </c>
      <c r="C434" s="17" t="str">
        <f t="shared" si="53"/>
        <v>Željezo i čelik</v>
      </c>
      <c r="D434" s="17" t="str">
        <f t="shared" si="53"/>
        <v>Proces (metoda A): miješani (karbonat + nekarbonat)</v>
      </c>
      <c r="E434" s="597"/>
      <c r="F434" s="151" t="str">
        <f t="shared" si="48"/>
        <v>Standardna metoda: Proces, članak 24. stavak 2.</v>
      </c>
      <c r="G434" s="103" t="s">
        <v>1529</v>
      </c>
      <c r="H434" s="608" t="str">
        <f>Translations!$B$493</f>
        <v>Zadane vrijednosti I:</v>
      </c>
      <c r="I434" s="150"/>
      <c r="J434" s="150" t="str">
        <f>Translations!$B$528</f>
        <v>Zadane vrijednosti II:</v>
      </c>
      <c r="K434" s="150" t="str">
        <f>Translations!$B$1109</f>
        <v>Fakture (ukoliko je primjenjivo)</v>
      </c>
      <c r="L434" s="608" t="str">
        <f>Translations!$B$527</f>
        <v>Laboratorijske analize:</v>
      </c>
      <c r="M434" s="608"/>
      <c r="N434" s="608"/>
      <c r="O434" s="148"/>
      <c r="P434" s="103">
        <f t="shared" si="50"/>
        <v>3</v>
      </c>
      <c r="Q434" s="147" t="str">
        <f t="shared" si="51"/>
        <v>Željezo i čelik: Proces (metoda A): miješani (karbonat + nekarbonat)</v>
      </c>
      <c r="R434" s="17"/>
      <c r="S434" s="17" t="str">
        <f t="shared" si="52"/>
        <v>NCV_Željezo i čelik: Proces (metoda A): miješani (karbonat + nekarbonat)</v>
      </c>
      <c r="W434" s="226"/>
      <c r="X434" s="69"/>
      <c r="Z434" s="21" t="b">
        <f t="shared" si="49"/>
        <v>0</v>
      </c>
      <c r="AL434" s="619">
        <v>1</v>
      </c>
      <c r="AM434" s="619" t="s">
        <v>990</v>
      </c>
      <c r="AN434" s="619">
        <v>1</v>
      </c>
      <c r="AO434" s="619" t="str">
        <f>Translations!$B$1109</f>
        <v>Fakture (ukoliko je primjenjivo)</v>
      </c>
      <c r="AP434" s="619">
        <v>2</v>
      </c>
    </row>
    <row r="435" spans="1:42" ht="12.75" customHeight="1" outlineLevel="1" x14ac:dyDescent="0.2">
      <c r="A435" s="21">
        <v>27</v>
      </c>
      <c r="B435" s="606" t="str">
        <f t="shared" si="53"/>
        <v>Proizvodnja željeza ili čelika</v>
      </c>
      <c r="C435" s="17" t="str">
        <f t="shared" si="53"/>
        <v>Željezo i čelik</v>
      </c>
      <c r="D435" s="17" t="str">
        <f t="shared" si="53"/>
        <v>Proces (metoda A): nekarbonat</v>
      </c>
      <c r="E435" s="597"/>
      <c r="F435" s="151" t="str">
        <f t="shared" si="48"/>
        <v>Standardna metoda: Proces, članak 24. stavak 2.</v>
      </c>
      <c r="G435" s="103" t="s">
        <v>1529</v>
      </c>
      <c r="H435" s="608" t="str">
        <f>Translations!$B$493</f>
        <v>Zadane vrijednosti I:</v>
      </c>
      <c r="I435" s="150"/>
      <c r="J435" s="150" t="str">
        <f>Translations!$B$528</f>
        <v>Zadane vrijednosti II:</v>
      </c>
      <c r="K435" s="150" t="str">
        <f>Translations!$B$1109</f>
        <v>Fakture (ukoliko je primjenjivo)</v>
      </c>
      <c r="L435" s="608" t="str">
        <f>Translations!$B$527</f>
        <v>Laboratorijske analize:</v>
      </c>
      <c r="M435" s="608"/>
      <c r="N435" s="608"/>
      <c r="O435" s="148"/>
      <c r="P435" s="103">
        <f t="shared" si="50"/>
        <v>3</v>
      </c>
      <c r="Q435" s="147" t="str">
        <f t="shared" si="51"/>
        <v>Željezo i čelik: Proces (metoda A): nekarbonat</v>
      </c>
      <c r="R435" s="17"/>
      <c r="S435" s="17" t="str">
        <f t="shared" si="52"/>
        <v>NCV_Željezo i čelik: Proces (metoda A): nekarbonat</v>
      </c>
      <c r="W435" s="226"/>
      <c r="X435" s="69"/>
      <c r="Z435" s="21" t="b">
        <f t="shared" si="49"/>
        <v>0</v>
      </c>
      <c r="AL435" s="619">
        <v>1</v>
      </c>
      <c r="AM435" s="619" t="s">
        <v>990</v>
      </c>
      <c r="AN435" s="619">
        <v>1</v>
      </c>
      <c r="AO435" s="619" t="str">
        <f>Translations!$B$1109</f>
        <v>Fakture (ukoliko je primjenjivo)</v>
      </c>
      <c r="AP435" s="619">
        <v>2</v>
      </c>
    </row>
    <row r="436" spans="1:42" ht="12.75" customHeight="1" outlineLevel="1" x14ac:dyDescent="0.2">
      <c r="A436" s="21">
        <v>28</v>
      </c>
      <c r="B436" s="606" t="str">
        <f t="shared" si="53"/>
        <v>Proizvodnja željeza ili čelika</v>
      </c>
      <c r="C436" s="17" t="str">
        <f t="shared" si="53"/>
        <v>Željezo i čelik</v>
      </c>
      <c r="D436" s="17" t="str">
        <f t="shared" si="53"/>
        <v>Proces (metoda B): izlaz oksida</v>
      </c>
      <c r="E436" s="597"/>
      <c r="F436" s="151" t="str">
        <f t="shared" si="48"/>
        <v>Standardna metoda: Proces, članak 24. stavak 2.</v>
      </c>
      <c r="G436" s="103" t="str">
        <f>EUconst_NA</f>
        <v>nije primjenjivo</v>
      </c>
      <c r="H436" s="149"/>
      <c r="I436" s="149"/>
      <c r="J436" s="151"/>
      <c r="K436" s="151"/>
      <c r="L436" s="149"/>
      <c r="M436" s="149"/>
      <c r="N436" s="149"/>
      <c r="O436" s="150"/>
      <c r="P436" s="103" t="str">
        <f t="shared" si="50"/>
        <v>nije primjenjivo</v>
      </c>
      <c r="Q436" s="147" t="str">
        <f t="shared" si="51"/>
        <v>Željezo i čelik: Proces (metoda B): izlaz oksida</v>
      </c>
      <c r="R436" s="17"/>
      <c r="S436" s="17" t="str">
        <f t="shared" si="52"/>
        <v>NCV_Željezo i čelik: Proces (metoda B): izlaz oksida</v>
      </c>
      <c r="W436" s="226"/>
      <c r="X436" s="69"/>
      <c r="Z436" s="21" t="b">
        <f t="shared" si="49"/>
        <v>1</v>
      </c>
      <c r="AL436" s="619" t="s">
        <v>990</v>
      </c>
      <c r="AM436" s="619" t="s">
        <v>990</v>
      </c>
      <c r="AN436" s="619" t="s">
        <v>990</v>
      </c>
      <c r="AO436" s="619" t="s">
        <v>990</v>
      </c>
      <c r="AP436" s="619" t="s">
        <v>990</v>
      </c>
    </row>
    <row r="437" spans="1:42" ht="12.75" customHeight="1" outlineLevel="1" x14ac:dyDescent="0.2">
      <c r="A437" s="21">
        <v>29</v>
      </c>
      <c r="B437" s="606" t="str">
        <f t="shared" si="53"/>
        <v>Proizvodnja željeza ili čelika</v>
      </c>
      <c r="C437" s="17" t="str">
        <f t="shared" si="53"/>
        <v>Željezo i čelik</v>
      </c>
      <c r="D437" s="17" t="str">
        <f t="shared" si="53"/>
        <v>Bilanca mase</v>
      </c>
      <c r="E437" s="17"/>
      <c r="F437" s="151" t="str">
        <f t="shared" si="48"/>
        <v>Metoda masene bilance, članak 25.</v>
      </c>
      <c r="G437" s="103" t="str">
        <f>""</f>
        <v/>
      </c>
      <c r="H437" s="149" t="str">
        <f>Translations!$B$493</f>
        <v>Zadane vrijednosti I:</v>
      </c>
      <c r="I437" s="149"/>
      <c r="J437" s="149" t="str">
        <f>Translations!$B$528</f>
        <v>Zadane vrijednosti II:</v>
      </c>
      <c r="K437" s="149" t="str">
        <f>Translations!$B$1109</f>
        <v>Fakture (ukoliko je primjenjivo)</v>
      </c>
      <c r="L437" s="149" t="str">
        <f>Translations!$B$527</f>
        <v>Laboratorijske analize:</v>
      </c>
      <c r="M437" s="149"/>
      <c r="N437" s="149"/>
      <c r="O437" s="150"/>
      <c r="P437" s="103">
        <f t="shared" si="50"/>
        <v>3</v>
      </c>
      <c r="Q437" s="147" t="str">
        <f t="shared" si="51"/>
        <v>Željezo i čelik: Bilanca mase</v>
      </c>
      <c r="R437" s="17"/>
      <c r="S437" s="17" t="str">
        <f t="shared" si="52"/>
        <v>NCV_Željezo i čelik: Bilanca mase</v>
      </c>
      <c r="X437" s="69"/>
      <c r="Z437" s="21" t="b">
        <f t="shared" si="49"/>
        <v>0</v>
      </c>
      <c r="AL437" s="619">
        <v>1</v>
      </c>
      <c r="AM437" s="619" t="s">
        <v>990</v>
      </c>
      <c r="AN437" s="619">
        <v>1</v>
      </c>
      <c r="AO437" s="619" t="str">
        <f>Translations!$B$1109</f>
        <v>Fakture (ukoliko je primjenjivo)</v>
      </c>
      <c r="AP437" s="619">
        <v>2</v>
      </c>
    </row>
    <row r="438" spans="1:42" ht="12.75" customHeight="1" outlineLevel="1" x14ac:dyDescent="0.2">
      <c r="A438" s="21">
        <v>30</v>
      </c>
      <c r="B438" s="606" t="str">
        <f t="shared" si="53"/>
        <v>Proizvodnja cementnog klinkera</v>
      </c>
      <c r="C438" s="17" t="str">
        <f t="shared" si="53"/>
        <v>Cementni klinker</v>
      </c>
      <c r="D438" s="17" t="str">
        <f t="shared" si="53"/>
        <v>Na temelju ulaza u peć (Metoda A)</v>
      </c>
      <c r="E438" s="17"/>
      <c r="F438" s="151" t="str">
        <f t="shared" si="48"/>
        <v>Standardna metoda: Proces, članak 24. stavak 2.</v>
      </c>
      <c r="G438" s="103" t="str">
        <f>EUconst_NA</f>
        <v>nije primjenjivo</v>
      </c>
      <c r="H438" s="149"/>
      <c r="I438" s="149"/>
      <c r="J438" s="151"/>
      <c r="K438" s="151"/>
      <c r="L438" s="149"/>
      <c r="M438" s="149"/>
      <c r="N438" s="149"/>
      <c r="O438" s="150"/>
      <c r="P438" s="103" t="str">
        <f t="shared" si="50"/>
        <v>nije primjenjivo</v>
      </c>
      <c r="Q438" s="147" t="str">
        <f t="shared" si="51"/>
        <v>Cementni klinker: Na temelju ulaza u peć (Metoda A)</v>
      </c>
      <c r="R438" s="17"/>
      <c r="S438" s="17" t="str">
        <f t="shared" si="52"/>
        <v>NCV_Cementni klinker: Na temelju ulaza u peć (Metoda A)</v>
      </c>
      <c r="X438" s="69"/>
      <c r="Z438" s="21" t="b">
        <f t="shared" si="49"/>
        <v>1</v>
      </c>
      <c r="AL438" s="619" t="s">
        <v>990</v>
      </c>
      <c r="AM438" s="619" t="s">
        <v>990</v>
      </c>
      <c r="AN438" s="619" t="s">
        <v>990</v>
      </c>
      <c r="AO438" s="619" t="s">
        <v>990</v>
      </c>
      <c r="AP438" s="619" t="s">
        <v>990</v>
      </c>
    </row>
    <row r="439" spans="1:42" ht="12.75" customHeight="1" outlineLevel="1" x14ac:dyDescent="0.2">
      <c r="A439" s="21">
        <v>31</v>
      </c>
      <c r="B439" s="606" t="str">
        <f t="shared" si="53"/>
        <v>Proizvodnja cementnog klinkera</v>
      </c>
      <c r="C439" s="17" t="str">
        <f t="shared" si="53"/>
        <v>Cementni klinker</v>
      </c>
      <c r="D439" s="17" t="str">
        <f t="shared" si="53"/>
        <v>Izlaz klinkera (Metoda B)</v>
      </c>
      <c r="E439" s="17"/>
      <c r="F439" s="151" t="str">
        <f t="shared" si="48"/>
        <v>Standardna metoda: Proces, članak 24. stavak 2.</v>
      </c>
      <c r="G439" s="103" t="str">
        <f>EUconst_NA</f>
        <v>nije primjenjivo</v>
      </c>
      <c r="H439" s="149"/>
      <c r="I439" s="149"/>
      <c r="J439" s="151"/>
      <c r="K439" s="151"/>
      <c r="L439" s="149"/>
      <c r="M439" s="149"/>
      <c r="N439" s="149"/>
      <c r="O439" s="150"/>
      <c r="P439" s="103" t="str">
        <f t="shared" si="50"/>
        <v>nije primjenjivo</v>
      </c>
      <c r="Q439" s="147" t="str">
        <f t="shared" si="51"/>
        <v>Cementni klinker: Izlaz klinkera (Metoda B)</v>
      </c>
      <c r="R439" s="17"/>
      <c r="S439" s="17" t="str">
        <f t="shared" si="52"/>
        <v>NCV_Cementni klinker: Izlaz klinkera (Metoda B)</v>
      </c>
      <c r="X439" s="69"/>
      <c r="Z439" s="21" t="b">
        <f t="shared" si="49"/>
        <v>1</v>
      </c>
      <c r="AL439" s="619" t="s">
        <v>990</v>
      </c>
      <c r="AM439" s="619" t="s">
        <v>990</v>
      </c>
      <c r="AN439" s="619" t="s">
        <v>990</v>
      </c>
      <c r="AO439" s="619" t="s">
        <v>990</v>
      </c>
      <c r="AP439" s="619" t="s">
        <v>990</v>
      </c>
    </row>
    <row r="440" spans="1:42" ht="12.75" customHeight="1" outlineLevel="1" x14ac:dyDescent="0.2">
      <c r="A440" s="21">
        <v>32</v>
      </c>
      <c r="B440" s="606" t="str">
        <f t="shared" si="53"/>
        <v>Proizvodnja cementnog klinkera</v>
      </c>
      <c r="C440" s="17" t="str">
        <f t="shared" si="53"/>
        <v>Cementni klinker</v>
      </c>
      <c r="D440" s="17" t="str">
        <f t="shared" si="53"/>
        <v>CKD</v>
      </c>
      <c r="E440" s="17"/>
      <c r="F440" s="151" t="str">
        <f t="shared" si="48"/>
        <v>Standardna metoda: Proces, članak 24. stavak 2.</v>
      </c>
      <c r="G440" s="103" t="str">
        <f>EUconst_NA</f>
        <v>nije primjenjivo</v>
      </c>
      <c r="H440" s="149"/>
      <c r="I440" s="149"/>
      <c r="J440" s="151"/>
      <c r="K440" s="151"/>
      <c r="L440" s="149"/>
      <c r="M440" s="149"/>
      <c r="N440" s="149"/>
      <c r="O440" s="150"/>
      <c r="P440" s="103" t="str">
        <f t="shared" si="50"/>
        <v>nije primjenjivo</v>
      </c>
      <c r="Q440" s="147" t="str">
        <f t="shared" si="51"/>
        <v>Cementni klinker: CKD</v>
      </c>
      <c r="R440" s="17"/>
      <c r="S440" s="17" t="str">
        <f t="shared" si="52"/>
        <v>NCV_Cementni klinker: CKD</v>
      </c>
      <c r="X440" s="69"/>
      <c r="Z440" s="21" t="b">
        <f t="shared" si="49"/>
        <v>1</v>
      </c>
      <c r="AL440" s="619" t="s">
        <v>990</v>
      </c>
      <c r="AM440" s="619" t="s">
        <v>990</v>
      </c>
      <c r="AN440" s="619" t="s">
        <v>990</v>
      </c>
      <c r="AO440" s="619" t="s">
        <v>990</v>
      </c>
      <c r="AP440" s="619" t="s">
        <v>990</v>
      </c>
    </row>
    <row r="441" spans="1:42" ht="12.75" customHeight="1" outlineLevel="1" x14ac:dyDescent="0.2">
      <c r="A441" s="21">
        <v>33</v>
      </c>
      <c r="B441" s="606" t="str">
        <f t="shared" si="53"/>
        <v>Proizvodnja cementnog klinkera</v>
      </c>
      <c r="C441" s="17" t="str">
        <f t="shared" si="53"/>
        <v>Cementni klinker</v>
      </c>
      <c r="D441" s="17" t="str">
        <f t="shared" si="53"/>
        <v>Ne-karbonatni ugljik</v>
      </c>
      <c r="E441" s="17"/>
      <c r="F441" s="151" t="str">
        <f t="shared" ref="F441:F469" si="54">F369</f>
        <v>Standardna metoda: Proces, članak 24. stavak 2.</v>
      </c>
      <c r="G441" s="103" t="str">
        <f>EUconst_NA</f>
        <v>nije primjenjivo</v>
      </c>
      <c r="H441" s="149"/>
      <c r="I441" s="149"/>
      <c r="J441" s="151"/>
      <c r="K441" s="151"/>
      <c r="L441" s="149"/>
      <c r="M441" s="149"/>
      <c r="N441" s="149"/>
      <c r="O441" s="150"/>
      <c r="P441" s="103" t="str">
        <f t="shared" si="50"/>
        <v>nije primjenjivo</v>
      </c>
      <c r="Q441" s="147" t="str">
        <f t="shared" si="51"/>
        <v>Cementni klinker: Ne-karbonatni ugljik</v>
      </c>
      <c r="R441" s="17"/>
      <c r="S441" s="17" t="str">
        <f t="shared" si="52"/>
        <v>NCV_Cementni klinker: Ne-karbonatni ugljik</v>
      </c>
      <c r="Z441" s="21" t="b">
        <f t="shared" si="49"/>
        <v>1</v>
      </c>
      <c r="AL441" s="619" t="s">
        <v>990</v>
      </c>
      <c r="AM441" s="619" t="s">
        <v>990</v>
      </c>
      <c r="AN441" s="619" t="s">
        <v>990</v>
      </c>
      <c r="AO441" s="619" t="s">
        <v>990</v>
      </c>
      <c r="AP441" s="619" t="s">
        <v>990</v>
      </c>
    </row>
    <row r="442" spans="1:42" ht="12.75" customHeight="1" outlineLevel="1" x14ac:dyDescent="0.2">
      <c r="A442" s="21">
        <v>34</v>
      </c>
      <c r="B442" s="606" t="str">
        <f t="shared" si="53"/>
        <v>Proizvodnja vapna ili kalcinacija dolomita/magnezita</v>
      </c>
      <c r="C442" s="17" t="str">
        <f t="shared" si="53"/>
        <v>Vapno / dolomit / magnezit</v>
      </c>
      <c r="D442" s="17" t="str">
        <f t="shared" si="53"/>
        <v>Proces (metoda A): samo karbonat</v>
      </c>
      <c r="E442" s="597"/>
      <c r="F442" s="151" t="str">
        <f t="shared" si="54"/>
        <v>Standardna metoda: Proces, članak 24. stavak 2.</v>
      </c>
      <c r="G442" s="103" t="str">
        <f>EUconst_NA</f>
        <v>nije primjenjivo</v>
      </c>
      <c r="H442" s="149"/>
      <c r="I442" s="149"/>
      <c r="J442" s="151"/>
      <c r="K442" s="151"/>
      <c r="L442" s="149"/>
      <c r="M442" s="149"/>
      <c r="N442" s="149"/>
      <c r="O442" s="150"/>
      <c r="P442" s="103" t="str">
        <f t="shared" si="50"/>
        <v>nije primjenjivo</v>
      </c>
      <c r="Q442" s="147" t="str">
        <f t="shared" si="51"/>
        <v>Vapno / dolomit / magnezit: Proces (metoda A): samo karbonat</v>
      </c>
      <c r="R442" s="17"/>
      <c r="S442" s="17" t="str">
        <f t="shared" si="52"/>
        <v>NCV_Vapno / dolomit / magnezit: Proces (metoda A): samo karbonat</v>
      </c>
      <c r="Z442" s="21" t="b">
        <f t="shared" si="49"/>
        <v>1</v>
      </c>
      <c r="AL442" s="619" t="s">
        <v>990</v>
      </c>
      <c r="AM442" s="619" t="s">
        <v>990</v>
      </c>
      <c r="AN442" s="619" t="s">
        <v>990</v>
      </c>
      <c r="AO442" s="619" t="s">
        <v>990</v>
      </c>
      <c r="AP442" s="619" t="s">
        <v>990</v>
      </c>
    </row>
    <row r="443" spans="1:42" ht="12.75" customHeight="1" outlineLevel="1" x14ac:dyDescent="0.2">
      <c r="A443" s="21">
        <v>35</v>
      </c>
      <c r="B443" s="606" t="str">
        <f t="shared" si="53"/>
        <v>Proizvodnja vapna ili kalcinacija dolomita/magnezita</v>
      </c>
      <c r="C443" s="17" t="str">
        <f t="shared" si="53"/>
        <v>Vapno / dolomit / magnezit</v>
      </c>
      <c r="D443" s="17" t="str">
        <f t="shared" si="53"/>
        <v>Proces (metoda A): miješani (karbonat + nekarbonat)</v>
      </c>
      <c r="E443" s="597"/>
      <c r="F443" s="151" t="str">
        <f t="shared" si="54"/>
        <v>Standardna metoda: Proces, članak 24. stavak 2.</v>
      </c>
      <c r="G443" s="103" t="s">
        <v>1529</v>
      </c>
      <c r="H443" s="608" t="str">
        <f>Translations!$B$493</f>
        <v>Zadane vrijednosti I:</v>
      </c>
      <c r="I443" s="150"/>
      <c r="J443" s="150" t="str">
        <f>Translations!$B$528</f>
        <v>Zadane vrijednosti II:</v>
      </c>
      <c r="K443" s="150" t="str">
        <f>Translations!$B$1109</f>
        <v>Fakture (ukoliko je primjenjivo)</v>
      </c>
      <c r="L443" s="608" t="str">
        <f>Translations!$B$527</f>
        <v>Laboratorijske analize:</v>
      </c>
      <c r="M443" s="608"/>
      <c r="N443" s="608"/>
      <c r="O443" s="148"/>
      <c r="P443" s="103">
        <f t="shared" si="50"/>
        <v>3</v>
      </c>
      <c r="Q443" s="147" t="str">
        <f t="shared" si="51"/>
        <v>Vapno / dolomit / magnezit: Proces (metoda A): miješani (karbonat + nekarbonat)</v>
      </c>
      <c r="R443" s="17"/>
      <c r="S443" s="17" t="str">
        <f t="shared" si="52"/>
        <v>NCV_Vapno / dolomit / magnezit: Proces (metoda A): miješani (karbonat + nekarbonat)</v>
      </c>
      <c r="Z443" s="21" t="b">
        <f t="shared" si="49"/>
        <v>0</v>
      </c>
      <c r="AL443" s="619">
        <v>1</v>
      </c>
      <c r="AM443" s="619" t="s">
        <v>990</v>
      </c>
      <c r="AN443" s="619">
        <v>1</v>
      </c>
      <c r="AO443" s="619" t="str">
        <f>Translations!$B$1109</f>
        <v>Fakture (ukoliko je primjenjivo)</v>
      </c>
      <c r="AP443" s="619">
        <v>2</v>
      </c>
    </row>
    <row r="444" spans="1:42" ht="12.75" customHeight="1" outlineLevel="1" x14ac:dyDescent="0.2">
      <c r="A444" s="21">
        <v>36</v>
      </c>
      <c r="B444" s="606" t="str">
        <f t="shared" si="53"/>
        <v>Proizvodnja vapna ili kalcinacija dolomita/magnezita</v>
      </c>
      <c r="C444" s="17" t="str">
        <f t="shared" si="53"/>
        <v>Vapno / dolomit / magnezit</v>
      </c>
      <c r="D444" s="17" t="str">
        <f t="shared" si="53"/>
        <v>Proces (metoda A): nekarbonat</v>
      </c>
      <c r="E444" s="597"/>
      <c r="F444" s="151" t="str">
        <f t="shared" si="54"/>
        <v>Standardna metoda: Proces, članak 24. stavak 2.</v>
      </c>
      <c r="G444" s="103" t="s">
        <v>1529</v>
      </c>
      <c r="H444" s="608" t="str">
        <f>Translations!$B$493</f>
        <v>Zadane vrijednosti I:</v>
      </c>
      <c r="I444" s="150"/>
      <c r="J444" s="150" t="str">
        <f>Translations!$B$528</f>
        <v>Zadane vrijednosti II:</v>
      </c>
      <c r="K444" s="150" t="str">
        <f>Translations!$B$1109</f>
        <v>Fakture (ukoliko je primjenjivo)</v>
      </c>
      <c r="L444" s="608" t="str">
        <f>Translations!$B$527</f>
        <v>Laboratorijske analize:</v>
      </c>
      <c r="M444" s="608"/>
      <c r="N444" s="608"/>
      <c r="O444" s="148"/>
      <c r="P444" s="103">
        <f t="shared" si="50"/>
        <v>3</v>
      </c>
      <c r="Q444" s="147" t="str">
        <f t="shared" si="51"/>
        <v>Vapno / dolomit / magnezit: Proces (metoda A): nekarbonat</v>
      </c>
      <c r="R444" s="17"/>
      <c r="S444" s="17" t="str">
        <f t="shared" si="52"/>
        <v>NCV_Vapno / dolomit / magnezit: Proces (metoda A): nekarbonat</v>
      </c>
      <c r="Z444" s="21" t="b">
        <f t="shared" si="49"/>
        <v>0</v>
      </c>
      <c r="AL444" s="619">
        <v>1</v>
      </c>
      <c r="AM444" s="619" t="s">
        <v>990</v>
      </c>
      <c r="AN444" s="619">
        <v>1</v>
      </c>
      <c r="AO444" s="619" t="str">
        <f>Translations!$B$1109</f>
        <v>Fakture (ukoliko je primjenjivo)</v>
      </c>
      <c r="AP444" s="619">
        <v>2</v>
      </c>
    </row>
    <row r="445" spans="1:42" ht="12.75" customHeight="1" outlineLevel="1" x14ac:dyDescent="0.2">
      <c r="A445" s="21">
        <v>37</v>
      </c>
      <c r="B445" s="606" t="str">
        <f t="shared" si="53"/>
        <v>Proizvodnja vapna ili kalcinacija dolomita/magnezita</v>
      </c>
      <c r="C445" s="17" t="str">
        <f t="shared" si="53"/>
        <v>Vapno / dolomit / magnezit</v>
      </c>
      <c r="D445" s="17" t="str">
        <f t="shared" si="53"/>
        <v>Proces (metoda B): izlaz oksida</v>
      </c>
      <c r="E445" s="597"/>
      <c r="F445" s="151" t="str">
        <f t="shared" si="54"/>
        <v>Standardna metoda: Proces, članak 24. stavak 2.</v>
      </c>
      <c r="G445" s="103" t="str">
        <f>EUconst_NA</f>
        <v>nije primjenjivo</v>
      </c>
      <c r="H445" s="149"/>
      <c r="I445" s="149"/>
      <c r="J445" s="151"/>
      <c r="K445" s="151"/>
      <c r="L445" s="149"/>
      <c r="M445" s="149"/>
      <c r="N445" s="149"/>
      <c r="O445" s="150"/>
      <c r="P445" s="103" t="str">
        <f t="shared" si="50"/>
        <v>nije primjenjivo</v>
      </c>
      <c r="Q445" s="147" t="str">
        <f t="shared" si="51"/>
        <v>Vapno / dolomit / magnezit: Proces (metoda B): izlaz oksida</v>
      </c>
      <c r="R445" s="17"/>
      <c r="S445" s="17" t="str">
        <f t="shared" si="52"/>
        <v>NCV_Vapno / dolomit / magnezit: Proces (metoda B): izlaz oksida</v>
      </c>
      <c r="Z445" s="21" t="b">
        <f t="shared" si="49"/>
        <v>1</v>
      </c>
      <c r="AL445" s="619" t="s">
        <v>990</v>
      </c>
      <c r="AM445" s="619" t="s">
        <v>990</v>
      </c>
      <c r="AN445" s="619" t="s">
        <v>990</v>
      </c>
      <c r="AO445" s="619" t="s">
        <v>990</v>
      </c>
      <c r="AP445" s="619" t="s">
        <v>990</v>
      </c>
    </row>
    <row r="446" spans="1:42" ht="12.75" customHeight="1" outlineLevel="1" x14ac:dyDescent="0.2">
      <c r="A446" s="21">
        <v>38</v>
      </c>
      <c r="B446" s="606" t="str">
        <f t="shared" si="53"/>
        <v>Proizvodnja vapna ili kalcinacija dolomita/magnezita</v>
      </c>
      <c r="C446" s="17" t="str">
        <f t="shared" si="53"/>
        <v>Vapno / dolomit / magnezit</v>
      </c>
      <c r="D446" s="17" t="str">
        <f t="shared" si="53"/>
        <v>Prašina iz peći (Metoda B)</v>
      </c>
      <c r="E446" s="17"/>
      <c r="F446" s="151" t="str">
        <f t="shared" si="54"/>
        <v>Standardna metoda: Proces, članak 24. stavak 2.</v>
      </c>
      <c r="G446" s="103" t="str">
        <f>EUconst_NA</f>
        <v>nije primjenjivo</v>
      </c>
      <c r="H446" s="149"/>
      <c r="I446" s="149"/>
      <c r="J446" s="151"/>
      <c r="K446" s="151"/>
      <c r="L446" s="149"/>
      <c r="M446" s="149"/>
      <c r="N446" s="149"/>
      <c r="O446" s="150"/>
      <c r="P446" s="103" t="str">
        <f>IF(G446=EUconst_NA,EUconst_NA,IF(ISBLANK(J446),COUNTA(H446:O446),COUNTA(H446,J446,L446)))</f>
        <v>nije primjenjivo</v>
      </c>
      <c r="Q446" s="147" t="str">
        <f t="shared" si="51"/>
        <v>Vapno / dolomit / magnezit: Prašina iz peći (Metoda B)</v>
      </c>
      <c r="R446" s="17"/>
      <c r="S446" s="17" t="str">
        <f t="shared" si="52"/>
        <v>NCV_Vapno / dolomit / magnezit: Prašina iz peći (Metoda B)</v>
      </c>
      <c r="Z446" s="21" t="b">
        <f t="shared" si="49"/>
        <v>1</v>
      </c>
      <c r="AL446" s="619" t="s">
        <v>990</v>
      </c>
      <c r="AM446" s="619" t="s">
        <v>990</v>
      </c>
      <c r="AN446" s="619" t="s">
        <v>990</v>
      </c>
      <c r="AO446" s="619" t="s">
        <v>990</v>
      </c>
      <c r="AP446" s="619" t="s">
        <v>990</v>
      </c>
    </row>
    <row r="447" spans="1:42" ht="12.75" customHeight="1" outlineLevel="1" x14ac:dyDescent="0.2">
      <c r="A447" s="21">
        <v>39</v>
      </c>
      <c r="B447" s="606" t="str">
        <f t="shared" si="53"/>
        <v>Proizvodnja stakla</v>
      </c>
      <c r="C447" s="17" t="str">
        <f t="shared" si="53"/>
        <v>Staklo i mineralna vuna</v>
      </c>
      <c r="D447" s="17" t="str">
        <f t="shared" si="53"/>
        <v>Proces (metoda A): samo karbonat</v>
      </c>
      <c r="E447" s="597"/>
      <c r="F447" s="151" t="str">
        <f t="shared" si="54"/>
        <v>Standardna metoda: Proces, članak 24. stavak 2.</v>
      </c>
      <c r="G447" s="103" t="str">
        <f>EUconst_NA</f>
        <v>nije primjenjivo</v>
      </c>
      <c r="H447" s="149"/>
      <c r="I447" s="149"/>
      <c r="J447" s="151"/>
      <c r="K447" s="151"/>
      <c r="L447" s="149"/>
      <c r="M447" s="149"/>
      <c r="N447" s="149"/>
      <c r="O447" s="150"/>
      <c r="P447" s="103" t="str">
        <f t="shared" si="50"/>
        <v>nije primjenjivo</v>
      </c>
      <c r="Q447" s="147" t="str">
        <f t="shared" si="51"/>
        <v>Staklo i mineralna vuna: Proces (metoda A): samo karbonat</v>
      </c>
      <c r="R447" s="17"/>
      <c r="S447" s="17" t="str">
        <f t="shared" si="52"/>
        <v>NCV_Staklo i mineralna vuna: Proces (metoda A): samo karbonat</v>
      </c>
      <c r="Z447" s="21" t="b">
        <f t="shared" si="49"/>
        <v>1</v>
      </c>
      <c r="AL447" s="619" t="s">
        <v>990</v>
      </c>
      <c r="AM447" s="619" t="s">
        <v>990</v>
      </c>
      <c r="AN447" s="619" t="s">
        <v>990</v>
      </c>
      <c r="AO447" s="619" t="s">
        <v>990</v>
      </c>
      <c r="AP447" s="619" t="s">
        <v>990</v>
      </c>
    </row>
    <row r="448" spans="1:42" ht="12.75" customHeight="1" outlineLevel="1" x14ac:dyDescent="0.2">
      <c r="A448" s="21">
        <v>40</v>
      </c>
      <c r="B448" s="606" t="str">
        <f t="shared" si="53"/>
        <v>Proizvodnja stakla</v>
      </c>
      <c r="C448" s="17" t="str">
        <f t="shared" si="53"/>
        <v>Staklo i mineralna vuna</v>
      </c>
      <c r="D448" s="17" t="str">
        <f t="shared" si="53"/>
        <v>Proces (metoda A): miješani (karbonat + nekarbonat)</v>
      </c>
      <c r="E448" s="597"/>
      <c r="F448" s="151" t="str">
        <f t="shared" si="54"/>
        <v>Standardna metoda: Proces, članak 24. stavak 2.</v>
      </c>
      <c r="G448" s="103" t="s">
        <v>1529</v>
      </c>
      <c r="H448" s="608" t="str">
        <f>Translations!$B$493</f>
        <v>Zadane vrijednosti I:</v>
      </c>
      <c r="I448" s="150"/>
      <c r="J448" s="150" t="str">
        <f>Translations!$B$528</f>
        <v>Zadane vrijednosti II:</v>
      </c>
      <c r="K448" s="150" t="str">
        <f>Translations!$B$1109</f>
        <v>Fakture (ukoliko je primjenjivo)</v>
      </c>
      <c r="L448" s="608" t="str">
        <f>Translations!$B$527</f>
        <v>Laboratorijske analize:</v>
      </c>
      <c r="M448" s="608"/>
      <c r="N448" s="608"/>
      <c r="O448" s="148"/>
      <c r="P448" s="103">
        <f t="shared" si="50"/>
        <v>3</v>
      </c>
      <c r="Q448" s="147" t="str">
        <f t="shared" si="51"/>
        <v>Staklo i mineralna vuna: Proces (metoda A): miješani (karbonat + nekarbonat)</v>
      </c>
      <c r="R448" s="17"/>
      <c r="S448" s="17" t="str">
        <f t="shared" si="52"/>
        <v>NCV_Staklo i mineralna vuna: Proces (metoda A): miješani (karbonat + nekarbonat)</v>
      </c>
      <c r="Z448" s="21" t="b">
        <f t="shared" si="49"/>
        <v>0</v>
      </c>
      <c r="AL448" s="619">
        <v>1</v>
      </c>
      <c r="AM448" s="619" t="s">
        <v>990</v>
      </c>
      <c r="AN448" s="619">
        <v>1</v>
      </c>
      <c r="AO448" s="619" t="str">
        <f>Translations!$B$1109</f>
        <v>Fakture (ukoliko je primjenjivo)</v>
      </c>
      <c r="AP448" s="619">
        <v>2</v>
      </c>
    </row>
    <row r="449" spans="1:42" ht="12.75" customHeight="1" outlineLevel="1" x14ac:dyDescent="0.2">
      <c r="A449" s="21">
        <v>41</v>
      </c>
      <c r="B449" s="606" t="str">
        <f t="shared" ref="B449:D468" si="55">B377</f>
        <v>Proizvodnja stakla</v>
      </c>
      <c r="C449" s="17" t="str">
        <f t="shared" si="55"/>
        <v>Staklo i mineralna vuna</v>
      </c>
      <c r="D449" s="17" t="str">
        <f t="shared" si="55"/>
        <v>Proces (metoda A): nekarbonat</v>
      </c>
      <c r="E449" s="597"/>
      <c r="F449" s="151" t="str">
        <f t="shared" si="54"/>
        <v>Standardna metoda: Proces, članak 24. stavak 2.</v>
      </c>
      <c r="G449" s="103" t="s">
        <v>1529</v>
      </c>
      <c r="H449" s="608" t="str">
        <f>Translations!$B$493</f>
        <v>Zadane vrijednosti I:</v>
      </c>
      <c r="I449" s="150"/>
      <c r="J449" s="150" t="str">
        <f>Translations!$B$528</f>
        <v>Zadane vrijednosti II:</v>
      </c>
      <c r="K449" s="150" t="str">
        <f>Translations!$B$1109</f>
        <v>Fakture (ukoliko je primjenjivo)</v>
      </c>
      <c r="L449" s="608" t="str">
        <f>Translations!$B$527</f>
        <v>Laboratorijske analize:</v>
      </c>
      <c r="M449" s="608"/>
      <c r="N449" s="608"/>
      <c r="O449" s="148"/>
      <c r="P449" s="103">
        <f t="shared" si="50"/>
        <v>3</v>
      </c>
      <c r="Q449" s="147" t="str">
        <f t="shared" si="51"/>
        <v>Staklo i mineralna vuna: Proces (metoda A): nekarbonat</v>
      </c>
      <c r="R449" s="17"/>
      <c r="S449" s="17" t="str">
        <f t="shared" si="52"/>
        <v>NCV_Staklo i mineralna vuna: Proces (metoda A): nekarbonat</v>
      </c>
      <c r="Z449" s="21" t="b">
        <f t="shared" si="49"/>
        <v>0</v>
      </c>
      <c r="AL449" s="619">
        <v>1</v>
      </c>
      <c r="AM449" s="619" t="s">
        <v>990</v>
      </c>
      <c r="AN449" s="619">
        <v>1</v>
      </c>
      <c r="AO449" s="619" t="str">
        <f>Translations!$B$1109</f>
        <v>Fakture (ukoliko je primjenjivo)</v>
      </c>
      <c r="AP449" s="619">
        <v>2</v>
      </c>
    </row>
    <row r="450" spans="1:42" ht="12.75" customHeight="1" outlineLevel="1" x14ac:dyDescent="0.2">
      <c r="A450" s="21">
        <v>42</v>
      </c>
      <c r="B450" s="606" t="str">
        <f t="shared" si="55"/>
        <v>Proizvodnja keramike</v>
      </c>
      <c r="C450" s="17" t="str">
        <f t="shared" si="55"/>
        <v>Keramika</v>
      </c>
      <c r="D450" s="17" t="str">
        <f t="shared" si="55"/>
        <v>Proces (metoda A): samo karbonat</v>
      </c>
      <c r="E450" s="597"/>
      <c r="F450" s="151" t="str">
        <f t="shared" si="54"/>
        <v>Standardna metoda: Proces, članak 24. stavak 2.</v>
      </c>
      <c r="G450" s="103" t="str">
        <f>EUconst_NA</f>
        <v>nije primjenjivo</v>
      </c>
      <c r="H450" s="149"/>
      <c r="I450" s="149"/>
      <c r="J450" s="151"/>
      <c r="K450" s="151"/>
      <c r="L450" s="149"/>
      <c r="M450" s="149"/>
      <c r="N450" s="149"/>
      <c r="O450" s="150"/>
      <c r="P450" s="103" t="str">
        <f t="shared" si="50"/>
        <v>nije primjenjivo</v>
      </c>
      <c r="Q450" s="147" t="str">
        <f t="shared" si="51"/>
        <v>Keramika: Proces (metoda A): samo karbonat</v>
      </c>
      <c r="R450" s="17"/>
      <c r="S450" s="17" t="str">
        <f t="shared" si="52"/>
        <v>NCV_Keramika: Proces (metoda A): samo karbonat</v>
      </c>
      <c r="Z450" s="21" t="b">
        <f t="shared" si="49"/>
        <v>1</v>
      </c>
      <c r="AL450" s="619" t="s">
        <v>990</v>
      </c>
      <c r="AM450" s="619" t="s">
        <v>990</v>
      </c>
      <c r="AN450" s="619" t="s">
        <v>990</v>
      </c>
      <c r="AO450" s="619" t="s">
        <v>990</v>
      </c>
      <c r="AP450" s="619" t="s">
        <v>990</v>
      </c>
    </row>
    <row r="451" spans="1:42" ht="12.75" customHeight="1" outlineLevel="1" x14ac:dyDescent="0.2">
      <c r="A451" s="21">
        <v>43</v>
      </c>
      <c r="B451" s="606" t="str">
        <f t="shared" si="55"/>
        <v>Proizvodnja keramike</v>
      </c>
      <c r="C451" s="17" t="str">
        <f t="shared" si="55"/>
        <v>Keramika</v>
      </c>
      <c r="D451" s="17" t="str">
        <f t="shared" si="55"/>
        <v>Proces (metoda A): miješani (karbonat + nekarbonat)</v>
      </c>
      <c r="E451" s="597"/>
      <c r="F451" s="151" t="str">
        <f t="shared" si="54"/>
        <v>Standardna metoda: Proces, članak 24. stavak 2.</v>
      </c>
      <c r="G451" s="103" t="s">
        <v>1529</v>
      </c>
      <c r="H451" s="608" t="str">
        <f>Translations!$B$493</f>
        <v>Zadane vrijednosti I:</v>
      </c>
      <c r="I451" s="150"/>
      <c r="J451" s="150" t="str">
        <f>Translations!$B$528</f>
        <v>Zadane vrijednosti II:</v>
      </c>
      <c r="K451" s="150" t="str">
        <f>Translations!$B$1109</f>
        <v>Fakture (ukoliko je primjenjivo)</v>
      </c>
      <c r="L451" s="608" t="str">
        <f>Translations!$B$527</f>
        <v>Laboratorijske analize:</v>
      </c>
      <c r="M451" s="608"/>
      <c r="N451" s="608"/>
      <c r="O451" s="148"/>
      <c r="P451" s="103">
        <f t="shared" si="50"/>
        <v>3</v>
      </c>
      <c r="Q451" s="147" t="str">
        <f t="shared" si="51"/>
        <v>Keramika: Proces (metoda A): miješani (karbonat + nekarbonat)</v>
      </c>
      <c r="R451" s="17"/>
      <c r="S451" s="17" t="str">
        <f t="shared" si="52"/>
        <v>NCV_Keramika: Proces (metoda A): miješani (karbonat + nekarbonat)</v>
      </c>
      <c r="W451" s="226"/>
      <c r="X451" s="69"/>
      <c r="Z451" s="21" t="b">
        <f t="shared" si="49"/>
        <v>0</v>
      </c>
      <c r="AL451" s="619">
        <v>1</v>
      </c>
      <c r="AM451" s="619" t="s">
        <v>990</v>
      </c>
      <c r="AN451" s="619">
        <v>1</v>
      </c>
      <c r="AO451" s="619" t="str">
        <f>Translations!$B$1109</f>
        <v>Fakture (ukoliko je primjenjivo)</v>
      </c>
      <c r="AP451" s="619">
        <v>2</v>
      </c>
    </row>
    <row r="452" spans="1:42" ht="12.75" customHeight="1" outlineLevel="1" x14ac:dyDescent="0.2">
      <c r="A452" s="21">
        <v>44</v>
      </c>
      <c r="B452" s="606" t="str">
        <f t="shared" si="55"/>
        <v>Proizvodnja keramike</v>
      </c>
      <c r="C452" s="17" t="str">
        <f t="shared" si="55"/>
        <v>Keramika</v>
      </c>
      <c r="D452" s="17" t="str">
        <f t="shared" si="55"/>
        <v>Proces (metoda A): nekarbonat</v>
      </c>
      <c r="E452" s="597"/>
      <c r="F452" s="151" t="str">
        <f t="shared" si="54"/>
        <v>Standardna metoda: Proces, članak 24. stavak 2.</v>
      </c>
      <c r="G452" s="103" t="s">
        <v>1529</v>
      </c>
      <c r="H452" s="608" t="str">
        <f>Translations!$B$493</f>
        <v>Zadane vrijednosti I:</v>
      </c>
      <c r="I452" s="150"/>
      <c r="J452" s="150" t="str">
        <f>Translations!$B$528</f>
        <v>Zadane vrijednosti II:</v>
      </c>
      <c r="K452" s="150" t="str">
        <f>Translations!$B$1109</f>
        <v>Fakture (ukoliko je primjenjivo)</v>
      </c>
      <c r="L452" s="608" t="str">
        <f>Translations!$B$527</f>
        <v>Laboratorijske analize:</v>
      </c>
      <c r="M452" s="608"/>
      <c r="N452" s="608"/>
      <c r="O452" s="148"/>
      <c r="P452" s="103">
        <f t="shared" si="50"/>
        <v>3</v>
      </c>
      <c r="Q452" s="147" t="str">
        <f t="shared" si="51"/>
        <v>Keramika: Proces (metoda A): nekarbonat</v>
      </c>
      <c r="R452" s="17"/>
      <c r="S452" s="17" t="str">
        <f t="shared" si="52"/>
        <v>NCV_Keramika: Proces (metoda A): nekarbonat</v>
      </c>
      <c r="W452" s="226"/>
      <c r="X452" s="69"/>
      <c r="Z452" s="21" t="b">
        <f t="shared" si="49"/>
        <v>0</v>
      </c>
      <c r="AL452" s="619">
        <v>1</v>
      </c>
      <c r="AM452" s="619" t="s">
        <v>990</v>
      </c>
      <c r="AN452" s="619">
        <v>1</v>
      </c>
      <c r="AO452" s="619" t="str">
        <f>Translations!$B$1109</f>
        <v>Fakture (ukoliko je primjenjivo)</v>
      </c>
      <c r="AP452" s="619">
        <v>2</v>
      </c>
    </row>
    <row r="453" spans="1:42" ht="12.75" customHeight="1" outlineLevel="1" x14ac:dyDescent="0.2">
      <c r="A453" s="21">
        <v>45</v>
      </c>
      <c r="B453" s="606" t="str">
        <f t="shared" si="55"/>
        <v>Proizvodnja keramike</v>
      </c>
      <c r="C453" s="17" t="str">
        <f t="shared" si="55"/>
        <v>Keramika</v>
      </c>
      <c r="D453" s="17" t="str">
        <f t="shared" si="55"/>
        <v>Proces (metoda B): izlaz oksida</v>
      </c>
      <c r="E453" s="17"/>
      <c r="F453" s="151" t="str">
        <f t="shared" si="54"/>
        <v>Standardna metoda: Proces, članak 24. stavak 2.</v>
      </c>
      <c r="G453" s="103" t="str">
        <f>EUconst_NA</f>
        <v>nije primjenjivo</v>
      </c>
      <c r="H453" s="149"/>
      <c r="I453" s="149"/>
      <c r="J453" s="151"/>
      <c r="K453" s="151"/>
      <c r="L453" s="149"/>
      <c r="M453" s="149"/>
      <c r="N453" s="149"/>
      <c r="O453" s="150"/>
      <c r="P453" s="103" t="str">
        <f t="shared" si="50"/>
        <v>nije primjenjivo</v>
      </c>
      <c r="Q453" s="147" t="str">
        <f t="shared" si="51"/>
        <v>Keramika: Proces (metoda B): izlaz oksida</v>
      </c>
      <c r="R453" s="17"/>
      <c r="S453" s="17" t="str">
        <f t="shared" si="52"/>
        <v>NCV_Keramika: Proces (metoda B): izlaz oksida</v>
      </c>
      <c r="Z453" s="21" t="b">
        <f t="shared" si="49"/>
        <v>1</v>
      </c>
      <c r="AL453" s="619" t="s">
        <v>990</v>
      </c>
      <c r="AM453" s="619" t="s">
        <v>990</v>
      </c>
      <c r="AN453" s="619" t="s">
        <v>990</v>
      </c>
      <c r="AO453" s="619" t="s">
        <v>990</v>
      </c>
      <c r="AP453" s="619" t="s">
        <v>990</v>
      </c>
    </row>
    <row r="454" spans="1:42" ht="12.75" customHeight="1" outlineLevel="1" x14ac:dyDescent="0.2">
      <c r="A454" s="21">
        <v>46</v>
      </c>
      <c r="B454" s="606" t="str">
        <f t="shared" si="55"/>
        <v>Proizvodnja keramike</v>
      </c>
      <c r="C454" s="17" t="str">
        <f t="shared" si="55"/>
        <v>Keramika</v>
      </c>
      <c r="D454" s="17" t="str">
        <f t="shared" si="55"/>
        <v>Čišćenje mokrim postupkom</v>
      </c>
      <c r="E454" s="17"/>
      <c r="F454" s="151" t="str">
        <f t="shared" si="54"/>
        <v>Standardna metoda: Proces, članak 24. stavak 2.</v>
      </c>
      <c r="G454" s="103" t="str">
        <f>""</f>
        <v/>
      </c>
      <c r="H454" s="608" t="str">
        <f>Translations!$B$493</f>
        <v>Zadane vrijednosti I:</v>
      </c>
      <c r="I454" s="146"/>
      <c r="J454" s="17"/>
      <c r="K454" s="17"/>
      <c r="L454" s="146"/>
      <c r="M454" s="146"/>
      <c r="N454" s="146"/>
      <c r="O454" s="146"/>
      <c r="P454" s="103">
        <f t="shared" si="50"/>
        <v>1</v>
      </c>
      <c r="Q454" s="147" t="str">
        <f t="shared" si="51"/>
        <v>Keramika: Čišćenje mokrim postupkom</v>
      </c>
      <c r="R454" s="17"/>
      <c r="S454" s="17" t="str">
        <f t="shared" si="52"/>
        <v>NCV_Keramika: Čišćenje mokrim postupkom</v>
      </c>
      <c r="Z454" s="21" t="b">
        <f t="shared" si="49"/>
        <v>0</v>
      </c>
      <c r="AL454" s="619">
        <v>1</v>
      </c>
      <c r="AM454" s="619" t="s">
        <v>990</v>
      </c>
      <c r="AN454" s="619" t="s">
        <v>990</v>
      </c>
      <c r="AO454" s="619" t="s">
        <v>990</v>
      </c>
      <c r="AP454" s="619" t="s">
        <v>990</v>
      </c>
    </row>
    <row r="455" spans="1:42" ht="12.75" customHeight="1" outlineLevel="1" x14ac:dyDescent="0.2">
      <c r="A455" s="21">
        <v>47</v>
      </c>
      <c r="B455" s="606" t="str">
        <f t="shared" si="55"/>
        <v>Proizvodnja celuloze</v>
      </c>
      <c r="C455" s="17" t="str">
        <f t="shared" si="55"/>
        <v>Celuloza i papir</v>
      </c>
      <c r="D455" s="17" t="str">
        <f t="shared" si="55"/>
        <v>Dodatne kemikalije</v>
      </c>
      <c r="E455" s="17"/>
      <c r="F455" s="151" t="str">
        <f t="shared" si="54"/>
        <v>Standardna metoda: Proces, članak 24. stavak 2.</v>
      </c>
      <c r="G455" s="103" t="str">
        <f>EUconst_NA</f>
        <v>nije primjenjivo</v>
      </c>
      <c r="H455" s="149"/>
      <c r="I455" s="149"/>
      <c r="J455" s="151"/>
      <c r="K455" s="151"/>
      <c r="L455" s="149"/>
      <c r="M455" s="149"/>
      <c r="N455" s="149"/>
      <c r="O455" s="150"/>
      <c r="P455" s="103" t="str">
        <f t="shared" si="50"/>
        <v>nije primjenjivo</v>
      </c>
      <c r="Q455" s="147" t="str">
        <f t="shared" si="51"/>
        <v>Celuloza i papir: Dodatne kemikalije</v>
      </c>
      <c r="R455" s="17"/>
      <c r="S455" s="17" t="str">
        <f t="shared" si="52"/>
        <v>NCV_Celuloza i papir: Dodatne kemikalije</v>
      </c>
      <c r="Z455" s="21" t="b">
        <f t="shared" si="49"/>
        <v>1</v>
      </c>
      <c r="AL455" s="619" t="s">
        <v>990</v>
      </c>
      <c r="AM455" s="619" t="s">
        <v>990</v>
      </c>
      <c r="AN455" s="619" t="s">
        <v>990</v>
      </c>
      <c r="AO455" s="619" t="s">
        <v>990</v>
      </c>
      <c r="AP455" s="619" t="s">
        <v>990</v>
      </c>
    </row>
    <row r="456" spans="1:42" ht="12.75" customHeight="1" outlineLevel="1" x14ac:dyDescent="0.2">
      <c r="A456" s="21">
        <v>48</v>
      </c>
      <c r="B456" s="606" t="str">
        <f t="shared" si="55"/>
        <v xml:space="preserve">Proizvodnja čađe </v>
      </c>
      <c r="C456" s="17" t="str">
        <f t="shared" si="55"/>
        <v>Čađa</v>
      </c>
      <c r="D456" s="17" t="str">
        <f t="shared" si="55"/>
        <v>Metodologija masene bilance</v>
      </c>
      <c r="E456" s="17"/>
      <c r="F456" s="151" t="str">
        <f t="shared" si="54"/>
        <v>Metoda masene bilance, članak 25.</v>
      </c>
      <c r="G456" s="103" t="str">
        <f>""</f>
        <v/>
      </c>
      <c r="H456" s="149" t="str">
        <f>Translations!$B$493</f>
        <v>Zadane vrijednosti I:</v>
      </c>
      <c r="I456" s="149"/>
      <c r="J456" s="149" t="str">
        <f>Translations!$B$528</f>
        <v>Zadane vrijednosti II:</v>
      </c>
      <c r="K456" s="149" t="str">
        <f>Translations!$B$1109</f>
        <v>Fakture (ukoliko je primjenjivo)</v>
      </c>
      <c r="L456" s="149" t="str">
        <f>Translations!$B$527</f>
        <v>Laboratorijske analize:</v>
      </c>
      <c r="M456" s="149"/>
      <c r="N456" s="149"/>
      <c r="O456" s="150"/>
      <c r="P456" s="103">
        <f t="shared" si="50"/>
        <v>3</v>
      </c>
      <c r="Q456" s="147" t="str">
        <f t="shared" si="51"/>
        <v>Čađa: Metodologija masene bilance</v>
      </c>
      <c r="R456" s="17"/>
      <c r="S456" s="17" t="str">
        <f t="shared" si="52"/>
        <v>NCV_Čađa: Metodologija masene bilance</v>
      </c>
      <c r="Z456" s="21" t="b">
        <f t="shared" si="49"/>
        <v>0</v>
      </c>
      <c r="AL456" s="619">
        <v>1</v>
      </c>
      <c r="AM456" s="619" t="s">
        <v>990</v>
      </c>
      <c r="AN456" s="619">
        <v>1</v>
      </c>
      <c r="AO456" s="619" t="str">
        <f>Translations!$B$1109</f>
        <v>Fakture (ukoliko je primjenjivo)</v>
      </c>
      <c r="AP456" s="619">
        <v>2</v>
      </c>
    </row>
    <row r="457" spans="1:42" ht="12.75" customHeight="1" outlineLevel="1" x14ac:dyDescent="0.2">
      <c r="A457" s="21">
        <v>49</v>
      </c>
      <c r="B457" s="606" t="str">
        <f t="shared" si="55"/>
        <v>Proizvodnja amonijaka</v>
      </c>
      <c r="C457" s="17" t="str">
        <f t="shared" si="55"/>
        <v>Amonijak</v>
      </c>
      <c r="D457" s="17" t="str">
        <f t="shared" si="55"/>
        <v>Gorivo koje se koristi kao ulazni materijal procesa</v>
      </c>
      <c r="E457" s="17"/>
      <c r="F457" s="151" t="str">
        <f t="shared" si="54"/>
        <v>Standardna metoda: Gorivo, članak 24. stavak 1.Uredbe</v>
      </c>
      <c r="G457" s="103" t="s">
        <v>1529</v>
      </c>
      <c r="H457" s="608" t="str">
        <f>Translations!$B$493</f>
        <v>Zadane vrijednosti I:</v>
      </c>
      <c r="I457" s="150"/>
      <c r="J457" s="150" t="str">
        <f>Translations!$B$528</f>
        <v>Zadane vrijednosti II:</v>
      </c>
      <c r="K457" s="150" t="str">
        <f>Translations!$B$1109</f>
        <v>Fakture (ukoliko je primjenjivo)</v>
      </c>
      <c r="L457" s="608" t="str">
        <f>Translations!$B$527</f>
        <v>Laboratorijske analize:</v>
      </c>
      <c r="M457" s="608"/>
      <c r="N457" s="608"/>
      <c r="O457" s="146"/>
      <c r="P457" s="103">
        <f t="shared" si="50"/>
        <v>3</v>
      </c>
      <c r="Q457" s="147" t="str">
        <f t="shared" si="51"/>
        <v>Amonijak: Gorivo koje se koristi kao ulazni materijal procesa</v>
      </c>
      <c r="R457" s="17"/>
      <c r="S457" s="17" t="str">
        <f t="shared" si="52"/>
        <v>NCV_Amonijak: Gorivo koje se koristi kao ulazni materijal procesa</v>
      </c>
      <c r="Z457" s="21" t="b">
        <f t="shared" si="49"/>
        <v>0</v>
      </c>
      <c r="AL457" s="619">
        <v>1</v>
      </c>
      <c r="AM457" s="619" t="s">
        <v>990</v>
      </c>
      <c r="AN457" s="619">
        <v>1</v>
      </c>
      <c r="AO457" s="619" t="str">
        <f>Translations!$B$1109</f>
        <v>Fakture (ukoliko je primjenjivo)</v>
      </c>
      <c r="AP457" s="619">
        <v>2</v>
      </c>
    </row>
    <row r="458" spans="1:42" ht="12.75" customHeight="1" outlineLevel="1" x14ac:dyDescent="0.2">
      <c r="A458" s="21">
        <v>50</v>
      </c>
      <c r="B458" s="606" t="str">
        <f t="shared" si="55"/>
        <v>Proizvodnja vodika i sintetskog plina</v>
      </c>
      <c r="C458" s="17" t="str">
        <f t="shared" si="55"/>
        <v>Vodik i sintetski plin</v>
      </c>
      <c r="D458" s="17" t="str">
        <f t="shared" si="55"/>
        <v>Gorivo koje se koristi kao ulazni materijal procesa</v>
      </c>
      <c r="E458" s="17"/>
      <c r="F458" s="151" t="str">
        <f t="shared" si="54"/>
        <v>Standardna metoda: Gorivo, članak 24. stavak 1.Uredbe</v>
      </c>
      <c r="G458" s="103" t="s">
        <v>1529</v>
      </c>
      <c r="H458" s="608" t="str">
        <f>Translations!$B$493</f>
        <v>Zadane vrijednosti I:</v>
      </c>
      <c r="I458" s="150"/>
      <c r="J458" s="150" t="str">
        <f>Translations!$B$528</f>
        <v>Zadane vrijednosti II:</v>
      </c>
      <c r="K458" s="150" t="str">
        <f>Translations!$B$1109</f>
        <v>Fakture (ukoliko je primjenjivo)</v>
      </c>
      <c r="L458" s="608" t="str">
        <f>Translations!$B$527</f>
        <v>Laboratorijske analize:</v>
      </c>
      <c r="M458" s="608"/>
      <c r="N458" s="608"/>
      <c r="O458" s="146"/>
      <c r="P458" s="103">
        <f t="shared" si="50"/>
        <v>3</v>
      </c>
      <c r="Q458" s="147" t="str">
        <f t="shared" si="51"/>
        <v>Vodik i sintetski plin: Gorivo koje se koristi kao ulazni materijal procesa</v>
      </c>
      <c r="R458" s="17"/>
      <c r="S458" s="17" t="str">
        <f t="shared" si="52"/>
        <v>NCV_Vodik i sintetski plin: Gorivo koje se koristi kao ulazni materijal procesa</v>
      </c>
      <c r="Z458" s="21" t="b">
        <f t="shared" si="49"/>
        <v>0</v>
      </c>
      <c r="AL458" s="619">
        <v>1</v>
      </c>
      <c r="AM458" s="619" t="s">
        <v>990</v>
      </c>
      <c r="AN458" s="619">
        <v>1</v>
      </c>
      <c r="AO458" s="619" t="str">
        <f>Translations!$B$1109</f>
        <v>Fakture (ukoliko je primjenjivo)</v>
      </c>
      <c r="AP458" s="619">
        <v>2</v>
      </c>
    </row>
    <row r="459" spans="1:42" ht="12.75" customHeight="1" outlineLevel="1" x14ac:dyDescent="0.2">
      <c r="A459" s="21">
        <v>51</v>
      </c>
      <c r="B459" s="606" t="str">
        <f t="shared" si="55"/>
        <v>Proizvodnja vodika i sintetskog plina</v>
      </c>
      <c r="C459" s="17" t="str">
        <f t="shared" si="55"/>
        <v>Vodik i sintetski plin</v>
      </c>
      <c r="D459" s="17" t="str">
        <f t="shared" si="55"/>
        <v>Metodologija masene bilance</v>
      </c>
      <c r="E459" s="17"/>
      <c r="F459" s="151" t="str">
        <f t="shared" si="54"/>
        <v>Metoda masene bilance, članak 25.</v>
      </c>
      <c r="G459" s="103" t="str">
        <f>""</f>
        <v/>
      </c>
      <c r="H459" s="149" t="str">
        <f>Translations!$B$493</f>
        <v>Zadane vrijednosti I:</v>
      </c>
      <c r="I459" s="149"/>
      <c r="J459" s="149" t="str">
        <f>Translations!$B$528</f>
        <v>Zadane vrijednosti II:</v>
      </c>
      <c r="K459" s="149" t="str">
        <f>Translations!$B$1109</f>
        <v>Fakture (ukoliko je primjenjivo)</v>
      </c>
      <c r="L459" s="149" t="str">
        <f>Translations!$B$527</f>
        <v>Laboratorijske analize:</v>
      </c>
      <c r="M459" s="149"/>
      <c r="N459" s="149"/>
      <c r="O459" s="150"/>
      <c r="P459" s="103">
        <f t="shared" si="50"/>
        <v>3</v>
      </c>
      <c r="Q459" s="147" t="str">
        <f t="shared" si="51"/>
        <v>Vodik i sintetski plin: Metodologija masene bilance</v>
      </c>
      <c r="R459" s="17"/>
      <c r="S459" s="17" t="str">
        <f t="shared" si="52"/>
        <v>NCV_Vodik i sintetski plin: Metodologija masene bilance</v>
      </c>
      <c r="Z459" s="21" t="b">
        <f t="shared" si="49"/>
        <v>0</v>
      </c>
      <c r="AL459" s="619">
        <v>1</v>
      </c>
      <c r="AM459" s="619" t="s">
        <v>990</v>
      </c>
      <c r="AN459" s="619">
        <v>1</v>
      </c>
      <c r="AO459" s="619" t="str">
        <f>Translations!$B$1109</f>
        <v>Fakture (ukoliko je primjenjivo)</v>
      </c>
      <c r="AP459" s="619">
        <v>2</v>
      </c>
    </row>
    <row r="460" spans="1:42" ht="12.75" customHeight="1" outlineLevel="1" x14ac:dyDescent="0.2">
      <c r="A460" s="21">
        <v>52</v>
      </c>
      <c r="B460" s="606" t="str">
        <f t="shared" si="55"/>
        <v xml:space="preserve">Proizvodnja kemikalija na veliko </v>
      </c>
      <c r="C460" s="17" t="str">
        <f t="shared" si="55"/>
        <v>Organske kemikalije na veliko</v>
      </c>
      <c r="D460" s="17" t="str">
        <f t="shared" si="55"/>
        <v>Metodologija masene bilance</v>
      </c>
      <c r="E460" s="17"/>
      <c r="F460" s="151" t="str">
        <f t="shared" si="54"/>
        <v>Metoda masene bilance, članak 25.</v>
      </c>
      <c r="G460" s="103" t="str">
        <f>""</f>
        <v/>
      </c>
      <c r="H460" s="149" t="str">
        <f>Translations!$B$493</f>
        <v>Zadane vrijednosti I:</v>
      </c>
      <c r="I460" s="149"/>
      <c r="J460" s="149" t="str">
        <f>Translations!$B$528</f>
        <v>Zadane vrijednosti II:</v>
      </c>
      <c r="K460" s="149" t="str">
        <f>Translations!$B$1109</f>
        <v>Fakture (ukoliko je primjenjivo)</v>
      </c>
      <c r="L460" s="149" t="str">
        <f>Translations!$B$527</f>
        <v>Laboratorijske analize:</v>
      </c>
      <c r="M460" s="149"/>
      <c r="N460" s="149"/>
      <c r="O460" s="150"/>
      <c r="P460" s="103">
        <f t="shared" si="50"/>
        <v>3</v>
      </c>
      <c r="Q460" s="147" t="str">
        <f t="shared" si="51"/>
        <v>Organske kemikalije na veliko: Metodologija masene bilance</v>
      </c>
      <c r="R460" s="17"/>
      <c r="S460" s="17" t="str">
        <f t="shared" si="52"/>
        <v>NCV_Organske kemikalije na veliko: Metodologija masene bilance</v>
      </c>
      <c r="Z460" s="21" t="b">
        <f t="shared" si="49"/>
        <v>0</v>
      </c>
      <c r="AL460" s="619">
        <v>1</v>
      </c>
      <c r="AM460" s="619" t="s">
        <v>990</v>
      </c>
      <c r="AN460" s="619">
        <v>1</v>
      </c>
      <c r="AO460" s="619" t="str">
        <f>Translations!$B$1109</f>
        <v>Fakture (ukoliko je primjenjivo)</v>
      </c>
      <c r="AP460" s="619">
        <v>2</v>
      </c>
    </row>
    <row r="461" spans="1:42" ht="12.75" customHeight="1" outlineLevel="1" x14ac:dyDescent="0.2">
      <c r="A461" s="21">
        <v>53</v>
      </c>
      <c r="B461" s="606" t="str">
        <f t="shared" si="55"/>
        <v>Proizvodnja ili prerada obojenih metala</v>
      </c>
      <c r="C461" s="17" t="str">
        <f t="shared" si="55"/>
        <v>Neobojeni, sek. aluminij</v>
      </c>
      <c r="D461" s="17" t="str">
        <f t="shared" si="55"/>
        <v>Proces (metoda A): samo karbonat</v>
      </c>
      <c r="E461" s="597"/>
      <c r="F461" s="151" t="str">
        <f t="shared" si="54"/>
        <v>Standardna metoda: Proces, članak 24. stavak 2.</v>
      </c>
      <c r="G461" s="103" t="str">
        <f>EUconst_NA</f>
        <v>nije primjenjivo</v>
      </c>
      <c r="H461" s="149"/>
      <c r="I461" s="149"/>
      <c r="J461" s="151"/>
      <c r="K461" s="151"/>
      <c r="L461" s="149"/>
      <c r="M461" s="149"/>
      <c r="N461" s="149"/>
      <c r="O461" s="150"/>
      <c r="P461" s="103" t="str">
        <f t="shared" si="50"/>
        <v>nije primjenjivo</v>
      </c>
      <c r="Q461" s="147" t="str">
        <f t="shared" si="51"/>
        <v>Neobojeni, sek. aluminij: Proces (metoda A): samo karbonat</v>
      </c>
      <c r="R461" s="17"/>
      <c r="S461" s="17" t="str">
        <f t="shared" si="52"/>
        <v>NCV_Neobojeni, sek. aluminij: Proces (metoda A): samo karbonat</v>
      </c>
      <c r="Z461" s="21" t="b">
        <f t="shared" si="49"/>
        <v>1</v>
      </c>
      <c r="AL461" s="619" t="s">
        <v>990</v>
      </c>
      <c r="AM461" s="619" t="s">
        <v>990</v>
      </c>
      <c r="AN461" s="619" t="s">
        <v>990</v>
      </c>
      <c r="AO461" s="619" t="s">
        <v>990</v>
      </c>
      <c r="AP461" s="619" t="s">
        <v>990</v>
      </c>
    </row>
    <row r="462" spans="1:42" ht="12.75" customHeight="1" outlineLevel="1" x14ac:dyDescent="0.2">
      <c r="A462" s="21">
        <v>54</v>
      </c>
      <c r="B462" s="606" t="str">
        <f t="shared" si="55"/>
        <v>Proizvodnja ili prerada obojenih metala</v>
      </c>
      <c r="C462" s="17" t="str">
        <f t="shared" si="55"/>
        <v>Neobojeni, sek. aluminij</v>
      </c>
      <c r="D462" s="17" t="str">
        <f t="shared" si="55"/>
        <v>Proces (metoda A): miješani (karbonat + nekarbonat)</v>
      </c>
      <c r="E462" s="597"/>
      <c r="F462" s="151" t="str">
        <f t="shared" si="54"/>
        <v>Standardna metoda: Proces, članak 24. stavak 2.</v>
      </c>
      <c r="G462" s="103" t="s">
        <v>1529</v>
      </c>
      <c r="H462" s="608" t="str">
        <f>Translations!$B$493</f>
        <v>Zadane vrijednosti I:</v>
      </c>
      <c r="I462" s="150"/>
      <c r="J462" s="150" t="str">
        <f>Translations!$B$528</f>
        <v>Zadane vrijednosti II:</v>
      </c>
      <c r="K462" s="150" t="str">
        <f>Translations!$B$1109</f>
        <v>Fakture (ukoliko je primjenjivo)</v>
      </c>
      <c r="L462" s="608" t="str">
        <f>Translations!$B$527</f>
        <v>Laboratorijske analize:</v>
      </c>
      <c r="M462" s="608"/>
      <c r="N462" s="608"/>
      <c r="O462" s="148"/>
      <c r="P462" s="103">
        <f t="shared" si="50"/>
        <v>3</v>
      </c>
      <c r="Q462" s="147" t="str">
        <f t="shared" si="51"/>
        <v>Neobojeni, sek. aluminij: Proces (metoda A): miješani (karbonat + nekarbonat)</v>
      </c>
      <c r="R462" s="17"/>
      <c r="S462" s="17" t="str">
        <f t="shared" si="52"/>
        <v>NCV_Neobojeni, sek. aluminij: Proces (metoda A): miješani (karbonat + nekarbonat)</v>
      </c>
      <c r="Z462" s="21" t="b">
        <f t="shared" si="49"/>
        <v>0</v>
      </c>
      <c r="AL462" s="619">
        <v>1</v>
      </c>
      <c r="AM462" s="619" t="s">
        <v>990</v>
      </c>
      <c r="AN462" s="619">
        <v>1</v>
      </c>
      <c r="AO462" s="619" t="str">
        <f>Translations!$B$1109</f>
        <v>Fakture (ukoliko je primjenjivo)</v>
      </c>
      <c r="AP462" s="619">
        <v>2</v>
      </c>
    </row>
    <row r="463" spans="1:42" ht="12.75" customHeight="1" outlineLevel="1" x14ac:dyDescent="0.2">
      <c r="A463" s="21">
        <v>55</v>
      </c>
      <c r="B463" s="606" t="str">
        <f t="shared" si="55"/>
        <v>Proizvodnja ili prerada obojenih metala</v>
      </c>
      <c r="C463" s="17" t="str">
        <f t="shared" si="55"/>
        <v>Neobojeni, sek. aluminij</v>
      </c>
      <c r="D463" s="17" t="str">
        <f t="shared" si="55"/>
        <v>Proces (metoda A): nekarbonat</v>
      </c>
      <c r="E463" s="597"/>
      <c r="F463" s="151" t="str">
        <f t="shared" si="54"/>
        <v>Standardna metoda: Proces, članak 24. stavak 2.</v>
      </c>
      <c r="G463" s="103" t="s">
        <v>1529</v>
      </c>
      <c r="H463" s="608" t="str">
        <f>Translations!$B$493</f>
        <v>Zadane vrijednosti I:</v>
      </c>
      <c r="I463" s="150"/>
      <c r="J463" s="150" t="str">
        <f>Translations!$B$528</f>
        <v>Zadane vrijednosti II:</v>
      </c>
      <c r="K463" s="150" t="str">
        <f>Translations!$B$1109</f>
        <v>Fakture (ukoliko je primjenjivo)</v>
      </c>
      <c r="L463" s="608" t="str">
        <f>Translations!$B$527</f>
        <v>Laboratorijske analize:</v>
      </c>
      <c r="M463" s="608"/>
      <c r="N463" s="608"/>
      <c r="O463" s="148"/>
      <c r="P463" s="103">
        <f t="shared" si="50"/>
        <v>3</v>
      </c>
      <c r="Q463" s="147" t="str">
        <f t="shared" si="51"/>
        <v>Neobojeni, sek. aluminij: Proces (metoda A): nekarbonat</v>
      </c>
      <c r="R463" s="17"/>
      <c r="S463" s="17" t="str">
        <f t="shared" si="52"/>
        <v>NCV_Neobojeni, sek. aluminij: Proces (metoda A): nekarbonat</v>
      </c>
      <c r="Z463" s="21" t="b">
        <f t="shared" si="49"/>
        <v>0</v>
      </c>
      <c r="AL463" s="619">
        <v>1</v>
      </c>
      <c r="AM463" s="619" t="s">
        <v>990</v>
      </c>
      <c r="AN463" s="619">
        <v>1</v>
      </c>
      <c r="AO463" s="619" t="str">
        <f>Translations!$B$1109</f>
        <v>Fakture (ukoliko je primjenjivo)</v>
      </c>
      <c r="AP463" s="619">
        <v>2</v>
      </c>
    </row>
    <row r="464" spans="1:42" ht="12.75" customHeight="1" outlineLevel="1" x14ac:dyDescent="0.2">
      <c r="A464" s="21">
        <v>56</v>
      </c>
      <c r="B464" s="606" t="str">
        <f t="shared" si="55"/>
        <v>Proizvodnja ili prerada obojenih metala</v>
      </c>
      <c r="C464" s="17" t="str">
        <f t="shared" si="55"/>
        <v>Neobojeni, sek. aluminij</v>
      </c>
      <c r="D464" s="17" t="str">
        <f t="shared" si="55"/>
        <v>Proces (metoda B): izlaz oksida</v>
      </c>
      <c r="E464" s="597"/>
      <c r="F464" s="151" t="str">
        <f t="shared" si="54"/>
        <v>Standardna metoda: Proces, članak 24. stavak 2.</v>
      </c>
      <c r="G464" s="103" t="str">
        <f>EUconst_NA</f>
        <v>nije primjenjivo</v>
      </c>
      <c r="H464" s="149"/>
      <c r="I464" s="149"/>
      <c r="J464" s="151"/>
      <c r="K464" s="151"/>
      <c r="L464" s="149"/>
      <c r="M464" s="149"/>
      <c r="N464" s="149"/>
      <c r="O464" s="150"/>
      <c r="P464" s="103" t="str">
        <f t="shared" si="50"/>
        <v>nije primjenjivo</v>
      </c>
      <c r="Q464" s="147" t="str">
        <f t="shared" si="51"/>
        <v>Neobojeni, sek. aluminij: Proces (metoda B): izlaz oksida</v>
      </c>
      <c r="R464" s="17"/>
      <c r="S464" s="17" t="str">
        <f t="shared" si="52"/>
        <v>NCV_Neobojeni, sek. aluminij: Proces (metoda B): izlaz oksida</v>
      </c>
      <c r="Z464" s="21" t="b">
        <f t="shared" si="49"/>
        <v>1</v>
      </c>
      <c r="AL464" s="619" t="s">
        <v>990</v>
      </c>
      <c r="AM464" s="619" t="s">
        <v>990</v>
      </c>
      <c r="AN464" s="619" t="s">
        <v>990</v>
      </c>
      <c r="AO464" s="619" t="s">
        <v>990</v>
      </c>
      <c r="AP464" s="619" t="s">
        <v>990</v>
      </c>
    </row>
    <row r="465" spans="1:42" ht="12.75" customHeight="1" outlineLevel="1" x14ac:dyDescent="0.2">
      <c r="A465" s="21">
        <v>57</v>
      </c>
      <c r="B465" s="606" t="str">
        <f t="shared" si="55"/>
        <v>Proizvodnja ili prerada obojenih metala</v>
      </c>
      <c r="C465" s="17" t="str">
        <f t="shared" si="55"/>
        <v>Neobojeni, sek. aluminij</v>
      </c>
      <c r="D465" s="17" t="str">
        <f t="shared" si="55"/>
        <v>Metodologija masene bilance</v>
      </c>
      <c r="E465" s="17"/>
      <c r="F465" s="151" t="str">
        <f t="shared" si="54"/>
        <v>Metoda masene bilance, članak 25.</v>
      </c>
      <c r="G465" s="103" t="str">
        <f>""</f>
        <v/>
      </c>
      <c r="H465" s="149" t="str">
        <f>Translations!$B$493</f>
        <v>Zadane vrijednosti I:</v>
      </c>
      <c r="I465" s="149"/>
      <c r="J465" s="149" t="str">
        <f>Translations!$B$528</f>
        <v>Zadane vrijednosti II:</v>
      </c>
      <c r="K465" s="149" t="str">
        <f>Translations!$B$1109</f>
        <v>Fakture (ukoliko je primjenjivo)</v>
      </c>
      <c r="L465" s="149" t="str">
        <f>Translations!$B$527</f>
        <v>Laboratorijske analize:</v>
      </c>
      <c r="M465" s="149"/>
      <c r="N465" s="149"/>
      <c r="O465" s="150"/>
      <c r="P465" s="103">
        <f t="shared" si="50"/>
        <v>3</v>
      </c>
      <c r="Q465" s="147" t="str">
        <f t="shared" si="51"/>
        <v>Neobojeni, sek. aluminij: Metodologija masene bilance</v>
      </c>
      <c r="R465" s="17"/>
      <c r="S465" s="17" t="str">
        <f t="shared" si="52"/>
        <v>NCV_Neobojeni, sek. aluminij: Metodologija masene bilance</v>
      </c>
      <c r="Z465" s="21" t="b">
        <f t="shared" si="49"/>
        <v>0</v>
      </c>
      <c r="AL465" s="619">
        <v>1</v>
      </c>
      <c r="AM465" s="619" t="s">
        <v>990</v>
      </c>
      <c r="AN465" s="619">
        <v>1</v>
      </c>
      <c r="AO465" s="619" t="str">
        <f>Translations!$B$1109</f>
        <v>Fakture (ukoliko je primjenjivo)</v>
      </c>
      <c r="AP465" s="619">
        <v>2</v>
      </c>
    </row>
    <row r="466" spans="1:42" ht="12.75" customHeight="1" outlineLevel="1" x14ac:dyDescent="0.2">
      <c r="A466" s="21">
        <v>58</v>
      </c>
      <c r="B466" s="606" t="str">
        <f t="shared" si="55"/>
        <v>Proizvodnja natrij karbonata i natrij-bikarbonata</v>
      </c>
      <c r="C466" s="17" t="str">
        <f t="shared" si="55"/>
        <v>Natrij karbonat / natrij bikarbonat</v>
      </c>
      <c r="D466" s="17" t="str">
        <f t="shared" si="55"/>
        <v>Metodologija masene bilance</v>
      </c>
      <c r="E466" s="17"/>
      <c r="F466" s="151" t="str">
        <f t="shared" si="54"/>
        <v>Metoda masene bilance, članak 25.</v>
      </c>
      <c r="G466" s="103" t="str">
        <f>""</f>
        <v/>
      </c>
      <c r="H466" s="149" t="str">
        <f>Translations!$B$493</f>
        <v>Zadane vrijednosti I:</v>
      </c>
      <c r="I466" s="149"/>
      <c r="J466" s="149" t="str">
        <f>Translations!$B$528</f>
        <v>Zadane vrijednosti II:</v>
      </c>
      <c r="K466" s="149" t="str">
        <f>Translations!$B$1109</f>
        <v>Fakture (ukoliko je primjenjivo)</v>
      </c>
      <c r="L466" s="149" t="str">
        <f>Translations!$B$527</f>
        <v>Laboratorijske analize:</v>
      </c>
      <c r="M466" s="149"/>
      <c r="N466" s="149"/>
      <c r="O466" s="150"/>
      <c r="P466" s="103">
        <f t="shared" si="50"/>
        <v>3</v>
      </c>
      <c r="Q466" s="147" t="str">
        <f t="shared" si="51"/>
        <v>Natrij karbonat / natrij bikarbonat: Metodologija masene bilance</v>
      </c>
      <c r="R466" s="17"/>
      <c r="S466" s="17" t="str">
        <f t="shared" si="52"/>
        <v>NCV_Natrij karbonat / natrij bikarbonat: Metodologija masene bilance</v>
      </c>
      <c r="W466" s="226"/>
      <c r="Z466" s="21" t="b">
        <f t="shared" si="49"/>
        <v>0</v>
      </c>
      <c r="AL466" s="619">
        <v>1</v>
      </c>
      <c r="AM466" s="619" t="s">
        <v>990</v>
      </c>
      <c r="AN466" s="619">
        <v>1</v>
      </c>
      <c r="AO466" s="619" t="str">
        <f>Translations!$B$1109</f>
        <v>Fakture (ukoliko je primjenjivo)</v>
      </c>
      <c r="AP466" s="619">
        <v>2</v>
      </c>
    </row>
    <row r="467" spans="1:42" ht="12.75" customHeight="1" outlineLevel="1" x14ac:dyDescent="0.2">
      <c r="A467" s="21">
        <v>59</v>
      </c>
      <c r="B467" s="606" t="str">
        <f t="shared" si="55"/>
        <v>Proizvodnja primarnog aluminija</v>
      </c>
      <c r="C467" s="17" t="str">
        <f t="shared" si="55"/>
        <v>Primarni aluminij</v>
      </c>
      <c r="D467" s="17" t="str">
        <f t="shared" si="55"/>
        <v>Metodologija masene bilance</v>
      </c>
      <c r="E467" s="17"/>
      <c r="F467" s="151" t="str">
        <f t="shared" si="54"/>
        <v>Metoda masene bilance, članak 25.</v>
      </c>
      <c r="G467" s="103" t="str">
        <f>""</f>
        <v/>
      </c>
      <c r="H467" s="149" t="str">
        <f>Translations!$B$493</f>
        <v>Zadane vrijednosti I:</v>
      </c>
      <c r="I467" s="149"/>
      <c r="J467" s="149" t="str">
        <f>Translations!$B$528</f>
        <v>Zadane vrijednosti II:</v>
      </c>
      <c r="K467" s="149" t="str">
        <f>Translations!$B$1109</f>
        <v>Fakture (ukoliko je primjenjivo)</v>
      </c>
      <c r="L467" s="149" t="str">
        <f>Translations!$B$527</f>
        <v>Laboratorijske analize:</v>
      </c>
      <c r="M467" s="149"/>
      <c r="N467" s="149"/>
      <c r="O467" s="150"/>
      <c r="P467" s="103">
        <f t="shared" si="50"/>
        <v>3</v>
      </c>
      <c r="Q467" s="147" t="str">
        <f t="shared" si="51"/>
        <v>Primarni aluminij: Metodologija masene bilance</v>
      </c>
      <c r="R467" s="17"/>
      <c r="S467" s="17" t="str">
        <f t="shared" si="52"/>
        <v>NCV_Primarni aluminij: Metodologija masene bilance</v>
      </c>
      <c r="Z467" s="21" t="b">
        <f t="shared" si="49"/>
        <v>0</v>
      </c>
      <c r="AL467" s="619">
        <v>1</v>
      </c>
      <c r="AM467" s="619" t="s">
        <v>990</v>
      </c>
      <c r="AN467" s="619">
        <v>1</v>
      </c>
      <c r="AO467" s="619" t="str">
        <f>Translations!$B$1109</f>
        <v>Fakture (ukoliko je primjenjivo)</v>
      </c>
      <c r="AP467" s="619">
        <v>2</v>
      </c>
    </row>
    <row r="468" spans="1:42" ht="12.75" customHeight="1" outlineLevel="1" x14ac:dyDescent="0.2">
      <c r="A468" s="21">
        <v>60</v>
      </c>
      <c r="B468" s="606" t="str">
        <f t="shared" si="55"/>
        <v>Proizvodnja primarnog aluminija</v>
      </c>
      <c r="C468" s="17" t="str">
        <f t="shared" si="55"/>
        <v>Primarni aluminij</v>
      </c>
      <c r="D468" s="17" t="str">
        <f t="shared" si="55"/>
        <v>Emisije PFC (Metoda nagiba)</v>
      </c>
      <c r="E468" s="17"/>
      <c r="F468" s="151" t="str">
        <f t="shared" si="54"/>
        <v>Izračun sa specijalnim odredbama za PFC (Prilog IV, poglavlje 8.)</v>
      </c>
      <c r="G468" s="103" t="str">
        <f t="shared" ref="G468:G478" si="56">EUconst_NA</f>
        <v>nije primjenjivo</v>
      </c>
      <c r="H468" s="149"/>
      <c r="I468" s="149"/>
      <c r="J468" s="151"/>
      <c r="K468" s="151"/>
      <c r="L468" s="149"/>
      <c r="M468" s="149"/>
      <c r="N468" s="149"/>
      <c r="O468" s="150"/>
      <c r="P468" s="103" t="str">
        <f t="shared" si="50"/>
        <v>nije primjenjivo</v>
      </c>
      <c r="Q468" s="147" t="str">
        <f t="shared" si="51"/>
        <v>Primarni aluminij: Emisije PFC (Metoda nagiba)</v>
      </c>
      <c r="R468" s="17"/>
      <c r="S468" s="17" t="str">
        <f t="shared" si="52"/>
        <v>NCV_Primarni aluminij: Emisije PFC (Metoda nagiba)</v>
      </c>
      <c r="Z468" s="21" t="b">
        <f t="shared" si="49"/>
        <v>1</v>
      </c>
      <c r="AL468" s="619" t="s">
        <v>990</v>
      </c>
      <c r="AM468" s="619" t="s">
        <v>990</v>
      </c>
      <c r="AN468" s="619" t="s">
        <v>990</v>
      </c>
      <c r="AO468" s="619" t="s">
        <v>990</v>
      </c>
      <c r="AP468" s="619" t="s">
        <v>990</v>
      </c>
    </row>
    <row r="469" spans="1:42" ht="12.75" customHeight="1" outlineLevel="1" x14ac:dyDescent="0.2">
      <c r="A469" s="21">
        <v>61</v>
      </c>
      <c r="B469" s="606" t="str">
        <f t="shared" ref="B469:D478" si="57">B397</f>
        <v>Proizvodnja primarnog aluminija</v>
      </c>
      <c r="C469" s="17" t="str">
        <f t="shared" si="57"/>
        <v>Primarni aluminij</v>
      </c>
      <c r="D469" s="17" t="str">
        <f t="shared" si="57"/>
        <v>Emisije PFC (prenaponska metoda)</v>
      </c>
      <c r="E469" s="17"/>
      <c r="F469" s="151" t="str">
        <f t="shared" si="54"/>
        <v>Izračun sa specijalnim odredbama za PFC (Prilog IV, poglavlje 8.)</v>
      </c>
      <c r="G469" s="103" t="str">
        <f t="shared" si="56"/>
        <v>nije primjenjivo</v>
      </c>
      <c r="H469" s="149"/>
      <c r="I469" s="149"/>
      <c r="J469" s="151"/>
      <c r="K469" s="151"/>
      <c r="L469" s="149"/>
      <c r="M469" s="149"/>
      <c r="N469" s="149"/>
      <c r="O469" s="150"/>
      <c r="P469" s="103" t="str">
        <f t="shared" si="50"/>
        <v>nije primjenjivo</v>
      </c>
      <c r="Q469" s="147" t="str">
        <f t="shared" si="51"/>
        <v>Primarni aluminij: Emisije PFC (prenaponska metoda)</v>
      </c>
      <c r="R469" s="17"/>
      <c r="S469" s="17" t="str">
        <f t="shared" si="52"/>
        <v>NCV_Primarni aluminij: Emisije PFC (prenaponska metoda)</v>
      </c>
      <c r="Z469" s="21" t="b">
        <f t="shared" ref="Z469:Z479" si="58">IF(G469=EUconst_NA,TRUE,FALSE)</f>
        <v>1</v>
      </c>
      <c r="AL469" s="619" t="s">
        <v>990</v>
      </c>
      <c r="AM469" s="619" t="s">
        <v>990</v>
      </c>
      <c r="AN469" s="619" t="s">
        <v>990</v>
      </c>
      <c r="AO469" s="619" t="s">
        <v>990</v>
      </c>
      <c r="AP469" s="619" t="s">
        <v>990</v>
      </c>
    </row>
    <row r="470" spans="1:42" ht="12.75" customHeight="1" outlineLevel="1" x14ac:dyDescent="0.2">
      <c r="A470" s="21">
        <v>62</v>
      </c>
      <c r="B470" s="606" t="str">
        <f t="shared" si="57"/>
        <v>Hvatanje stakleničkih plinova prema Direktivi 2009/31/EC</v>
      </c>
      <c r="C470" s="17" t="str">
        <f t="shared" si="57"/>
        <v>CCS: Capture</v>
      </c>
      <c r="D470" s="17" t="str">
        <f t="shared" si="57"/>
        <v>CO2 transferred</v>
      </c>
      <c r="E470" s="17"/>
      <c r="F470" s="151" t="str">
        <f t="shared" ref="F470:F478" si="59">F398</f>
        <v>Metoda masene bilance, članak 25.</v>
      </c>
      <c r="G470" s="103" t="str">
        <f t="shared" si="56"/>
        <v>nije primjenjivo</v>
      </c>
      <c r="H470" s="149"/>
      <c r="I470" s="149"/>
      <c r="J470" s="151"/>
      <c r="K470" s="151"/>
      <c r="L470" s="149"/>
      <c r="M470" s="149"/>
      <c r="N470" s="149"/>
      <c r="O470" s="150"/>
      <c r="P470" s="103" t="str">
        <f t="shared" ref="P470:P478" si="60">IF(G470=EUconst_NA,EUconst_NA,IF(ISBLANK(J470),COUNTA(H470:O470),COUNTA(H470,J470,L470)))</f>
        <v>nije primjenjivo</v>
      </c>
      <c r="Q470" s="147" t="str">
        <f t="shared" ref="Q470:Q478" si="61">C470 &amp; ": " &amp;D470</f>
        <v>CCS: Capture: CO2 transferred</v>
      </c>
      <c r="R470" s="17"/>
      <c r="S470" s="17" t="str">
        <f t="shared" ref="S470:S478" si="62">EUconst_CNTR_NCV&amp;Q470</f>
        <v>NCV_CCS: Capture: CO2 transferred</v>
      </c>
      <c r="Z470" s="21" t="b">
        <f t="shared" si="58"/>
        <v>1</v>
      </c>
      <c r="AL470" s="619"/>
      <c r="AM470" s="619"/>
      <c r="AN470" s="619"/>
      <c r="AO470" s="619"/>
      <c r="AP470" s="619"/>
    </row>
    <row r="471" spans="1:42" ht="12.75" customHeight="1" outlineLevel="1" x14ac:dyDescent="0.2">
      <c r="A471" s="21">
        <v>63</v>
      </c>
      <c r="B471" s="606" t="str">
        <f t="shared" si="57"/>
        <v>Transport stakleničkih plinova prema Direktivi 2009/31/EC</v>
      </c>
      <c r="C471" s="17" t="str">
        <f t="shared" si="57"/>
        <v>CCS: Transport</v>
      </c>
      <c r="D471" s="17" t="str">
        <f t="shared" si="57"/>
        <v>CO2 transferred</v>
      </c>
      <c r="E471" s="17"/>
      <c r="F471" s="151" t="str">
        <f t="shared" si="59"/>
        <v>Metoda masene bilance, članak 25.</v>
      </c>
      <c r="G471" s="103" t="str">
        <f t="shared" si="56"/>
        <v>nije primjenjivo</v>
      </c>
      <c r="H471" s="149"/>
      <c r="I471" s="149"/>
      <c r="J471" s="151"/>
      <c r="K471" s="151"/>
      <c r="L471" s="149"/>
      <c r="M471" s="149"/>
      <c r="N471" s="149"/>
      <c r="O471" s="150"/>
      <c r="P471" s="103" t="str">
        <f t="shared" si="60"/>
        <v>nije primjenjivo</v>
      </c>
      <c r="Q471" s="147" t="str">
        <f t="shared" si="61"/>
        <v>CCS: Transport: CO2 transferred</v>
      </c>
      <c r="R471" s="17"/>
      <c r="S471" s="17" t="str">
        <f t="shared" si="62"/>
        <v>NCV_CCS: Transport: CO2 transferred</v>
      </c>
      <c r="Z471" s="21" t="b">
        <f t="shared" si="58"/>
        <v>1</v>
      </c>
      <c r="AL471" s="619"/>
      <c r="AM471" s="619"/>
      <c r="AN471" s="619"/>
      <c r="AO471" s="619"/>
      <c r="AP471" s="619"/>
    </row>
    <row r="472" spans="1:42" ht="12.75" customHeight="1" outlineLevel="1" x14ac:dyDescent="0.2">
      <c r="A472" s="21">
        <v>64</v>
      </c>
      <c r="B472" s="606" t="str">
        <f t="shared" si="57"/>
        <v>Transport stakleničkih plinova prema Direktivi 2009/31/EC</v>
      </c>
      <c r="C472" s="17" t="str">
        <f t="shared" si="57"/>
        <v>CCS: Transport</v>
      </c>
      <c r="D472" s="17" t="str">
        <f t="shared" si="57"/>
        <v>CO2 vented</v>
      </c>
      <c r="E472" s="17"/>
      <c r="F472" s="151" t="str">
        <f t="shared" si="59"/>
        <v>Standardna metoda: Proces, članak 24. stavak 2.</v>
      </c>
      <c r="G472" s="103" t="str">
        <f t="shared" si="56"/>
        <v>nije primjenjivo</v>
      </c>
      <c r="H472" s="149"/>
      <c r="I472" s="149"/>
      <c r="J472" s="151"/>
      <c r="K472" s="151"/>
      <c r="L472" s="149"/>
      <c r="M472" s="149"/>
      <c r="N472" s="149"/>
      <c r="O472" s="150"/>
      <c r="P472" s="103" t="str">
        <f t="shared" si="60"/>
        <v>nije primjenjivo</v>
      </c>
      <c r="Q472" s="147" t="str">
        <f t="shared" si="61"/>
        <v>CCS: Transport: CO2 vented</v>
      </c>
      <c r="R472" s="17"/>
      <c r="S472" s="17" t="str">
        <f t="shared" si="62"/>
        <v>NCV_CCS: Transport: CO2 vented</v>
      </c>
      <c r="Z472" s="21" t="b">
        <f t="shared" si="58"/>
        <v>1</v>
      </c>
      <c r="AL472" s="619"/>
      <c r="AM472" s="619"/>
      <c r="AN472" s="619"/>
      <c r="AO472" s="619"/>
      <c r="AP472" s="619"/>
    </row>
    <row r="473" spans="1:42" ht="12.75" customHeight="1" outlineLevel="1" x14ac:dyDescent="0.2">
      <c r="A473" s="21">
        <v>65</v>
      </c>
      <c r="B473" s="606" t="str">
        <f t="shared" si="57"/>
        <v>Transport stakleničkih plinova prema Direktivi 2009/31/EC</v>
      </c>
      <c r="C473" s="17" t="str">
        <f t="shared" si="57"/>
        <v>CCS: Transport</v>
      </c>
      <c r="D473" s="17" t="str">
        <f t="shared" si="57"/>
        <v>CO2 leaked</v>
      </c>
      <c r="E473" s="17"/>
      <c r="F473" s="151" t="str">
        <f t="shared" si="59"/>
        <v>Standardna metoda: Proces, članak 24. stavak 2.</v>
      </c>
      <c r="G473" s="103" t="str">
        <f t="shared" si="56"/>
        <v>nije primjenjivo</v>
      </c>
      <c r="H473" s="149"/>
      <c r="I473" s="149"/>
      <c r="J473" s="151"/>
      <c r="K473" s="151"/>
      <c r="L473" s="149"/>
      <c r="M473" s="149"/>
      <c r="N473" s="149"/>
      <c r="O473" s="150"/>
      <c r="P473" s="103" t="str">
        <f t="shared" si="60"/>
        <v>nije primjenjivo</v>
      </c>
      <c r="Q473" s="147" t="str">
        <f t="shared" si="61"/>
        <v>CCS: Transport: CO2 leaked</v>
      </c>
      <c r="R473" s="17"/>
      <c r="S473" s="17" t="str">
        <f t="shared" si="62"/>
        <v>NCV_CCS: Transport: CO2 leaked</v>
      </c>
      <c r="Z473" s="21" t="b">
        <f t="shared" si="58"/>
        <v>1</v>
      </c>
      <c r="AL473" s="619"/>
      <c r="AM473" s="619"/>
      <c r="AN473" s="619"/>
      <c r="AO473" s="619"/>
      <c r="AP473" s="619"/>
    </row>
    <row r="474" spans="1:42" ht="12.75" customHeight="1" outlineLevel="1" x14ac:dyDescent="0.2">
      <c r="A474" s="21">
        <v>66</v>
      </c>
      <c r="B474" s="606" t="str">
        <f t="shared" si="57"/>
        <v>Transport stakleničkih plinova prema Direktivi 2009/31/EC</v>
      </c>
      <c r="C474" s="17" t="str">
        <f t="shared" si="57"/>
        <v>CCS: Transport</v>
      </c>
      <c r="D474" s="17" t="str">
        <f t="shared" si="57"/>
        <v>CO2 fugitive</v>
      </c>
      <c r="E474" s="17"/>
      <c r="F474" s="151" t="str">
        <f t="shared" si="59"/>
        <v>Standardna metoda: Proces, članak 24. stavak 2.</v>
      </c>
      <c r="G474" s="103" t="str">
        <f t="shared" si="56"/>
        <v>nije primjenjivo</v>
      </c>
      <c r="H474" s="149"/>
      <c r="I474" s="149"/>
      <c r="J474" s="151"/>
      <c r="K474" s="151"/>
      <c r="L474" s="149"/>
      <c r="M474" s="149"/>
      <c r="N474" s="149"/>
      <c r="O474" s="150"/>
      <c r="P474" s="103" t="str">
        <f t="shared" si="60"/>
        <v>nije primjenjivo</v>
      </c>
      <c r="Q474" s="147" t="str">
        <f t="shared" si="61"/>
        <v>CCS: Transport: CO2 fugitive</v>
      </c>
      <c r="R474" s="17"/>
      <c r="S474" s="17" t="str">
        <f t="shared" si="62"/>
        <v>NCV_CCS: Transport: CO2 fugitive</v>
      </c>
      <c r="Z474" s="21" t="b">
        <f t="shared" si="58"/>
        <v>1</v>
      </c>
      <c r="AL474" s="619"/>
      <c r="AM474" s="619"/>
      <c r="AN474" s="619"/>
      <c r="AO474" s="619"/>
      <c r="AP474" s="619"/>
    </row>
    <row r="475" spans="1:42" ht="12.75" customHeight="1" outlineLevel="1" x14ac:dyDescent="0.2">
      <c r="A475" s="21">
        <v>67</v>
      </c>
      <c r="B475" s="606" t="str">
        <f t="shared" si="57"/>
        <v>Skladištenje stakleničkih plinova prema Direktivi 2009/31/EC</v>
      </c>
      <c r="C475" s="17" t="str">
        <f t="shared" si="57"/>
        <v>CCS: Storage</v>
      </c>
      <c r="D475" s="17" t="str">
        <f t="shared" si="57"/>
        <v>CO2 transferred</v>
      </c>
      <c r="E475" s="17"/>
      <c r="F475" s="151" t="str">
        <f t="shared" si="59"/>
        <v>Metoda masene bilance, članak 25.</v>
      </c>
      <c r="G475" s="103" t="str">
        <f t="shared" si="56"/>
        <v>nije primjenjivo</v>
      </c>
      <c r="H475" s="149"/>
      <c r="I475" s="149"/>
      <c r="J475" s="151"/>
      <c r="K475" s="151"/>
      <c r="L475" s="149"/>
      <c r="M475" s="149"/>
      <c r="N475" s="149"/>
      <c r="O475" s="150"/>
      <c r="P475" s="103" t="str">
        <f t="shared" si="60"/>
        <v>nije primjenjivo</v>
      </c>
      <c r="Q475" s="147" t="str">
        <f t="shared" si="61"/>
        <v>CCS: Storage: CO2 transferred</v>
      </c>
      <c r="R475" s="17"/>
      <c r="S475" s="17" t="str">
        <f t="shared" si="62"/>
        <v>NCV_CCS: Storage: CO2 transferred</v>
      </c>
      <c r="Z475" s="21" t="b">
        <f t="shared" si="58"/>
        <v>1</v>
      </c>
      <c r="AL475" s="619"/>
      <c r="AM475" s="619"/>
      <c r="AN475" s="619"/>
      <c r="AO475" s="619"/>
      <c r="AP475" s="619"/>
    </row>
    <row r="476" spans="1:42" ht="12.75" customHeight="1" outlineLevel="1" x14ac:dyDescent="0.2">
      <c r="A476" s="21">
        <v>68</v>
      </c>
      <c r="B476" s="606" t="str">
        <f t="shared" si="57"/>
        <v>Skladištenje stakleničkih plinova prema Direktivi 2009/31/EC</v>
      </c>
      <c r="C476" s="17" t="str">
        <f t="shared" si="57"/>
        <v>CCS: Storage</v>
      </c>
      <c r="D476" s="17" t="str">
        <f t="shared" si="57"/>
        <v>CO2 vented</v>
      </c>
      <c r="E476" s="17"/>
      <c r="F476" s="151" t="str">
        <f t="shared" si="59"/>
        <v>Standardna metoda: Proces, članak 24. stavak 2.</v>
      </c>
      <c r="G476" s="103" t="str">
        <f t="shared" si="56"/>
        <v>nije primjenjivo</v>
      </c>
      <c r="H476" s="149"/>
      <c r="I476" s="149"/>
      <c r="J476" s="151"/>
      <c r="K476" s="151"/>
      <c r="L476" s="149"/>
      <c r="M476" s="149"/>
      <c r="N476" s="149"/>
      <c r="O476" s="150"/>
      <c r="P476" s="103" t="str">
        <f t="shared" si="60"/>
        <v>nije primjenjivo</v>
      </c>
      <c r="Q476" s="147" t="str">
        <f t="shared" si="61"/>
        <v>CCS: Storage: CO2 vented</v>
      </c>
      <c r="R476" s="17"/>
      <c r="S476" s="17" t="str">
        <f t="shared" si="62"/>
        <v>NCV_CCS: Storage: CO2 vented</v>
      </c>
      <c r="Z476" s="21" t="b">
        <f t="shared" si="58"/>
        <v>1</v>
      </c>
      <c r="AL476" s="619"/>
      <c r="AM476" s="619"/>
      <c r="AN476" s="619"/>
      <c r="AO476" s="619"/>
      <c r="AP476" s="619"/>
    </row>
    <row r="477" spans="1:42" ht="12.75" customHeight="1" outlineLevel="1" x14ac:dyDescent="0.2">
      <c r="A477" s="21">
        <v>69</v>
      </c>
      <c r="B477" s="606" t="str">
        <f t="shared" si="57"/>
        <v>Skladištenje stakleničkih plinova prema Direktivi 2009/31/EC</v>
      </c>
      <c r="C477" s="17" t="str">
        <f t="shared" si="57"/>
        <v>CCS: Storage</v>
      </c>
      <c r="D477" s="17" t="str">
        <f t="shared" si="57"/>
        <v>CO2 leaked</v>
      </c>
      <c r="E477" s="17"/>
      <c r="F477" s="151" t="str">
        <f t="shared" si="59"/>
        <v>Standardna metoda: Proces, članak 24. stavak 2.</v>
      </c>
      <c r="G477" s="103" t="str">
        <f t="shared" si="56"/>
        <v>nije primjenjivo</v>
      </c>
      <c r="H477" s="149"/>
      <c r="I477" s="149"/>
      <c r="J477" s="151"/>
      <c r="K477" s="151"/>
      <c r="L477" s="149"/>
      <c r="M477" s="149"/>
      <c r="N477" s="149"/>
      <c r="O477" s="150"/>
      <c r="P477" s="103" t="str">
        <f t="shared" si="60"/>
        <v>nije primjenjivo</v>
      </c>
      <c r="Q477" s="147" t="str">
        <f t="shared" si="61"/>
        <v>CCS: Storage: CO2 leaked</v>
      </c>
      <c r="R477" s="17"/>
      <c r="S477" s="17" t="str">
        <f t="shared" si="62"/>
        <v>NCV_CCS: Storage: CO2 leaked</v>
      </c>
      <c r="Z477" s="21" t="b">
        <f t="shared" si="58"/>
        <v>1</v>
      </c>
      <c r="AL477" s="619"/>
      <c r="AM477" s="619"/>
      <c r="AN477" s="619"/>
      <c r="AO477" s="619"/>
      <c r="AP477" s="619"/>
    </row>
    <row r="478" spans="1:42" ht="12.75" customHeight="1" outlineLevel="1" x14ac:dyDescent="0.2">
      <c r="A478" s="21">
        <v>70</v>
      </c>
      <c r="B478" s="606" t="str">
        <f t="shared" si="57"/>
        <v>Skladištenje stakleničkih plinova prema Direktivi 2009/31/EC</v>
      </c>
      <c r="C478" s="17" t="str">
        <f t="shared" si="57"/>
        <v>CCS: Storage</v>
      </c>
      <c r="D478" s="17" t="str">
        <f t="shared" si="57"/>
        <v>CO2 fugitive</v>
      </c>
      <c r="E478" s="17"/>
      <c r="F478" s="151" t="str">
        <f t="shared" si="59"/>
        <v>Standardna metoda: Proces, članak 24. stavak 2.</v>
      </c>
      <c r="G478" s="103" t="str">
        <f t="shared" si="56"/>
        <v>nije primjenjivo</v>
      </c>
      <c r="H478" s="149"/>
      <c r="I478" s="149"/>
      <c r="J478" s="151"/>
      <c r="K478" s="151"/>
      <c r="L478" s="149"/>
      <c r="M478" s="149"/>
      <c r="N478" s="149"/>
      <c r="O478" s="150"/>
      <c r="P478" s="103" t="str">
        <f t="shared" si="60"/>
        <v>nije primjenjivo</v>
      </c>
      <c r="Q478" s="147" t="str">
        <f t="shared" si="61"/>
        <v>CCS: Storage: CO2 fugitive</v>
      </c>
      <c r="R478" s="17"/>
      <c r="S478" s="17" t="str">
        <f t="shared" si="62"/>
        <v>NCV_CCS: Storage: CO2 fugitive</v>
      </c>
      <c r="Z478" s="21" t="b">
        <f t="shared" si="58"/>
        <v>1</v>
      </c>
      <c r="AL478" s="619"/>
      <c r="AM478" s="619"/>
      <c r="AN478" s="619"/>
      <c r="AO478" s="619"/>
      <c r="AP478" s="619"/>
    </row>
    <row r="479" spans="1:42" ht="12.75" customHeight="1" outlineLevel="1" x14ac:dyDescent="0.2">
      <c r="B479" s="17"/>
      <c r="C479" s="17"/>
      <c r="D479" s="17"/>
      <c r="E479" s="17"/>
      <c r="F479" s="17"/>
      <c r="G479" s="17"/>
      <c r="H479" s="88"/>
      <c r="I479" s="88"/>
      <c r="J479" s="17"/>
      <c r="K479" s="17"/>
      <c r="L479" s="88"/>
      <c r="M479" s="88"/>
      <c r="N479" s="88"/>
      <c r="O479" s="88"/>
      <c r="P479" s="103"/>
      <c r="Q479" s="17"/>
      <c r="R479" s="17"/>
      <c r="S479" s="17"/>
      <c r="Z479" s="21" t="b">
        <f t="shared" si="58"/>
        <v>0</v>
      </c>
    </row>
    <row r="480" spans="1:42" s="142" customFormat="1" ht="12.75" customHeight="1" outlineLevel="1" x14ac:dyDescent="0.2">
      <c r="A480" s="142" t="s">
        <v>1608</v>
      </c>
      <c r="B480" s="143" t="str">
        <f>Translations!$B$524</f>
        <v>Sadržaj ugljika</v>
      </c>
      <c r="C480" s="143" t="str">
        <f>Translations!$B$957</f>
        <v>Skraćeno ime</v>
      </c>
      <c r="D480" s="143" t="str">
        <f>Translations!$B$958</f>
        <v>Pod-djelatnost</v>
      </c>
      <c r="E480" s="143" t="str">
        <f>Translations!$B$389</f>
        <v>Analitički parametar</v>
      </c>
      <c r="F480" s="143" t="str">
        <f>Translations!$B$959</f>
        <v>Tip izvora</v>
      </c>
      <c r="G480" s="144" t="str">
        <f>Translations!$B$960</f>
        <v>Minimum</v>
      </c>
      <c r="H480" s="144">
        <v>1</v>
      </c>
      <c r="I480" s="144">
        <v>2</v>
      </c>
      <c r="J480" s="144" t="s">
        <v>1323</v>
      </c>
      <c r="K480" s="144" t="str">
        <f>Translations!$B$928</f>
        <v>2b</v>
      </c>
      <c r="L480" s="144">
        <v>3</v>
      </c>
      <c r="M480" s="144" t="s">
        <v>1755</v>
      </c>
      <c r="N480" s="144" t="s">
        <v>1756</v>
      </c>
      <c r="O480" s="144">
        <v>4</v>
      </c>
      <c r="P480" s="144" t="str">
        <f>Translations!$B$961</f>
        <v>Najviši</v>
      </c>
      <c r="Q480" s="145"/>
      <c r="Z480" s="142" t="str">
        <f>Translations!$B$962</f>
        <v>označiti sivom bojom?</v>
      </c>
      <c r="AK480" s="142" t="s">
        <v>1649</v>
      </c>
      <c r="AL480" s="206">
        <v>1</v>
      </c>
      <c r="AM480" s="206">
        <v>2</v>
      </c>
      <c r="AN480" s="206" t="s">
        <v>1323</v>
      </c>
      <c r="AO480" s="206" t="str">
        <f>Translations!$B$928</f>
        <v>2b</v>
      </c>
      <c r="AP480" s="206">
        <v>3</v>
      </c>
    </row>
    <row r="481" spans="1:42" ht="12.75" customHeight="1" outlineLevel="1" x14ac:dyDescent="0.2">
      <c r="A481" s="21">
        <v>1</v>
      </c>
      <c r="B481" s="606" t="str">
        <f t="shared" ref="B481:D500" si="63">B409</f>
        <v xml:space="preserve">Izgaranje goriva </v>
      </c>
      <c r="C481" s="17" t="str">
        <f t="shared" si="63"/>
        <v>Izgaranje</v>
      </c>
      <c r="D481" s="17" t="str">
        <f t="shared" si="63"/>
        <v>Komercijalna standardna goriva</v>
      </c>
      <c r="E481" s="17"/>
      <c r="F481" s="151" t="str">
        <f t="shared" ref="F481:F512" si="64">F409</f>
        <v>Standardna metoda: Gorivo, članak 24. stavak 1.Uredbe</v>
      </c>
      <c r="G481" s="103" t="str">
        <f>EUconst_NA</f>
        <v>nije primjenjivo</v>
      </c>
      <c r="H481" s="149"/>
      <c r="I481" s="149"/>
      <c r="J481" s="149"/>
      <c r="K481" s="149"/>
      <c r="L481" s="149"/>
      <c r="M481" s="149"/>
      <c r="N481" s="149"/>
      <c r="O481" s="150"/>
      <c r="P481" s="103" t="str">
        <f>G481</f>
        <v>nije primjenjivo</v>
      </c>
      <c r="Q481" s="147" t="str">
        <f>C481 &amp; ": " &amp;D481</f>
        <v>Izgaranje: Komercijalna standardna goriva</v>
      </c>
      <c r="R481" s="17"/>
      <c r="S481" s="17" t="str">
        <f t="shared" ref="S481:S513" si="65">EUconst_CNTR_CarbonContent&amp;Q481</f>
        <v>CarbC_Izgaranje: Komercijalna standardna goriva</v>
      </c>
      <c r="Z481" s="21" t="b">
        <f t="shared" ref="Z481:Z540" si="66">IF(G481=EUconst_NA,TRUE,FALSE)</f>
        <v>1</v>
      </c>
      <c r="AL481" s="619" t="s">
        <v>990</v>
      </c>
      <c r="AM481" s="619" t="s">
        <v>990</v>
      </c>
      <c r="AN481" s="619" t="s">
        <v>990</v>
      </c>
      <c r="AO481" s="619" t="s">
        <v>990</v>
      </c>
      <c r="AP481" s="619" t="s">
        <v>990</v>
      </c>
    </row>
    <row r="482" spans="1:42" ht="12.75" customHeight="1" outlineLevel="1" x14ac:dyDescent="0.2">
      <c r="A482" s="21">
        <v>2</v>
      </c>
      <c r="B482" s="606" t="str">
        <f t="shared" si="63"/>
        <v xml:space="preserve">Izgaranje goriva </v>
      </c>
      <c r="C482" s="17" t="str">
        <f t="shared" si="63"/>
        <v>Izgaranje</v>
      </c>
      <c r="D482" s="17" t="str">
        <f t="shared" si="63"/>
        <v>Ostala plinovita &amp; tekuća goriva</v>
      </c>
      <c r="E482" s="17"/>
      <c r="F482" s="151" t="str">
        <f t="shared" si="64"/>
        <v>Standardna metoda: Gorivo, članak 24. stavak 1.Uredbe</v>
      </c>
      <c r="G482" s="103" t="str">
        <f>EUconst_NA</f>
        <v>nije primjenjivo</v>
      </c>
      <c r="H482" s="149"/>
      <c r="I482" s="149"/>
      <c r="J482" s="149"/>
      <c r="K482" s="149"/>
      <c r="L482" s="149"/>
      <c r="M482" s="149"/>
      <c r="N482" s="149"/>
      <c r="O482" s="150"/>
      <c r="P482" s="103" t="str">
        <f t="shared" ref="P482:P492" si="67">IF(G482=EUconst_NA,EUconst_NA,IF(ISBLANK(J482),COUNTA(H482:O482),COUNTA(H482,J482,L482)))</f>
        <v>nije primjenjivo</v>
      </c>
      <c r="Q482" s="147" t="str">
        <f t="shared" ref="Q482:Q541" si="68">C482 &amp; ": " &amp;D482</f>
        <v>Izgaranje: Ostala plinovita &amp; tekuća goriva</v>
      </c>
      <c r="R482" s="17"/>
      <c r="S482" s="17" t="str">
        <f t="shared" si="65"/>
        <v>CarbC_Izgaranje: Ostala plinovita &amp; tekuća goriva</v>
      </c>
      <c r="Z482" s="21" t="b">
        <f t="shared" si="66"/>
        <v>1</v>
      </c>
      <c r="AL482" s="619" t="s">
        <v>990</v>
      </c>
      <c r="AM482" s="619" t="s">
        <v>990</v>
      </c>
      <c r="AN482" s="619" t="s">
        <v>990</v>
      </c>
      <c r="AO482" s="619" t="s">
        <v>990</v>
      </c>
      <c r="AP482" s="619" t="s">
        <v>990</v>
      </c>
    </row>
    <row r="483" spans="1:42" ht="12.75" customHeight="1" outlineLevel="1" x14ac:dyDescent="0.2">
      <c r="A483" s="21">
        <v>3</v>
      </c>
      <c r="B483" s="606" t="str">
        <f t="shared" si="63"/>
        <v xml:space="preserve">Izgaranje goriva </v>
      </c>
      <c r="C483" s="17" t="str">
        <f t="shared" si="63"/>
        <v>Izgaranje</v>
      </c>
      <c r="D483" s="17" t="str">
        <f t="shared" si="63"/>
        <v>Kruta goriva isključujući otpad</v>
      </c>
      <c r="E483" s="17"/>
      <c r="F483" s="151" t="str">
        <f t="shared" si="64"/>
        <v>Standardna metoda: Gorivo, članak 24. stavak 1.Uredbe</v>
      </c>
      <c r="G483" s="103" t="str">
        <f>EUconst_NA</f>
        <v>nije primjenjivo</v>
      </c>
      <c r="H483" s="149"/>
      <c r="I483" s="149"/>
      <c r="J483" s="149"/>
      <c r="K483" s="149"/>
      <c r="L483" s="149"/>
      <c r="M483" s="149"/>
      <c r="N483" s="149"/>
      <c r="O483" s="150"/>
      <c r="P483" s="103" t="str">
        <f t="shared" si="67"/>
        <v>nije primjenjivo</v>
      </c>
      <c r="Q483" s="147" t="str">
        <f t="shared" si="68"/>
        <v>Izgaranje: Kruta goriva isključujući otpad</v>
      </c>
      <c r="R483" s="17"/>
      <c r="S483" s="17" t="str">
        <f t="shared" si="65"/>
        <v>CarbC_Izgaranje: Kruta goriva isključujući otpad</v>
      </c>
      <c r="Z483" s="21" t="b">
        <f t="shared" si="66"/>
        <v>1</v>
      </c>
      <c r="AL483" s="619" t="s">
        <v>990</v>
      </c>
      <c r="AM483" s="619" t="s">
        <v>990</v>
      </c>
      <c r="AN483" s="619" t="s">
        <v>990</v>
      </c>
      <c r="AO483" s="619" t="s">
        <v>990</v>
      </c>
      <c r="AP483" s="619" t="s">
        <v>990</v>
      </c>
    </row>
    <row r="484" spans="1:42" ht="12.75" customHeight="1" outlineLevel="1" x14ac:dyDescent="0.2">
      <c r="A484" s="21">
        <v>4</v>
      </c>
      <c r="B484" s="606" t="str">
        <f t="shared" si="63"/>
        <v xml:space="preserve">Izgaranje goriva </v>
      </c>
      <c r="C484" s="17" t="str">
        <f t="shared" si="63"/>
        <v>Izgaranje</v>
      </c>
      <c r="D484" s="17" t="str">
        <f t="shared" si="63"/>
        <v>Otpad</v>
      </c>
      <c r="E484" s="17"/>
      <c r="F484" s="151" t="str">
        <f t="shared" si="64"/>
        <v>Standardna metoda: Gorivo, članak 24. stavak 1.Uredbe</v>
      </c>
      <c r="G484" s="103" t="str">
        <f>EUconst_NA</f>
        <v>nije primjenjivo</v>
      </c>
      <c r="H484" s="149"/>
      <c r="I484" s="149"/>
      <c r="J484" s="149"/>
      <c r="K484" s="149"/>
      <c r="L484" s="149"/>
      <c r="M484" s="149"/>
      <c r="N484" s="149"/>
      <c r="O484" s="150"/>
      <c r="P484" s="103" t="str">
        <f>IF(G484=EUconst_NA,EUconst_NA,IF(ISBLANK(J484),COUNTA(H484:O484),COUNTA(H484,J484,L484)))</f>
        <v>nije primjenjivo</v>
      </c>
      <c r="Q484" s="147" t="str">
        <f>C484 &amp; ": " &amp;D484</f>
        <v>Izgaranje: Otpad</v>
      </c>
      <c r="R484" s="17"/>
      <c r="S484" s="17" t="str">
        <f>EUconst_CNTR_CarbonContent&amp;Q484</f>
        <v>CarbC_Izgaranje: Otpad</v>
      </c>
      <c r="Z484" s="21" t="b">
        <f>IF(G484=EUconst_NA,TRUE,FALSE)</f>
        <v>1</v>
      </c>
      <c r="AL484" s="619" t="s">
        <v>990</v>
      </c>
      <c r="AM484" s="619" t="s">
        <v>990</v>
      </c>
      <c r="AN484" s="619" t="s">
        <v>990</v>
      </c>
      <c r="AO484" s="619" t="s">
        <v>990</v>
      </c>
      <c r="AP484" s="619" t="s">
        <v>990</v>
      </c>
    </row>
    <row r="485" spans="1:42" ht="12.75" customHeight="1" outlineLevel="1" x14ac:dyDescent="0.2">
      <c r="A485" s="21">
        <v>5</v>
      </c>
      <c r="B485" s="606" t="str">
        <f t="shared" si="63"/>
        <v xml:space="preserve">Izgaranje goriva </v>
      </c>
      <c r="C485" s="17" t="str">
        <f t="shared" si="63"/>
        <v>Izgaranje</v>
      </c>
      <c r="D485" s="17" t="str">
        <f t="shared" si="63"/>
        <v xml:space="preserve">Terminali za obradu plina </v>
      </c>
      <c r="E485" s="17"/>
      <c r="F485" s="151" t="str">
        <f t="shared" si="64"/>
        <v>Metoda masene bilance, članak 25.</v>
      </c>
      <c r="G485" s="103">
        <v>1</v>
      </c>
      <c r="H485" s="149" t="str">
        <f>Translations!$B$493</f>
        <v>Zadane vrijednosti I:</v>
      </c>
      <c r="I485" s="149"/>
      <c r="J485" s="151" t="str">
        <f>Translations!$B$528</f>
        <v>Zadane vrijednosti II:</v>
      </c>
      <c r="K485" s="151" t="str">
        <f>Translations!$B$1061</f>
        <v>Utemeljeni posredni faktori (ako je promijenjivo)</v>
      </c>
      <c r="L485" s="149" t="str">
        <f>Translations!$B$527</f>
        <v>Laboratorijske analize:</v>
      </c>
      <c r="M485" s="149"/>
      <c r="N485" s="149"/>
      <c r="O485" s="150"/>
      <c r="P485" s="103">
        <f t="shared" si="67"/>
        <v>3</v>
      </c>
      <c r="Q485" s="147" t="str">
        <f t="shared" si="68"/>
        <v xml:space="preserve">Izgaranje: Terminali za obradu plina </v>
      </c>
      <c r="R485" s="17"/>
      <c r="S485" s="17" t="str">
        <f t="shared" si="65"/>
        <v xml:space="preserve">CarbC_Izgaranje: Terminali za obradu plina </v>
      </c>
      <c r="W485" s="226"/>
      <c r="Z485" s="21" t="b">
        <f t="shared" si="66"/>
        <v>0</v>
      </c>
      <c r="AL485" s="619">
        <v>1</v>
      </c>
      <c r="AM485" s="619" t="s">
        <v>990</v>
      </c>
      <c r="AN485" s="619">
        <v>1</v>
      </c>
      <c r="AO485" s="619">
        <v>2</v>
      </c>
      <c r="AP485" s="619">
        <v>2</v>
      </c>
    </row>
    <row r="486" spans="1:42" ht="12.75" customHeight="1" outlineLevel="1" x14ac:dyDescent="0.2">
      <c r="A486" s="21">
        <v>6</v>
      </c>
      <c r="B486" s="606" t="str">
        <f t="shared" si="63"/>
        <v xml:space="preserve">Izgaranje goriva </v>
      </c>
      <c r="C486" s="17" t="str">
        <f t="shared" si="63"/>
        <v>Izgaranje</v>
      </c>
      <c r="D486" s="17" t="str">
        <f t="shared" si="63"/>
        <v>Baklje</v>
      </c>
      <c r="E486" s="17"/>
      <c r="F486" s="151" t="str">
        <f t="shared" si="64"/>
        <v>Standardna metoda: Gorivo, članak 24. stavak 1.Uredbe</v>
      </c>
      <c r="G486" s="103" t="str">
        <f>EUconst_NA</f>
        <v>nije primjenjivo</v>
      </c>
      <c r="H486" s="149"/>
      <c r="I486" s="149"/>
      <c r="J486" s="149"/>
      <c r="K486" s="149"/>
      <c r="L486" s="149"/>
      <c r="M486" s="149"/>
      <c r="N486" s="149"/>
      <c r="O486" s="150"/>
      <c r="P486" s="103" t="str">
        <f t="shared" si="67"/>
        <v>nije primjenjivo</v>
      </c>
      <c r="Q486" s="147" t="str">
        <f t="shared" si="68"/>
        <v>Izgaranje: Baklje</v>
      </c>
      <c r="R486" s="17"/>
      <c r="S486" s="17" t="str">
        <f t="shared" si="65"/>
        <v>CarbC_Izgaranje: Baklje</v>
      </c>
      <c r="Z486" s="21" t="b">
        <f t="shared" si="66"/>
        <v>1</v>
      </c>
      <c r="AL486" s="619" t="s">
        <v>990</v>
      </c>
      <c r="AM486" s="619" t="s">
        <v>990</v>
      </c>
      <c r="AN486" s="619" t="s">
        <v>990</v>
      </c>
      <c r="AO486" s="619" t="s">
        <v>990</v>
      </c>
      <c r="AP486" s="619" t="s">
        <v>990</v>
      </c>
    </row>
    <row r="487" spans="1:42" ht="12.75" customHeight="1" outlineLevel="1" x14ac:dyDescent="0.2">
      <c r="A487" s="21">
        <v>7</v>
      </c>
      <c r="B487" s="606" t="str">
        <f t="shared" si="63"/>
        <v xml:space="preserve">Izgaranje goriva </v>
      </c>
      <c r="C487" s="17" t="str">
        <f t="shared" si="63"/>
        <v>Izgaranje</v>
      </c>
      <c r="D487" s="17" t="str">
        <f t="shared" si="63"/>
        <v>Čišćenje mokrim postupkom (karbonati)</v>
      </c>
      <c r="E487" s="17"/>
      <c r="F487" s="151" t="str">
        <f t="shared" si="64"/>
        <v>Standardna metoda: Proces, članak 24. stavak 2.</v>
      </c>
      <c r="G487" s="103" t="str">
        <f>EUconst_NA</f>
        <v>nije primjenjivo</v>
      </c>
      <c r="H487" s="149"/>
      <c r="I487" s="149"/>
      <c r="J487" s="151"/>
      <c r="K487" s="151"/>
      <c r="L487" s="149"/>
      <c r="M487" s="149"/>
      <c r="N487" s="149"/>
      <c r="O487" s="150"/>
      <c r="P487" s="103" t="str">
        <f t="shared" si="67"/>
        <v>nije primjenjivo</v>
      </c>
      <c r="Q487" s="147" t="str">
        <f t="shared" si="68"/>
        <v>Izgaranje: Čišćenje mokrim postupkom (karbonati)</v>
      </c>
      <c r="R487" s="17"/>
      <c r="S487" s="17" t="str">
        <f t="shared" si="65"/>
        <v>CarbC_Izgaranje: Čišćenje mokrim postupkom (karbonati)</v>
      </c>
      <c r="Z487" s="21" t="b">
        <f t="shared" si="66"/>
        <v>1</v>
      </c>
      <c r="AL487" s="619" t="s">
        <v>990</v>
      </c>
      <c r="AM487" s="619" t="s">
        <v>990</v>
      </c>
      <c r="AN487" s="619" t="s">
        <v>990</v>
      </c>
      <c r="AO487" s="619" t="s">
        <v>990</v>
      </c>
      <c r="AP487" s="619" t="s">
        <v>990</v>
      </c>
    </row>
    <row r="488" spans="1:42" ht="12.75" customHeight="1" outlineLevel="1" x14ac:dyDescent="0.2">
      <c r="A488" s="21">
        <v>8</v>
      </c>
      <c r="B488" s="606" t="str">
        <f t="shared" si="63"/>
        <v xml:space="preserve">Izgaranje goriva </v>
      </c>
      <c r="C488" s="17" t="str">
        <f t="shared" si="63"/>
        <v>Izgaranje</v>
      </c>
      <c r="D488" s="17" t="str">
        <f t="shared" si="63"/>
        <v>Čišćenje mokrim postupkom (gips)</v>
      </c>
      <c r="E488" s="17"/>
      <c r="F488" s="151" t="str">
        <f t="shared" si="64"/>
        <v>Standardna metoda: Proces, članak 24. stavak 2.</v>
      </c>
      <c r="G488" s="103" t="str">
        <f>EUconst_NA</f>
        <v>nije primjenjivo</v>
      </c>
      <c r="H488" s="149"/>
      <c r="I488" s="149"/>
      <c r="J488" s="151"/>
      <c r="K488" s="151"/>
      <c r="L488" s="149"/>
      <c r="M488" s="149"/>
      <c r="N488" s="149"/>
      <c r="O488" s="150"/>
      <c r="P488" s="103" t="str">
        <f t="shared" si="67"/>
        <v>nije primjenjivo</v>
      </c>
      <c r="Q488" s="147" t="str">
        <f t="shared" si="68"/>
        <v>Izgaranje: Čišćenje mokrim postupkom (gips)</v>
      </c>
      <c r="R488" s="17"/>
      <c r="S488" s="17" t="str">
        <f t="shared" si="65"/>
        <v>CarbC_Izgaranje: Čišćenje mokrim postupkom (gips)</v>
      </c>
      <c r="Z488" s="21" t="b">
        <f t="shared" si="66"/>
        <v>1</v>
      </c>
      <c r="AL488" s="619" t="s">
        <v>990</v>
      </c>
      <c r="AM488" s="619" t="s">
        <v>990</v>
      </c>
      <c r="AN488" s="619" t="s">
        <v>990</v>
      </c>
      <c r="AO488" s="619" t="s">
        <v>990</v>
      </c>
      <c r="AP488" s="619" t="s">
        <v>990</v>
      </c>
    </row>
    <row r="489" spans="1:42" ht="12.75" customHeight="1" outlineLevel="1" x14ac:dyDescent="0.2">
      <c r="A489" s="21">
        <v>9</v>
      </c>
      <c r="B489" s="606" t="str">
        <f t="shared" si="63"/>
        <v xml:space="preserve">Izgaranje goriva </v>
      </c>
      <c r="C489" s="17" t="str">
        <f t="shared" si="63"/>
        <v>Izgaranje</v>
      </c>
      <c r="D489" s="17" t="str">
        <f t="shared" si="63"/>
        <v>Čišćenje mokrim postupkom (urea)</v>
      </c>
      <c r="E489" s="17"/>
      <c r="F489" s="151" t="str">
        <f t="shared" si="64"/>
        <v>Standardna metoda: Proces, članak 24. stavak 2.</v>
      </c>
      <c r="G489" s="103" t="str">
        <f>EUconst_NA</f>
        <v>nije primjenjivo</v>
      </c>
      <c r="H489" s="149"/>
      <c r="I489" s="149"/>
      <c r="J489" s="151"/>
      <c r="K489" s="151"/>
      <c r="L489" s="149"/>
      <c r="M489" s="149"/>
      <c r="N489" s="149"/>
      <c r="O489" s="150"/>
      <c r="P489" s="103" t="str">
        <f t="shared" si="67"/>
        <v>nije primjenjivo</v>
      </c>
      <c r="Q489" s="147" t="str">
        <f t="shared" si="68"/>
        <v>Izgaranje: Čišćenje mokrim postupkom (urea)</v>
      </c>
      <c r="R489" s="17"/>
      <c r="S489" s="17" t="str">
        <f t="shared" si="65"/>
        <v>CarbC_Izgaranje: Čišćenje mokrim postupkom (urea)</v>
      </c>
      <c r="Z489" s="21" t="b">
        <f t="shared" si="66"/>
        <v>1</v>
      </c>
      <c r="AL489" s="619" t="s">
        <v>990</v>
      </c>
      <c r="AM489" s="619" t="s">
        <v>990</v>
      </c>
      <c r="AN489" s="619" t="s">
        <v>990</v>
      </c>
      <c r="AO489" s="619" t="s">
        <v>990</v>
      </c>
      <c r="AP489" s="619" t="s">
        <v>990</v>
      </c>
    </row>
    <row r="490" spans="1:42" ht="12.75" customHeight="1" outlineLevel="1" x14ac:dyDescent="0.2">
      <c r="A490" s="21">
        <v>10</v>
      </c>
      <c r="B490" s="606" t="str">
        <f t="shared" si="63"/>
        <v xml:space="preserve">Rafiniranje mineralnih ulja </v>
      </c>
      <c r="C490" s="17" t="str">
        <f t="shared" si="63"/>
        <v>Rafinerije</v>
      </c>
      <c r="D490" s="17" t="str">
        <f t="shared" si="63"/>
        <v>Bilanca mase</v>
      </c>
      <c r="E490" s="17"/>
      <c r="F490" s="151" t="str">
        <f t="shared" si="64"/>
        <v>Metoda masene bilance, članak 25.</v>
      </c>
      <c r="G490" s="103" t="s">
        <v>1529</v>
      </c>
      <c r="H490" s="149" t="str">
        <f>Translations!$B$493</f>
        <v>Zadane vrijednosti I:</v>
      </c>
      <c r="I490" s="149"/>
      <c r="J490" s="149" t="str">
        <f>Translations!$B$528</f>
        <v>Zadane vrijednosti II:</v>
      </c>
      <c r="K490" s="149" t="str">
        <f>Translations!$B$1061</f>
        <v>Utemeljeni posredni faktori (ako je promijenjivo)</v>
      </c>
      <c r="L490" s="149" t="str">
        <f>Translations!$B$527</f>
        <v>Laboratorijske analize:</v>
      </c>
      <c r="M490" s="149"/>
      <c r="N490" s="149"/>
      <c r="O490" s="150"/>
      <c r="P490" s="103">
        <f t="shared" si="67"/>
        <v>3</v>
      </c>
      <c r="Q490" s="147" t="str">
        <f t="shared" si="68"/>
        <v>Rafinerije: Bilanca mase</v>
      </c>
      <c r="R490" s="17"/>
      <c r="S490" s="17" t="str">
        <f t="shared" si="65"/>
        <v>CarbC_Rafinerije: Bilanca mase</v>
      </c>
      <c r="W490" s="226"/>
      <c r="Z490" s="21" t="b">
        <f t="shared" si="66"/>
        <v>0</v>
      </c>
      <c r="AL490" s="619">
        <v>1</v>
      </c>
      <c r="AM490" s="619" t="s">
        <v>990</v>
      </c>
      <c r="AN490" s="619">
        <v>1</v>
      </c>
      <c r="AO490" s="619">
        <v>2</v>
      </c>
      <c r="AP490" s="619">
        <v>2</v>
      </c>
    </row>
    <row r="491" spans="1:42" ht="12.75" customHeight="1" outlineLevel="1" x14ac:dyDescent="0.2">
      <c r="A491" s="21">
        <v>11</v>
      </c>
      <c r="B491" s="606" t="str">
        <f t="shared" si="63"/>
        <v xml:space="preserve">Rafiniranje mineralnog ulja </v>
      </c>
      <c r="C491" s="17" t="str">
        <f t="shared" si="63"/>
        <v>Rafinerije</v>
      </c>
      <c r="D491" s="17" t="str">
        <f t="shared" si="63"/>
        <v xml:space="preserve">Regeneriranje katalizatora iz procesa krekiranja </v>
      </c>
      <c r="E491" s="17"/>
      <c r="F491" s="151" t="str">
        <f t="shared" si="64"/>
        <v>Metoda masene bilance, članak 25.</v>
      </c>
      <c r="G491" s="103" t="str">
        <f t="shared" ref="G491:G497" si="69">EUconst_NA</f>
        <v>nije primjenjivo</v>
      </c>
      <c r="H491" s="149"/>
      <c r="I491" s="149"/>
      <c r="J491" s="151"/>
      <c r="K491" s="151"/>
      <c r="L491" s="149"/>
      <c r="M491" s="149"/>
      <c r="N491" s="149"/>
      <c r="O491" s="150"/>
      <c r="P491" s="103" t="str">
        <f t="shared" si="67"/>
        <v>nije primjenjivo</v>
      </c>
      <c r="Q491" s="147" t="str">
        <f t="shared" si="68"/>
        <v xml:space="preserve">Rafinerije: Regeneriranje katalizatora iz procesa krekiranja </v>
      </c>
      <c r="R491" s="17"/>
      <c r="S491" s="17" t="str">
        <f t="shared" si="65"/>
        <v xml:space="preserve">CarbC_Rafinerije: Regeneriranje katalizatora iz procesa krekiranja </v>
      </c>
      <c r="Z491" s="21" t="b">
        <f t="shared" si="66"/>
        <v>1</v>
      </c>
      <c r="AL491" s="619" t="s">
        <v>990</v>
      </c>
      <c r="AM491" s="619" t="s">
        <v>990</v>
      </c>
      <c r="AN491" s="619" t="s">
        <v>990</v>
      </c>
      <c r="AO491" s="619" t="s">
        <v>990</v>
      </c>
      <c r="AP491" s="619" t="s">
        <v>990</v>
      </c>
    </row>
    <row r="492" spans="1:42" ht="12.75" customHeight="1" outlineLevel="1" x14ac:dyDescent="0.2">
      <c r="A492" s="21">
        <v>12</v>
      </c>
      <c r="B492" s="606" t="str">
        <f t="shared" si="63"/>
        <v xml:space="preserve">Rafiniranje mineralnog ulja </v>
      </c>
      <c r="C492" s="17" t="str">
        <f t="shared" si="63"/>
        <v>Rafinerije</v>
      </c>
      <c r="D492" s="17" t="str">
        <f t="shared" si="63"/>
        <v>Proizvodnja vodika</v>
      </c>
      <c r="E492" s="605"/>
      <c r="F492" s="151" t="str">
        <f t="shared" si="64"/>
        <v>Metoda masene bilance, članak 25.</v>
      </c>
      <c r="G492" s="612" t="s">
        <v>1529</v>
      </c>
      <c r="H492" s="607" t="str">
        <f>Translations!$B$493</f>
        <v>Zadane vrijednosti I:</v>
      </c>
      <c r="I492" s="607"/>
      <c r="J492" s="607" t="str">
        <f>Translations!$B$528</f>
        <v>Zadane vrijednosti II:</v>
      </c>
      <c r="K492" s="607" t="str">
        <f>Translations!$B$1061</f>
        <v>Utemeljeni posredni faktori (ako je promijenjivo)</v>
      </c>
      <c r="L492" s="607" t="str">
        <f>Translations!$B$527</f>
        <v>Laboratorijske analize:</v>
      </c>
      <c r="M492" s="607"/>
      <c r="N492" s="607"/>
      <c r="O492" s="611"/>
      <c r="P492" s="612">
        <f t="shared" si="67"/>
        <v>3</v>
      </c>
      <c r="Q492" s="147" t="str">
        <f t="shared" si="68"/>
        <v>Rafinerije: Proizvodnja vodika</v>
      </c>
      <c r="R492" s="17"/>
      <c r="S492" s="17" t="str">
        <f t="shared" si="65"/>
        <v>CarbC_Rafinerije: Proizvodnja vodika</v>
      </c>
      <c r="X492" s="69"/>
      <c r="Z492" s="21" t="b">
        <f t="shared" si="66"/>
        <v>0</v>
      </c>
      <c r="AL492" s="619">
        <v>1</v>
      </c>
      <c r="AM492" s="619" t="s">
        <v>990</v>
      </c>
      <c r="AN492" s="619">
        <v>1</v>
      </c>
      <c r="AO492" s="619">
        <v>2</v>
      </c>
      <c r="AP492" s="619">
        <v>2</v>
      </c>
    </row>
    <row r="493" spans="1:42" ht="12.75" customHeight="1" outlineLevel="1" x14ac:dyDescent="0.2">
      <c r="A493" s="21">
        <v>13</v>
      </c>
      <c r="B493" s="606" t="str">
        <f t="shared" si="63"/>
        <v>Proizvodnja koksa</v>
      </c>
      <c r="C493" s="17" t="str">
        <f t="shared" si="63"/>
        <v>Koks</v>
      </c>
      <c r="D493" s="17" t="str">
        <f t="shared" si="63"/>
        <v>Gorivo koje se koristi kao ulazni materijal procesa</v>
      </c>
      <c r="E493" s="17"/>
      <c r="F493" s="151" t="str">
        <f t="shared" si="64"/>
        <v>Standardna metoda: Gorivo, članak 24. stavak 1.Uredbe</v>
      </c>
      <c r="G493" s="103" t="str">
        <f t="shared" si="69"/>
        <v>nije primjenjivo</v>
      </c>
      <c r="H493" s="608"/>
      <c r="I493" s="150"/>
      <c r="J493" s="150"/>
      <c r="K493" s="150"/>
      <c r="L493" s="608"/>
      <c r="M493" s="608"/>
      <c r="N493" s="608"/>
      <c r="O493" s="146"/>
      <c r="P493" s="103" t="str">
        <f>IF(G493=EUconst_NA,EUconst_NA,IF(ISBLANK(J493),COUNTA(H493:O493),COUNTA(H493,J493,L493)))</f>
        <v>nije primjenjivo</v>
      </c>
      <c r="Q493" s="147" t="str">
        <f t="shared" si="68"/>
        <v>Koks: Gorivo koje se koristi kao ulazni materijal procesa</v>
      </c>
      <c r="R493" s="17"/>
      <c r="S493" s="17" t="str">
        <f t="shared" si="65"/>
        <v>CarbC_Koks: Gorivo koje se koristi kao ulazni materijal procesa</v>
      </c>
      <c r="W493" s="226"/>
      <c r="X493" s="69"/>
      <c r="Z493" s="21" t="b">
        <f t="shared" si="66"/>
        <v>1</v>
      </c>
      <c r="AL493" s="619" t="s">
        <v>990</v>
      </c>
      <c r="AM493" s="619" t="s">
        <v>990</v>
      </c>
      <c r="AN493" s="619" t="s">
        <v>990</v>
      </c>
      <c r="AO493" s="619" t="s">
        <v>990</v>
      </c>
      <c r="AP493" s="619" t="s">
        <v>990</v>
      </c>
    </row>
    <row r="494" spans="1:42" ht="12.75" customHeight="1" outlineLevel="1" x14ac:dyDescent="0.2">
      <c r="A494" s="21">
        <v>14</v>
      </c>
      <c r="B494" s="606" t="str">
        <f t="shared" si="63"/>
        <v>Proizvodnja koksa</v>
      </c>
      <c r="C494" s="17" t="str">
        <f t="shared" si="63"/>
        <v>Koks</v>
      </c>
      <c r="D494" s="17" t="str">
        <f t="shared" si="63"/>
        <v>Proces (metoda A): samo karbonat</v>
      </c>
      <c r="E494" s="597"/>
      <c r="F494" s="151" t="str">
        <f t="shared" si="64"/>
        <v>Standardna metoda: Proces, članak 24. stavak 2.</v>
      </c>
      <c r="G494" s="103" t="str">
        <f t="shared" si="69"/>
        <v>nije primjenjivo</v>
      </c>
      <c r="H494" s="149"/>
      <c r="I494" s="149"/>
      <c r="J494" s="151"/>
      <c r="K494" s="151"/>
      <c r="L494" s="149"/>
      <c r="M494" s="149"/>
      <c r="N494" s="149"/>
      <c r="O494" s="150"/>
      <c r="P494" s="103" t="str">
        <f>IF(G494=EUconst_NA,EUconst_NA,IF(ISBLANK(J494),COUNTA(H494:O494),COUNTA(H494,J494,L494)))</f>
        <v>nije primjenjivo</v>
      </c>
      <c r="Q494" s="147" t="str">
        <f t="shared" si="68"/>
        <v>Koks: Proces (metoda A): samo karbonat</v>
      </c>
      <c r="R494" s="17"/>
      <c r="S494" s="17" t="str">
        <f t="shared" si="65"/>
        <v>CarbC_Koks: Proces (metoda A): samo karbonat</v>
      </c>
      <c r="W494" s="226"/>
      <c r="X494" s="69"/>
      <c r="Z494" s="21" t="b">
        <f t="shared" si="66"/>
        <v>1</v>
      </c>
      <c r="AL494" s="619" t="s">
        <v>990</v>
      </c>
      <c r="AM494" s="619" t="s">
        <v>990</v>
      </c>
      <c r="AN494" s="619" t="s">
        <v>990</v>
      </c>
      <c r="AO494" s="619" t="s">
        <v>990</v>
      </c>
      <c r="AP494" s="619" t="s">
        <v>990</v>
      </c>
    </row>
    <row r="495" spans="1:42" ht="12.75" customHeight="1" outlineLevel="1" x14ac:dyDescent="0.2">
      <c r="A495" s="21">
        <v>15</v>
      </c>
      <c r="B495" s="606" t="str">
        <f t="shared" si="63"/>
        <v>Proizvodnja koksa</v>
      </c>
      <c r="C495" s="17" t="str">
        <f t="shared" si="63"/>
        <v>Koks</v>
      </c>
      <c r="D495" s="17" t="str">
        <f t="shared" si="63"/>
        <v>Proces (metoda A): miješani (karbonat + nekarbonat)</v>
      </c>
      <c r="E495" s="597"/>
      <c r="F495" s="151" t="str">
        <f t="shared" si="64"/>
        <v>Standardna metoda: Proces, članak 24. stavak 2.</v>
      </c>
      <c r="G495" s="103" t="str">
        <f t="shared" si="69"/>
        <v>nije primjenjivo</v>
      </c>
      <c r="H495" s="608"/>
      <c r="I495" s="150"/>
      <c r="J495" s="150"/>
      <c r="K495" s="150"/>
      <c r="L495" s="608"/>
      <c r="M495" s="608"/>
      <c r="N495" s="608"/>
      <c r="O495" s="148"/>
      <c r="P495" s="103" t="str">
        <f>IF(G495=EUconst_NA,EUconst_NA,IF(ISBLANK(J495),COUNTA(H495:O495),COUNTA(H495,J495,L495)))</f>
        <v>nije primjenjivo</v>
      </c>
      <c r="Q495" s="147" t="str">
        <f t="shared" si="68"/>
        <v>Koks: Proces (metoda A): miješani (karbonat + nekarbonat)</v>
      </c>
      <c r="R495" s="17"/>
      <c r="S495" s="17" t="str">
        <f t="shared" si="65"/>
        <v>CarbC_Koks: Proces (metoda A): miješani (karbonat + nekarbonat)</v>
      </c>
      <c r="W495" s="226"/>
      <c r="X495" s="69"/>
      <c r="Z495" s="21" t="b">
        <f t="shared" si="66"/>
        <v>1</v>
      </c>
      <c r="AL495" s="619" t="s">
        <v>990</v>
      </c>
      <c r="AM495" s="619" t="s">
        <v>990</v>
      </c>
      <c r="AN495" s="619" t="s">
        <v>990</v>
      </c>
      <c r="AO495" s="619" t="s">
        <v>990</v>
      </c>
      <c r="AP495" s="619" t="s">
        <v>990</v>
      </c>
    </row>
    <row r="496" spans="1:42" ht="12.75" customHeight="1" outlineLevel="1" x14ac:dyDescent="0.2">
      <c r="A496" s="21">
        <v>16</v>
      </c>
      <c r="B496" s="606" t="str">
        <f t="shared" si="63"/>
        <v>Proizvodnja koksa</v>
      </c>
      <c r="C496" s="17" t="str">
        <f t="shared" si="63"/>
        <v>Koks</v>
      </c>
      <c r="D496" s="17" t="str">
        <f t="shared" si="63"/>
        <v>Proces (metoda A): nekarbonat</v>
      </c>
      <c r="E496" s="597"/>
      <c r="F496" s="151" t="str">
        <f t="shared" si="64"/>
        <v>Standardna metoda: Proces, članak 24. stavak 2.</v>
      </c>
      <c r="G496" s="103" t="str">
        <f t="shared" si="69"/>
        <v>nije primjenjivo</v>
      </c>
      <c r="H496" s="608"/>
      <c r="I496" s="150"/>
      <c r="J496" s="150"/>
      <c r="K496" s="150"/>
      <c r="L496" s="608"/>
      <c r="M496" s="608"/>
      <c r="N496" s="608"/>
      <c r="O496" s="148"/>
      <c r="P496" s="103" t="str">
        <f>IF(G496=EUconst_NA,EUconst_NA,IF(ISBLANK(J496),COUNTA(H496:O496),COUNTA(H496,J496,L496)))</f>
        <v>nije primjenjivo</v>
      </c>
      <c r="Q496" s="147" t="str">
        <f t="shared" si="68"/>
        <v>Koks: Proces (metoda A): nekarbonat</v>
      </c>
      <c r="R496" s="17"/>
      <c r="S496" s="17" t="str">
        <f t="shared" si="65"/>
        <v>CarbC_Koks: Proces (metoda A): nekarbonat</v>
      </c>
      <c r="W496" s="226"/>
      <c r="X496" s="69"/>
      <c r="Z496" s="21" t="b">
        <f t="shared" si="66"/>
        <v>1</v>
      </c>
      <c r="AL496" s="619" t="s">
        <v>990</v>
      </c>
      <c r="AM496" s="619" t="s">
        <v>990</v>
      </c>
      <c r="AN496" s="619" t="s">
        <v>990</v>
      </c>
      <c r="AO496" s="619" t="s">
        <v>990</v>
      </c>
      <c r="AP496" s="619" t="s">
        <v>990</v>
      </c>
    </row>
    <row r="497" spans="1:42" ht="12.75" customHeight="1" outlineLevel="1" x14ac:dyDescent="0.2">
      <c r="A497" s="21">
        <v>17</v>
      </c>
      <c r="B497" s="606" t="str">
        <f t="shared" si="63"/>
        <v>Proizvodnja koksa</v>
      </c>
      <c r="C497" s="17" t="str">
        <f t="shared" si="63"/>
        <v>Koks</v>
      </c>
      <c r="D497" s="17" t="str">
        <f t="shared" si="63"/>
        <v>Proces (metoda B): izlaz oksida</v>
      </c>
      <c r="E497" s="605"/>
      <c r="F497" s="151" t="str">
        <f t="shared" si="64"/>
        <v>Standardna metoda: Proces, članak 24. stavak 2.</v>
      </c>
      <c r="G497" s="103" t="str">
        <f t="shared" si="69"/>
        <v>nije primjenjivo</v>
      </c>
      <c r="H497" s="149"/>
      <c r="I497" s="149"/>
      <c r="J497" s="151"/>
      <c r="K497" s="151"/>
      <c r="L497" s="149"/>
      <c r="M497" s="149"/>
      <c r="N497" s="149"/>
      <c r="O497" s="150"/>
      <c r="P497" s="103" t="str">
        <f>IF(G497=EUconst_NA,EUconst_NA,IF(ISBLANK(J497),COUNTA(H497:O497),COUNTA(H497,J497,L497)))</f>
        <v>nije primjenjivo</v>
      </c>
      <c r="Q497" s="147" t="str">
        <f t="shared" si="68"/>
        <v>Koks: Proces (metoda B): izlaz oksida</v>
      </c>
      <c r="R497" s="17"/>
      <c r="S497" s="17" t="str">
        <f t="shared" si="65"/>
        <v>CarbC_Koks: Proces (metoda B): izlaz oksida</v>
      </c>
      <c r="W497" s="226"/>
      <c r="X497" s="69"/>
      <c r="Z497" s="21" t="b">
        <f t="shared" si="66"/>
        <v>1</v>
      </c>
      <c r="AL497" s="619" t="s">
        <v>990</v>
      </c>
      <c r="AM497" s="619" t="s">
        <v>990</v>
      </c>
      <c r="AN497" s="619" t="s">
        <v>990</v>
      </c>
      <c r="AO497" s="619" t="s">
        <v>990</v>
      </c>
      <c r="AP497" s="619" t="s">
        <v>990</v>
      </c>
    </row>
    <row r="498" spans="1:42" ht="12.75" customHeight="1" outlineLevel="1" x14ac:dyDescent="0.2">
      <c r="A498" s="21">
        <v>18</v>
      </c>
      <c r="B498" s="606" t="str">
        <f t="shared" si="63"/>
        <v>Proizvodnja koksa</v>
      </c>
      <c r="C498" s="17" t="str">
        <f t="shared" si="63"/>
        <v>Koks</v>
      </c>
      <c r="D498" s="17" t="str">
        <f t="shared" si="63"/>
        <v>Bilanca mase</v>
      </c>
      <c r="E498" s="17"/>
      <c r="F498" s="151" t="str">
        <f t="shared" si="64"/>
        <v>Metoda masene bilance, članak 25.</v>
      </c>
      <c r="G498" s="103" t="s">
        <v>1529</v>
      </c>
      <c r="H498" s="149" t="str">
        <f>Translations!$B$493</f>
        <v>Zadane vrijednosti I:</v>
      </c>
      <c r="I498" s="149"/>
      <c r="J498" s="149" t="str">
        <f>Translations!$B$528</f>
        <v>Zadane vrijednosti II:</v>
      </c>
      <c r="K498" s="149" t="str">
        <f>Translations!$B$1061</f>
        <v>Utemeljeni posredni faktori (ako je promijenjivo)</v>
      </c>
      <c r="L498" s="149" t="str">
        <f>Translations!$B$527</f>
        <v>Laboratorijske analize:</v>
      </c>
      <c r="M498" s="149"/>
      <c r="N498" s="149"/>
      <c r="O498" s="150"/>
      <c r="P498" s="103">
        <f t="shared" ref="P498:P509" si="70">IF(G498=EUconst_NA,EUconst_NA,IF(ISBLANK(J498),COUNTA(H498:O498),COUNTA(H498,J498,L498)))</f>
        <v>3</v>
      </c>
      <c r="Q498" s="147" t="str">
        <f t="shared" si="68"/>
        <v>Koks: Bilanca mase</v>
      </c>
      <c r="R498" s="17"/>
      <c r="S498" s="17" t="str">
        <f t="shared" si="65"/>
        <v>CarbC_Koks: Bilanca mase</v>
      </c>
      <c r="X498" s="69"/>
      <c r="Z498" s="21" t="b">
        <f t="shared" si="66"/>
        <v>0</v>
      </c>
      <c r="AL498" s="619">
        <v>1</v>
      </c>
      <c r="AM498" s="619" t="s">
        <v>990</v>
      </c>
      <c r="AN498" s="619">
        <v>1</v>
      </c>
      <c r="AO498" s="619">
        <v>2</v>
      </c>
      <c r="AP498" s="619">
        <v>2</v>
      </c>
    </row>
    <row r="499" spans="1:42" ht="12.75" customHeight="1" outlineLevel="1" x14ac:dyDescent="0.2">
      <c r="A499" s="21">
        <v>19</v>
      </c>
      <c r="B499" s="606" t="str">
        <f t="shared" si="63"/>
        <v>Pečenje i sinteriranje metalnih ruda</v>
      </c>
      <c r="C499" s="17" t="str">
        <f t="shared" si="63"/>
        <v>Metalne rude</v>
      </c>
      <c r="D499" s="17" t="str">
        <f t="shared" si="63"/>
        <v>Proces (metoda A): samo karbonat</v>
      </c>
      <c r="E499" s="597"/>
      <c r="F499" s="151" t="str">
        <f t="shared" si="64"/>
        <v>Standardna metoda: Proces, članak 24. stavak 2.</v>
      </c>
      <c r="G499" s="103" t="str">
        <f>EUconst_NA</f>
        <v>nije primjenjivo</v>
      </c>
      <c r="H499" s="149"/>
      <c r="I499" s="149"/>
      <c r="J499" s="151"/>
      <c r="K499" s="151"/>
      <c r="L499" s="149"/>
      <c r="M499" s="149"/>
      <c r="N499" s="149"/>
      <c r="O499" s="150"/>
      <c r="P499" s="103" t="str">
        <f t="shared" si="70"/>
        <v>nije primjenjivo</v>
      </c>
      <c r="Q499" s="147" t="str">
        <f t="shared" si="68"/>
        <v>Metalne rude: Proces (metoda A): samo karbonat</v>
      </c>
      <c r="R499" s="17"/>
      <c r="S499" s="17" t="str">
        <f t="shared" si="65"/>
        <v>CarbC_Metalne rude: Proces (metoda A): samo karbonat</v>
      </c>
      <c r="X499" s="69"/>
      <c r="Z499" s="21" t="b">
        <f t="shared" si="66"/>
        <v>1</v>
      </c>
      <c r="AL499" s="619" t="s">
        <v>990</v>
      </c>
      <c r="AM499" s="619" t="s">
        <v>990</v>
      </c>
      <c r="AN499" s="619" t="s">
        <v>990</v>
      </c>
      <c r="AO499" s="619" t="s">
        <v>990</v>
      </c>
      <c r="AP499" s="619" t="s">
        <v>990</v>
      </c>
    </row>
    <row r="500" spans="1:42" ht="12.75" customHeight="1" outlineLevel="1" x14ac:dyDescent="0.2">
      <c r="A500" s="21">
        <v>20</v>
      </c>
      <c r="B500" s="606" t="str">
        <f t="shared" si="63"/>
        <v>Pečenje i sinteriranje metalnih ruda</v>
      </c>
      <c r="C500" s="17" t="str">
        <f t="shared" si="63"/>
        <v>Metalne rude</v>
      </c>
      <c r="D500" s="17" t="str">
        <f t="shared" si="63"/>
        <v>Proces (metoda A): miješani (karbonat + nekarbonat)</v>
      </c>
      <c r="E500" s="597"/>
      <c r="F500" s="151" t="str">
        <f t="shared" si="64"/>
        <v>Standardna metoda: Proces, članak 24. stavak 2.</v>
      </c>
      <c r="G500" s="103" t="str">
        <f>EUconst_NA</f>
        <v>nije primjenjivo</v>
      </c>
      <c r="H500" s="149"/>
      <c r="I500" s="149"/>
      <c r="J500" s="149"/>
      <c r="K500" s="149"/>
      <c r="L500" s="149"/>
      <c r="M500" s="149"/>
      <c r="N500" s="149"/>
      <c r="O500" s="150"/>
      <c r="P500" s="103" t="str">
        <f t="shared" si="70"/>
        <v>nije primjenjivo</v>
      </c>
      <c r="Q500" s="147" t="str">
        <f t="shared" si="68"/>
        <v>Metalne rude: Proces (metoda A): miješani (karbonat + nekarbonat)</v>
      </c>
      <c r="R500" s="17"/>
      <c r="S500" s="17" t="str">
        <f t="shared" si="65"/>
        <v>CarbC_Metalne rude: Proces (metoda A): miješani (karbonat + nekarbonat)</v>
      </c>
      <c r="W500" s="226"/>
      <c r="X500" s="69"/>
      <c r="Z500" s="21" t="b">
        <f t="shared" si="66"/>
        <v>1</v>
      </c>
      <c r="AL500" s="619">
        <v>1</v>
      </c>
      <c r="AM500" s="619" t="s">
        <v>990</v>
      </c>
      <c r="AN500" s="619">
        <v>1</v>
      </c>
      <c r="AO500" s="619">
        <v>2</v>
      </c>
      <c r="AP500" s="619">
        <v>2</v>
      </c>
    </row>
    <row r="501" spans="1:42" ht="12.75" customHeight="1" outlineLevel="1" x14ac:dyDescent="0.2">
      <c r="A501" s="21">
        <v>21</v>
      </c>
      <c r="B501" s="606" t="str">
        <f t="shared" ref="B501:D520" si="71">B429</f>
        <v>Pečenje i sinteriranje metalnih ruda</v>
      </c>
      <c r="C501" s="17" t="str">
        <f t="shared" si="71"/>
        <v>Metalne rude</v>
      </c>
      <c r="D501" s="17" t="str">
        <f t="shared" si="71"/>
        <v>Proces (metoda A): nekarbonat</v>
      </c>
      <c r="E501" s="597"/>
      <c r="F501" s="151" t="str">
        <f t="shared" si="64"/>
        <v>Standardna metoda: Proces, članak 24. stavak 2.</v>
      </c>
      <c r="G501" s="103" t="str">
        <f>EUconst_NA</f>
        <v>nije primjenjivo</v>
      </c>
      <c r="H501" s="608"/>
      <c r="I501" s="150"/>
      <c r="J501" s="150"/>
      <c r="K501" s="150"/>
      <c r="L501" s="608"/>
      <c r="M501" s="608"/>
      <c r="N501" s="608"/>
      <c r="O501" s="148"/>
      <c r="P501" s="103" t="str">
        <f t="shared" si="70"/>
        <v>nije primjenjivo</v>
      </c>
      <c r="Q501" s="147" t="str">
        <f t="shared" si="68"/>
        <v>Metalne rude: Proces (metoda A): nekarbonat</v>
      </c>
      <c r="R501" s="17"/>
      <c r="S501" s="17" t="str">
        <f t="shared" si="65"/>
        <v>CarbC_Metalne rude: Proces (metoda A): nekarbonat</v>
      </c>
      <c r="W501" s="226"/>
      <c r="X501" s="69"/>
      <c r="Z501" s="21" t="b">
        <f t="shared" si="66"/>
        <v>1</v>
      </c>
      <c r="AL501" s="619" t="s">
        <v>990</v>
      </c>
      <c r="AM501" s="619" t="s">
        <v>990</v>
      </c>
      <c r="AN501" s="619" t="s">
        <v>990</v>
      </c>
      <c r="AO501" s="619" t="s">
        <v>990</v>
      </c>
      <c r="AP501" s="619" t="s">
        <v>990</v>
      </c>
    </row>
    <row r="502" spans="1:42" ht="12.75" customHeight="1" outlineLevel="1" x14ac:dyDescent="0.2">
      <c r="A502" s="21">
        <v>22</v>
      </c>
      <c r="B502" s="606" t="str">
        <f t="shared" si="71"/>
        <v>Pečenje i sinteriranje metalnih ruda</v>
      </c>
      <c r="C502" s="17" t="str">
        <f t="shared" si="71"/>
        <v>Metalne rude</v>
      </c>
      <c r="D502" s="17" t="str">
        <f t="shared" si="71"/>
        <v>Proces (metoda B): izlaz oksida</v>
      </c>
      <c r="E502" s="597"/>
      <c r="F502" s="151" t="str">
        <f t="shared" si="64"/>
        <v>Standardna metoda: Proces, članak 24. stavak 2.</v>
      </c>
      <c r="G502" s="103" t="str">
        <f>EUconst_NA</f>
        <v>nije primjenjivo</v>
      </c>
      <c r="H502" s="149"/>
      <c r="I502" s="149"/>
      <c r="J502" s="151"/>
      <c r="K502" s="151"/>
      <c r="L502" s="149"/>
      <c r="M502" s="149"/>
      <c r="N502" s="149"/>
      <c r="O502" s="150"/>
      <c r="P502" s="103" t="str">
        <f t="shared" si="70"/>
        <v>nije primjenjivo</v>
      </c>
      <c r="Q502" s="147" t="str">
        <f t="shared" si="68"/>
        <v>Metalne rude: Proces (metoda B): izlaz oksida</v>
      </c>
      <c r="R502" s="17"/>
      <c r="S502" s="17" t="str">
        <f t="shared" si="65"/>
        <v>CarbC_Metalne rude: Proces (metoda B): izlaz oksida</v>
      </c>
      <c r="W502" s="226"/>
      <c r="X502" s="69"/>
      <c r="Z502" s="21" t="b">
        <f t="shared" si="66"/>
        <v>1</v>
      </c>
      <c r="AL502" s="619" t="s">
        <v>990</v>
      </c>
      <c r="AM502" s="619" t="s">
        <v>990</v>
      </c>
      <c r="AN502" s="619" t="s">
        <v>990</v>
      </c>
      <c r="AO502" s="619" t="s">
        <v>990</v>
      </c>
      <c r="AP502" s="619" t="s">
        <v>990</v>
      </c>
    </row>
    <row r="503" spans="1:42" ht="12.75" customHeight="1" outlineLevel="1" x14ac:dyDescent="0.2">
      <c r="A503" s="21">
        <v>23</v>
      </c>
      <c r="B503" s="606" t="str">
        <f t="shared" si="71"/>
        <v>Pečenje i sinteriranje metalnih ruda</v>
      </c>
      <c r="C503" s="17" t="str">
        <f t="shared" si="71"/>
        <v>Metalne rude</v>
      </c>
      <c r="D503" s="17" t="str">
        <f t="shared" si="71"/>
        <v>Bilanca mase</v>
      </c>
      <c r="E503" s="17"/>
      <c r="F503" s="151" t="str">
        <f t="shared" si="64"/>
        <v>Metoda masene bilance, članak 25.</v>
      </c>
      <c r="G503" s="103" t="s">
        <v>1529</v>
      </c>
      <c r="H503" s="149" t="str">
        <f>Translations!$B$493</f>
        <v>Zadane vrijednosti I:</v>
      </c>
      <c r="I503" s="149"/>
      <c r="J503" s="149" t="str">
        <f>Translations!$B$528</f>
        <v>Zadane vrijednosti II:</v>
      </c>
      <c r="K503" s="149" t="str">
        <f>Translations!$B$1061</f>
        <v>Utemeljeni posredni faktori (ako je promijenjivo)</v>
      </c>
      <c r="L503" s="149" t="str">
        <f>Translations!$B$527</f>
        <v>Laboratorijske analize:</v>
      </c>
      <c r="M503" s="149"/>
      <c r="N503" s="149"/>
      <c r="O503" s="150"/>
      <c r="P503" s="103">
        <f t="shared" si="70"/>
        <v>3</v>
      </c>
      <c r="Q503" s="147" t="str">
        <f t="shared" si="68"/>
        <v>Metalne rude: Bilanca mase</v>
      </c>
      <c r="R503" s="17"/>
      <c r="S503" s="17" t="str">
        <f t="shared" si="65"/>
        <v>CarbC_Metalne rude: Bilanca mase</v>
      </c>
      <c r="X503" s="69"/>
      <c r="Z503" s="21" t="b">
        <f t="shared" si="66"/>
        <v>0</v>
      </c>
      <c r="AL503" s="619">
        <v>1</v>
      </c>
      <c r="AM503" s="619" t="s">
        <v>990</v>
      </c>
      <c r="AN503" s="619">
        <v>1</v>
      </c>
      <c r="AO503" s="619">
        <v>2</v>
      </c>
      <c r="AP503" s="619">
        <v>2</v>
      </c>
    </row>
    <row r="504" spans="1:42" ht="12.75" customHeight="1" outlineLevel="1" x14ac:dyDescent="0.2">
      <c r="A504" s="21">
        <v>24</v>
      </c>
      <c r="B504" s="606" t="str">
        <f t="shared" si="71"/>
        <v>Proizvodnja željeza ili čelika</v>
      </c>
      <c r="C504" s="17" t="str">
        <f t="shared" si="71"/>
        <v>Željezo i čelik</v>
      </c>
      <c r="D504" s="17" t="str">
        <f t="shared" si="71"/>
        <v>Gorivo koje se koristi kao ulazni materijal procesa</v>
      </c>
      <c r="E504" s="17"/>
      <c r="F504" s="151" t="str">
        <f t="shared" si="64"/>
        <v>Standardna metoda: Gorivo, članak 24. stavak 1.Uredbe</v>
      </c>
      <c r="G504" s="103" t="str">
        <f>EUconst_NA</f>
        <v>nije primjenjivo</v>
      </c>
      <c r="H504" s="608"/>
      <c r="I504" s="150"/>
      <c r="J504" s="150"/>
      <c r="K504" s="150"/>
      <c r="L504" s="608"/>
      <c r="M504" s="608"/>
      <c r="N504" s="608"/>
      <c r="O504" s="146"/>
      <c r="P504" s="103" t="str">
        <f t="shared" si="70"/>
        <v>nije primjenjivo</v>
      </c>
      <c r="Q504" s="147" t="str">
        <f t="shared" si="68"/>
        <v>Željezo i čelik: Gorivo koje se koristi kao ulazni materijal procesa</v>
      </c>
      <c r="R504" s="17"/>
      <c r="S504" s="17" t="str">
        <f t="shared" si="65"/>
        <v>CarbC_Željezo i čelik: Gorivo koje se koristi kao ulazni materijal procesa</v>
      </c>
      <c r="X504" s="69"/>
      <c r="Z504" s="21" t="b">
        <f t="shared" si="66"/>
        <v>1</v>
      </c>
      <c r="AL504" s="619" t="s">
        <v>990</v>
      </c>
      <c r="AM504" s="619" t="s">
        <v>990</v>
      </c>
      <c r="AN504" s="619" t="s">
        <v>990</v>
      </c>
      <c r="AO504" s="619" t="s">
        <v>990</v>
      </c>
      <c r="AP504" s="619" t="s">
        <v>990</v>
      </c>
    </row>
    <row r="505" spans="1:42" ht="12.75" customHeight="1" outlineLevel="1" x14ac:dyDescent="0.2">
      <c r="A505" s="21">
        <v>25</v>
      </c>
      <c r="B505" s="606" t="str">
        <f t="shared" si="71"/>
        <v>Proizvodnja željeza ili čelika</v>
      </c>
      <c r="C505" s="17" t="str">
        <f t="shared" si="71"/>
        <v>Željezo i čelik</v>
      </c>
      <c r="D505" s="17" t="str">
        <f t="shared" si="71"/>
        <v>Proces (metoda A): samo karbonat</v>
      </c>
      <c r="E505" s="597"/>
      <c r="F505" s="151" t="str">
        <f t="shared" si="64"/>
        <v>Standardna metoda: Proces, članak 24. stavak 2.</v>
      </c>
      <c r="G505" s="103" t="str">
        <f>EUconst_NA</f>
        <v>nije primjenjivo</v>
      </c>
      <c r="H505" s="149"/>
      <c r="I505" s="149"/>
      <c r="J505" s="151"/>
      <c r="K505" s="151"/>
      <c r="L505" s="149"/>
      <c r="M505" s="149"/>
      <c r="N505" s="149"/>
      <c r="O505" s="150"/>
      <c r="P505" s="103" t="str">
        <f t="shared" si="70"/>
        <v>nije primjenjivo</v>
      </c>
      <c r="Q505" s="147" t="str">
        <f t="shared" si="68"/>
        <v>Željezo i čelik: Proces (metoda A): samo karbonat</v>
      </c>
      <c r="R505" s="17"/>
      <c r="S505" s="17" t="str">
        <f t="shared" si="65"/>
        <v>CarbC_Željezo i čelik: Proces (metoda A): samo karbonat</v>
      </c>
      <c r="W505" s="226"/>
      <c r="X505" s="69"/>
      <c r="Z505" s="21" t="b">
        <f t="shared" si="66"/>
        <v>1</v>
      </c>
      <c r="AL505" s="619" t="s">
        <v>990</v>
      </c>
      <c r="AM505" s="619" t="s">
        <v>990</v>
      </c>
      <c r="AN505" s="619" t="s">
        <v>990</v>
      </c>
      <c r="AO505" s="619" t="s">
        <v>990</v>
      </c>
      <c r="AP505" s="619" t="s">
        <v>990</v>
      </c>
    </row>
    <row r="506" spans="1:42" ht="12.75" customHeight="1" outlineLevel="1" x14ac:dyDescent="0.2">
      <c r="A506" s="21">
        <v>26</v>
      </c>
      <c r="B506" s="606" t="str">
        <f t="shared" si="71"/>
        <v>Proizvodnja željeza ili čelika</v>
      </c>
      <c r="C506" s="17" t="str">
        <f t="shared" si="71"/>
        <v>Željezo i čelik</v>
      </c>
      <c r="D506" s="17" t="str">
        <f t="shared" si="71"/>
        <v>Proces (metoda A): miješani (karbonat + nekarbonat)</v>
      </c>
      <c r="E506" s="597"/>
      <c r="F506" s="151" t="str">
        <f t="shared" si="64"/>
        <v>Standardna metoda: Proces, članak 24. stavak 2.</v>
      </c>
      <c r="G506" s="103" t="str">
        <f>EUconst_NA</f>
        <v>nije primjenjivo</v>
      </c>
      <c r="H506" s="608"/>
      <c r="I506" s="150"/>
      <c r="J506" s="150"/>
      <c r="K506" s="150"/>
      <c r="L506" s="608"/>
      <c r="M506" s="608"/>
      <c r="N506" s="608"/>
      <c r="O506" s="148"/>
      <c r="P506" s="103" t="str">
        <f t="shared" si="70"/>
        <v>nije primjenjivo</v>
      </c>
      <c r="Q506" s="147" t="str">
        <f t="shared" si="68"/>
        <v>Željezo i čelik: Proces (metoda A): miješani (karbonat + nekarbonat)</v>
      </c>
      <c r="R506" s="17"/>
      <c r="S506" s="17" t="str">
        <f t="shared" si="65"/>
        <v>CarbC_Željezo i čelik: Proces (metoda A): miješani (karbonat + nekarbonat)</v>
      </c>
      <c r="W506" s="226"/>
      <c r="X506" s="69"/>
      <c r="Z506" s="21" t="b">
        <f t="shared" si="66"/>
        <v>1</v>
      </c>
      <c r="AL506" s="619" t="s">
        <v>990</v>
      </c>
      <c r="AM506" s="619" t="s">
        <v>990</v>
      </c>
      <c r="AN506" s="619" t="s">
        <v>990</v>
      </c>
      <c r="AO506" s="619" t="s">
        <v>990</v>
      </c>
      <c r="AP506" s="619" t="s">
        <v>990</v>
      </c>
    </row>
    <row r="507" spans="1:42" ht="12.75" customHeight="1" outlineLevel="1" x14ac:dyDescent="0.2">
      <c r="A507" s="21">
        <v>27</v>
      </c>
      <c r="B507" s="606" t="str">
        <f t="shared" si="71"/>
        <v>Proizvodnja željeza ili čelika</v>
      </c>
      <c r="C507" s="17" t="str">
        <f t="shared" si="71"/>
        <v>Željezo i čelik</v>
      </c>
      <c r="D507" s="17" t="str">
        <f t="shared" si="71"/>
        <v>Proces (metoda A): nekarbonat</v>
      </c>
      <c r="E507" s="597"/>
      <c r="F507" s="151" t="str">
        <f t="shared" si="64"/>
        <v>Standardna metoda: Proces, članak 24. stavak 2.</v>
      </c>
      <c r="G507" s="103" t="str">
        <f>EUconst_NA</f>
        <v>nije primjenjivo</v>
      </c>
      <c r="H507" s="608"/>
      <c r="I507" s="150"/>
      <c r="J507" s="150"/>
      <c r="K507" s="150"/>
      <c r="L507" s="608"/>
      <c r="M507" s="608"/>
      <c r="N507" s="608"/>
      <c r="O507" s="148"/>
      <c r="P507" s="103" t="str">
        <f t="shared" si="70"/>
        <v>nije primjenjivo</v>
      </c>
      <c r="Q507" s="147" t="str">
        <f t="shared" si="68"/>
        <v>Željezo i čelik: Proces (metoda A): nekarbonat</v>
      </c>
      <c r="R507" s="17"/>
      <c r="S507" s="17" t="str">
        <f t="shared" si="65"/>
        <v>CarbC_Željezo i čelik: Proces (metoda A): nekarbonat</v>
      </c>
      <c r="W507" s="226"/>
      <c r="X507" s="69"/>
      <c r="Z507" s="21" t="b">
        <f t="shared" si="66"/>
        <v>1</v>
      </c>
      <c r="AL507" s="619" t="s">
        <v>990</v>
      </c>
      <c r="AM507" s="619" t="s">
        <v>990</v>
      </c>
      <c r="AN507" s="619" t="s">
        <v>990</v>
      </c>
      <c r="AO507" s="619" t="s">
        <v>990</v>
      </c>
      <c r="AP507" s="619" t="s">
        <v>990</v>
      </c>
    </row>
    <row r="508" spans="1:42" ht="12.75" customHeight="1" outlineLevel="1" x14ac:dyDescent="0.2">
      <c r="A508" s="21">
        <v>28</v>
      </c>
      <c r="B508" s="606" t="str">
        <f t="shared" si="71"/>
        <v>Proizvodnja željeza ili čelika</v>
      </c>
      <c r="C508" s="17" t="str">
        <f t="shared" si="71"/>
        <v>Željezo i čelik</v>
      </c>
      <c r="D508" s="17" t="str">
        <f t="shared" si="71"/>
        <v>Proces (metoda B): izlaz oksida</v>
      </c>
      <c r="E508" s="597"/>
      <c r="F508" s="151" t="str">
        <f t="shared" si="64"/>
        <v>Standardna metoda: Proces, članak 24. stavak 2.</v>
      </c>
      <c r="G508" s="103" t="str">
        <f>EUconst_NA</f>
        <v>nije primjenjivo</v>
      </c>
      <c r="H508" s="149"/>
      <c r="I508" s="149"/>
      <c r="J508" s="151"/>
      <c r="K508" s="151"/>
      <c r="L508" s="149"/>
      <c r="M508" s="149"/>
      <c r="N508" s="149"/>
      <c r="O508" s="150"/>
      <c r="P508" s="103" t="str">
        <f t="shared" si="70"/>
        <v>nije primjenjivo</v>
      </c>
      <c r="Q508" s="147" t="str">
        <f t="shared" si="68"/>
        <v>Željezo i čelik: Proces (metoda B): izlaz oksida</v>
      </c>
      <c r="R508" s="17"/>
      <c r="S508" s="17" t="str">
        <f t="shared" si="65"/>
        <v>CarbC_Željezo i čelik: Proces (metoda B): izlaz oksida</v>
      </c>
      <c r="W508" s="226"/>
      <c r="X508" s="69"/>
      <c r="Z508" s="21" t="b">
        <f t="shared" si="66"/>
        <v>1</v>
      </c>
      <c r="AL508" s="619" t="s">
        <v>990</v>
      </c>
      <c r="AM508" s="619" t="s">
        <v>990</v>
      </c>
      <c r="AN508" s="619" t="s">
        <v>990</v>
      </c>
      <c r="AO508" s="619" t="s">
        <v>990</v>
      </c>
      <c r="AP508" s="619" t="s">
        <v>990</v>
      </c>
    </row>
    <row r="509" spans="1:42" ht="12.75" customHeight="1" outlineLevel="1" x14ac:dyDescent="0.2">
      <c r="A509" s="21">
        <v>29</v>
      </c>
      <c r="B509" s="606" t="str">
        <f t="shared" si="71"/>
        <v>Proizvodnja željeza ili čelika</v>
      </c>
      <c r="C509" s="17" t="str">
        <f t="shared" si="71"/>
        <v>Željezo i čelik</v>
      </c>
      <c r="D509" s="17" t="str">
        <f t="shared" si="71"/>
        <v>Bilanca mase</v>
      </c>
      <c r="E509" s="17"/>
      <c r="F509" s="151" t="str">
        <f t="shared" si="64"/>
        <v>Metoda masene bilance, članak 25.</v>
      </c>
      <c r="G509" s="103" t="s">
        <v>1529</v>
      </c>
      <c r="H509" s="149" t="str">
        <f>Translations!$B$493</f>
        <v>Zadane vrijednosti I:</v>
      </c>
      <c r="I509" s="149"/>
      <c r="J509" s="149" t="str">
        <f>Translations!$B$528</f>
        <v>Zadane vrijednosti II:</v>
      </c>
      <c r="K509" s="149" t="str">
        <f>Translations!$B$1061</f>
        <v>Utemeljeni posredni faktori (ako je promijenjivo)</v>
      </c>
      <c r="L509" s="149" t="str">
        <f>Translations!$B$527</f>
        <v>Laboratorijske analize:</v>
      </c>
      <c r="M509" s="149"/>
      <c r="N509" s="149"/>
      <c r="O509" s="150"/>
      <c r="P509" s="103">
        <f t="shared" si="70"/>
        <v>3</v>
      </c>
      <c r="Q509" s="147" t="str">
        <f t="shared" si="68"/>
        <v>Željezo i čelik: Bilanca mase</v>
      </c>
      <c r="R509" s="17"/>
      <c r="S509" s="17" t="str">
        <f t="shared" si="65"/>
        <v>CarbC_Željezo i čelik: Bilanca mase</v>
      </c>
      <c r="X509" s="69"/>
      <c r="Z509" s="21" t="b">
        <f t="shared" si="66"/>
        <v>0</v>
      </c>
      <c r="AL509" s="619">
        <v>1</v>
      </c>
      <c r="AM509" s="619" t="s">
        <v>990</v>
      </c>
      <c r="AN509" s="619">
        <v>1</v>
      </c>
      <c r="AO509" s="619">
        <v>2</v>
      </c>
      <c r="AP509" s="619">
        <v>2</v>
      </c>
    </row>
    <row r="510" spans="1:42" ht="12.75" customHeight="1" outlineLevel="1" x14ac:dyDescent="0.2">
      <c r="A510" s="21">
        <v>30</v>
      </c>
      <c r="B510" s="606" t="str">
        <f t="shared" si="71"/>
        <v>Proizvodnja cementnog klinkera</v>
      </c>
      <c r="C510" s="17" t="str">
        <f t="shared" si="71"/>
        <v>Cementni klinker</v>
      </c>
      <c r="D510" s="17" t="str">
        <f t="shared" si="71"/>
        <v>Na temelju ulaza u peć (Metoda A)</v>
      </c>
      <c r="E510" s="17"/>
      <c r="F510" s="151" t="str">
        <f t="shared" si="64"/>
        <v>Standardna metoda: Proces, članak 24. stavak 2.</v>
      </c>
      <c r="G510" s="103" t="str">
        <f t="shared" ref="G510:G527" si="72">EUconst_NA</f>
        <v>nije primjenjivo</v>
      </c>
      <c r="H510" s="149"/>
      <c r="I510" s="149"/>
      <c r="J510" s="151"/>
      <c r="K510" s="151"/>
      <c r="L510" s="149"/>
      <c r="M510" s="149"/>
      <c r="N510" s="149"/>
      <c r="O510" s="150"/>
      <c r="P510" s="103" t="str">
        <f t="shared" ref="P510:P527" si="73">IF(G510=EUconst_NA,EUconst_NA,IF(ISBLANK(J510),COUNTA(H510:O510),COUNTA(H510,J510,L510)))</f>
        <v>nije primjenjivo</v>
      </c>
      <c r="Q510" s="147" t="str">
        <f t="shared" si="68"/>
        <v>Cementni klinker: Na temelju ulaza u peć (Metoda A)</v>
      </c>
      <c r="R510" s="17"/>
      <c r="S510" s="17" t="str">
        <f t="shared" si="65"/>
        <v>CarbC_Cementni klinker: Na temelju ulaza u peć (Metoda A)</v>
      </c>
      <c r="X510" s="69"/>
      <c r="Z510" s="21" t="b">
        <f t="shared" si="66"/>
        <v>1</v>
      </c>
      <c r="AL510" s="619" t="s">
        <v>990</v>
      </c>
      <c r="AM510" s="619" t="s">
        <v>990</v>
      </c>
      <c r="AN510" s="619" t="s">
        <v>990</v>
      </c>
      <c r="AO510" s="619" t="s">
        <v>990</v>
      </c>
      <c r="AP510" s="619" t="s">
        <v>990</v>
      </c>
    </row>
    <row r="511" spans="1:42" ht="12.75" customHeight="1" outlineLevel="1" x14ac:dyDescent="0.2">
      <c r="A511" s="21">
        <v>31</v>
      </c>
      <c r="B511" s="606" t="str">
        <f t="shared" si="71"/>
        <v>Proizvodnja cementnog klinkera</v>
      </c>
      <c r="C511" s="17" t="str">
        <f t="shared" si="71"/>
        <v>Cementni klinker</v>
      </c>
      <c r="D511" s="17" t="str">
        <f t="shared" si="71"/>
        <v>Izlaz klinkera (Metoda B)</v>
      </c>
      <c r="E511" s="17"/>
      <c r="F511" s="151" t="str">
        <f t="shared" si="64"/>
        <v>Standardna metoda: Proces, članak 24. stavak 2.</v>
      </c>
      <c r="G511" s="103" t="str">
        <f t="shared" si="72"/>
        <v>nije primjenjivo</v>
      </c>
      <c r="H511" s="149"/>
      <c r="I511" s="149"/>
      <c r="J511" s="151"/>
      <c r="K511" s="151"/>
      <c r="L511" s="149"/>
      <c r="M511" s="149"/>
      <c r="N511" s="149"/>
      <c r="O511" s="150"/>
      <c r="P511" s="103" t="str">
        <f t="shared" si="73"/>
        <v>nije primjenjivo</v>
      </c>
      <c r="Q511" s="147" t="str">
        <f t="shared" si="68"/>
        <v>Cementni klinker: Izlaz klinkera (Metoda B)</v>
      </c>
      <c r="R511" s="17"/>
      <c r="S511" s="17" t="str">
        <f t="shared" si="65"/>
        <v>CarbC_Cementni klinker: Izlaz klinkera (Metoda B)</v>
      </c>
      <c r="X511" s="69"/>
      <c r="Z511" s="21" t="b">
        <f t="shared" si="66"/>
        <v>1</v>
      </c>
      <c r="AL511" s="619" t="s">
        <v>990</v>
      </c>
      <c r="AM511" s="619" t="s">
        <v>990</v>
      </c>
      <c r="AN511" s="619" t="s">
        <v>990</v>
      </c>
      <c r="AO511" s="619" t="s">
        <v>990</v>
      </c>
      <c r="AP511" s="619" t="s">
        <v>990</v>
      </c>
    </row>
    <row r="512" spans="1:42" ht="12.75" customHeight="1" outlineLevel="1" x14ac:dyDescent="0.2">
      <c r="A512" s="21">
        <v>32</v>
      </c>
      <c r="B512" s="606" t="str">
        <f t="shared" si="71"/>
        <v>Proizvodnja cementnog klinkera</v>
      </c>
      <c r="C512" s="17" t="str">
        <f t="shared" si="71"/>
        <v>Cementni klinker</v>
      </c>
      <c r="D512" s="17" t="str">
        <f t="shared" si="71"/>
        <v>CKD</v>
      </c>
      <c r="E512" s="17"/>
      <c r="F512" s="151" t="str">
        <f t="shared" si="64"/>
        <v>Standardna metoda: Proces, članak 24. stavak 2.</v>
      </c>
      <c r="G512" s="103" t="str">
        <f t="shared" si="72"/>
        <v>nije primjenjivo</v>
      </c>
      <c r="H512" s="149"/>
      <c r="I512" s="149"/>
      <c r="J512" s="151"/>
      <c r="K512" s="151"/>
      <c r="L512" s="149"/>
      <c r="M512" s="149"/>
      <c r="N512" s="149"/>
      <c r="O512" s="150"/>
      <c r="P512" s="103" t="str">
        <f t="shared" si="73"/>
        <v>nije primjenjivo</v>
      </c>
      <c r="Q512" s="147" t="str">
        <f t="shared" si="68"/>
        <v>Cementni klinker: CKD</v>
      </c>
      <c r="R512" s="17"/>
      <c r="S512" s="17" t="str">
        <f t="shared" si="65"/>
        <v>CarbC_Cementni klinker: CKD</v>
      </c>
      <c r="X512" s="69"/>
      <c r="Z512" s="21" t="b">
        <f t="shared" si="66"/>
        <v>1</v>
      </c>
      <c r="AL512" s="619" t="s">
        <v>990</v>
      </c>
      <c r="AM512" s="619" t="s">
        <v>990</v>
      </c>
      <c r="AN512" s="619" t="s">
        <v>990</v>
      </c>
      <c r="AO512" s="619" t="s">
        <v>990</v>
      </c>
      <c r="AP512" s="619" t="s">
        <v>990</v>
      </c>
    </row>
    <row r="513" spans="1:42" ht="12.75" customHeight="1" outlineLevel="1" x14ac:dyDescent="0.2">
      <c r="A513" s="21">
        <v>33</v>
      </c>
      <c r="B513" s="606" t="str">
        <f t="shared" si="71"/>
        <v>Proizvodnja cementnog klinkera</v>
      </c>
      <c r="C513" s="17" t="str">
        <f t="shared" si="71"/>
        <v>Cementni klinker</v>
      </c>
      <c r="D513" s="17" t="str">
        <f t="shared" si="71"/>
        <v>Ne-karbonatni ugljik</v>
      </c>
      <c r="E513" s="17"/>
      <c r="F513" s="151" t="str">
        <f t="shared" ref="F513:F541" si="74">F441</f>
        <v>Standardna metoda: Proces, članak 24. stavak 2.</v>
      </c>
      <c r="G513" s="103" t="str">
        <f t="shared" si="72"/>
        <v>nije primjenjivo</v>
      </c>
      <c r="H513" s="149"/>
      <c r="I513" s="149"/>
      <c r="J513" s="151"/>
      <c r="K513" s="151"/>
      <c r="L513" s="149"/>
      <c r="M513" s="149"/>
      <c r="N513" s="149"/>
      <c r="O513" s="150"/>
      <c r="P513" s="103" t="str">
        <f t="shared" si="73"/>
        <v>nije primjenjivo</v>
      </c>
      <c r="Q513" s="147" t="str">
        <f t="shared" si="68"/>
        <v>Cementni klinker: Ne-karbonatni ugljik</v>
      </c>
      <c r="R513" s="17"/>
      <c r="S513" s="17" t="str">
        <f t="shared" si="65"/>
        <v>CarbC_Cementni klinker: Ne-karbonatni ugljik</v>
      </c>
      <c r="Z513" s="21" t="b">
        <f t="shared" si="66"/>
        <v>1</v>
      </c>
      <c r="AL513" s="619" t="s">
        <v>990</v>
      </c>
      <c r="AM513" s="619" t="s">
        <v>990</v>
      </c>
      <c r="AN513" s="619" t="s">
        <v>990</v>
      </c>
      <c r="AO513" s="619" t="s">
        <v>990</v>
      </c>
      <c r="AP513" s="619" t="s">
        <v>990</v>
      </c>
    </row>
    <row r="514" spans="1:42" ht="12.75" customHeight="1" outlineLevel="1" x14ac:dyDescent="0.2">
      <c r="A514" s="21">
        <v>34</v>
      </c>
      <c r="B514" s="606" t="str">
        <f t="shared" si="71"/>
        <v>Proizvodnja vapna ili kalcinacija dolomita/magnezita</v>
      </c>
      <c r="C514" s="17" t="str">
        <f t="shared" si="71"/>
        <v>Vapno / dolomit / magnezit</v>
      </c>
      <c r="D514" s="17" t="str">
        <f t="shared" si="71"/>
        <v>Proces (metoda A): samo karbonat</v>
      </c>
      <c r="E514" s="597"/>
      <c r="F514" s="151" t="str">
        <f t="shared" si="74"/>
        <v>Standardna metoda: Proces, članak 24. stavak 2.</v>
      </c>
      <c r="G514" s="103" t="str">
        <f t="shared" si="72"/>
        <v>nije primjenjivo</v>
      </c>
      <c r="H514" s="149"/>
      <c r="I514" s="149"/>
      <c r="J514" s="151"/>
      <c r="K514" s="151"/>
      <c r="L514" s="149"/>
      <c r="M514" s="149"/>
      <c r="N514" s="149"/>
      <c r="O514" s="150"/>
      <c r="P514" s="103" t="str">
        <f t="shared" si="73"/>
        <v>nije primjenjivo</v>
      </c>
      <c r="Q514" s="147" t="str">
        <f t="shared" si="68"/>
        <v>Vapno / dolomit / magnezit: Proces (metoda A): samo karbonat</v>
      </c>
      <c r="R514" s="17"/>
      <c r="S514" s="17" t="str">
        <f t="shared" ref="S514:S541" si="75">EUconst_CNTR_CarbonContent&amp;Q514</f>
        <v>CarbC_Vapno / dolomit / magnezit: Proces (metoda A): samo karbonat</v>
      </c>
      <c r="Z514" s="21" t="b">
        <f t="shared" si="66"/>
        <v>1</v>
      </c>
      <c r="AL514" s="619" t="s">
        <v>990</v>
      </c>
      <c r="AM514" s="619" t="s">
        <v>990</v>
      </c>
      <c r="AN514" s="619" t="s">
        <v>990</v>
      </c>
      <c r="AO514" s="619" t="s">
        <v>990</v>
      </c>
      <c r="AP514" s="619" t="s">
        <v>990</v>
      </c>
    </row>
    <row r="515" spans="1:42" ht="12.75" customHeight="1" outlineLevel="1" x14ac:dyDescent="0.2">
      <c r="A515" s="21">
        <v>35</v>
      </c>
      <c r="B515" s="606" t="str">
        <f t="shared" si="71"/>
        <v>Proizvodnja vapna ili kalcinacija dolomita/magnezita</v>
      </c>
      <c r="C515" s="17" t="str">
        <f t="shared" si="71"/>
        <v>Vapno / dolomit / magnezit</v>
      </c>
      <c r="D515" s="17" t="str">
        <f t="shared" si="71"/>
        <v>Proces (metoda A): miješani (karbonat + nekarbonat)</v>
      </c>
      <c r="E515" s="597"/>
      <c r="F515" s="151" t="str">
        <f t="shared" si="74"/>
        <v>Standardna metoda: Proces, članak 24. stavak 2.</v>
      </c>
      <c r="G515" s="103" t="str">
        <f t="shared" si="72"/>
        <v>nije primjenjivo</v>
      </c>
      <c r="H515" s="608"/>
      <c r="I515" s="150"/>
      <c r="J515" s="150"/>
      <c r="K515" s="150"/>
      <c r="L515" s="608"/>
      <c r="M515" s="608"/>
      <c r="N515" s="608"/>
      <c r="O515" s="148"/>
      <c r="P515" s="103" t="str">
        <f t="shared" si="73"/>
        <v>nije primjenjivo</v>
      </c>
      <c r="Q515" s="147" t="str">
        <f t="shared" si="68"/>
        <v>Vapno / dolomit / magnezit: Proces (metoda A): miješani (karbonat + nekarbonat)</v>
      </c>
      <c r="R515" s="17"/>
      <c r="S515" s="17" t="str">
        <f t="shared" si="75"/>
        <v>CarbC_Vapno / dolomit / magnezit: Proces (metoda A): miješani (karbonat + nekarbonat)</v>
      </c>
      <c r="Z515" s="21" t="b">
        <f t="shared" si="66"/>
        <v>1</v>
      </c>
      <c r="AL515" s="619" t="s">
        <v>990</v>
      </c>
      <c r="AM515" s="619" t="s">
        <v>990</v>
      </c>
      <c r="AN515" s="619" t="s">
        <v>990</v>
      </c>
      <c r="AO515" s="619" t="s">
        <v>990</v>
      </c>
      <c r="AP515" s="619" t="s">
        <v>990</v>
      </c>
    </row>
    <row r="516" spans="1:42" ht="12.75" customHeight="1" outlineLevel="1" x14ac:dyDescent="0.2">
      <c r="A516" s="21">
        <v>36</v>
      </c>
      <c r="B516" s="606" t="str">
        <f t="shared" si="71"/>
        <v>Proizvodnja vapna ili kalcinacija dolomita/magnezita</v>
      </c>
      <c r="C516" s="17" t="str">
        <f t="shared" si="71"/>
        <v>Vapno / dolomit / magnezit</v>
      </c>
      <c r="D516" s="17" t="str">
        <f t="shared" si="71"/>
        <v>Proces (metoda A): nekarbonat</v>
      </c>
      <c r="E516" s="597"/>
      <c r="F516" s="151" t="str">
        <f t="shared" si="74"/>
        <v>Standardna metoda: Proces, članak 24. stavak 2.</v>
      </c>
      <c r="G516" s="103" t="str">
        <f t="shared" si="72"/>
        <v>nije primjenjivo</v>
      </c>
      <c r="H516" s="608"/>
      <c r="I516" s="150"/>
      <c r="J516" s="150"/>
      <c r="K516" s="150"/>
      <c r="L516" s="608"/>
      <c r="M516" s="608"/>
      <c r="N516" s="608"/>
      <c r="O516" s="148"/>
      <c r="P516" s="103" t="str">
        <f t="shared" si="73"/>
        <v>nije primjenjivo</v>
      </c>
      <c r="Q516" s="147" t="str">
        <f t="shared" si="68"/>
        <v>Vapno / dolomit / magnezit: Proces (metoda A): nekarbonat</v>
      </c>
      <c r="R516" s="17"/>
      <c r="S516" s="17" t="str">
        <f t="shared" si="75"/>
        <v>CarbC_Vapno / dolomit / magnezit: Proces (metoda A): nekarbonat</v>
      </c>
      <c r="Z516" s="21" t="b">
        <f t="shared" si="66"/>
        <v>1</v>
      </c>
      <c r="AL516" s="619" t="s">
        <v>990</v>
      </c>
      <c r="AM516" s="619" t="s">
        <v>990</v>
      </c>
      <c r="AN516" s="619" t="s">
        <v>990</v>
      </c>
      <c r="AO516" s="619" t="s">
        <v>990</v>
      </c>
      <c r="AP516" s="619" t="s">
        <v>990</v>
      </c>
    </row>
    <row r="517" spans="1:42" ht="12.75" customHeight="1" outlineLevel="1" x14ac:dyDescent="0.2">
      <c r="A517" s="21">
        <v>37</v>
      </c>
      <c r="B517" s="606" t="str">
        <f t="shared" si="71"/>
        <v>Proizvodnja vapna ili kalcinacija dolomita/magnezita</v>
      </c>
      <c r="C517" s="17" t="str">
        <f t="shared" si="71"/>
        <v>Vapno / dolomit / magnezit</v>
      </c>
      <c r="D517" s="17" t="str">
        <f t="shared" si="71"/>
        <v>Proces (metoda B): izlaz oksida</v>
      </c>
      <c r="E517" s="597"/>
      <c r="F517" s="151" t="str">
        <f t="shared" si="74"/>
        <v>Standardna metoda: Proces, članak 24. stavak 2.</v>
      </c>
      <c r="G517" s="103" t="str">
        <f t="shared" si="72"/>
        <v>nije primjenjivo</v>
      </c>
      <c r="H517" s="149"/>
      <c r="I517" s="149"/>
      <c r="J517" s="151"/>
      <c r="K517" s="151"/>
      <c r="L517" s="149"/>
      <c r="M517" s="149"/>
      <c r="N517" s="149"/>
      <c r="O517" s="150"/>
      <c r="P517" s="103" t="str">
        <f t="shared" si="73"/>
        <v>nije primjenjivo</v>
      </c>
      <c r="Q517" s="147" t="str">
        <f t="shared" si="68"/>
        <v>Vapno / dolomit / magnezit: Proces (metoda B): izlaz oksida</v>
      </c>
      <c r="R517" s="17"/>
      <c r="S517" s="17" t="str">
        <f t="shared" si="75"/>
        <v>CarbC_Vapno / dolomit / magnezit: Proces (metoda B): izlaz oksida</v>
      </c>
      <c r="Z517" s="21" t="b">
        <f t="shared" si="66"/>
        <v>1</v>
      </c>
      <c r="AL517" s="619" t="s">
        <v>990</v>
      </c>
      <c r="AM517" s="619" t="s">
        <v>990</v>
      </c>
      <c r="AN517" s="619" t="s">
        <v>990</v>
      </c>
      <c r="AO517" s="619" t="s">
        <v>990</v>
      </c>
      <c r="AP517" s="619" t="s">
        <v>990</v>
      </c>
    </row>
    <row r="518" spans="1:42" ht="12.75" customHeight="1" outlineLevel="1" x14ac:dyDescent="0.2">
      <c r="A518" s="21">
        <v>38</v>
      </c>
      <c r="B518" s="606" t="str">
        <f t="shared" si="71"/>
        <v>Proizvodnja vapna ili kalcinacija dolomita/magnezita</v>
      </c>
      <c r="C518" s="17" t="str">
        <f t="shared" si="71"/>
        <v>Vapno / dolomit / magnezit</v>
      </c>
      <c r="D518" s="17" t="str">
        <f t="shared" si="71"/>
        <v>Prašina iz peći (Metoda B)</v>
      </c>
      <c r="E518" s="17"/>
      <c r="F518" s="151" t="str">
        <f t="shared" si="74"/>
        <v>Standardna metoda: Proces, članak 24. stavak 2.</v>
      </c>
      <c r="G518" s="103" t="str">
        <f t="shared" si="72"/>
        <v>nije primjenjivo</v>
      </c>
      <c r="H518" s="608"/>
      <c r="I518" s="608"/>
      <c r="J518" s="150"/>
      <c r="K518" s="150"/>
      <c r="L518" s="608"/>
      <c r="M518" s="608"/>
      <c r="N518" s="608"/>
      <c r="O518" s="148"/>
      <c r="P518" s="103" t="str">
        <f t="shared" si="73"/>
        <v>nije primjenjivo</v>
      </c>
      <c r="Q518" s="147" t="str">
        <f t="shared" si="68"/>
        <v>Vapno / dolomit / magnezit: Prašina iz peći (Metoda B)</v>
      </c>
      <c r="R518" s="17"/>
      <c r="S518" s="17" t="str">
        <f t="shared" si="75"/>
        <v>CarbC_Vapno / dolomit / magnezit: Prašina iz peći (Metoda B)</v>
      </c>
      <c r="Z518" s="21" t="b">
        <f t="shared" si="66"/>
        <v>1</v>
      </c>
      <c r="AL518" s="619" t="s">
        <v>990</v>
      </c>
      <c r="AM518" s="619" t="s">
        <v>990</v>
      </c>
      <c r="AN518" s="619" t="s">
        <v>990</v>
      </c>
      <c r="AO518" s="619" t="s">
        <v>990</v>
      </c>
      <c r="AP518" s="619" t="s">
        <v>990</v>
      </c>
    </row>
    <row r="519" spans="1:42" ht="12.75" customHeight="1" outlineLevel="1" x14ac:dyDescent="0.2">
      <c r="A519" s="21">
        <v>39</v>
      </c>
      <c r="B519" s="606" t="str">
        <f t="shared" si="71"/>
        <v>Proizvodnja stakla</v>
      </c>
      <c r="C519" s="17" t="str">
        <f t="shared" si="71"/>
        <v>Staklo i mineralna vuna</v>
      </c>
      <c r="D519" s="17" t="str">
        <f t="shared" si="71"/>
        <v>Proces (metoda A): samo karbonat</v>
      </c>
      <c r="E519" s="597"/>
      <c r="F519" s="151" t="str">
        <f t="shared" si="74"/>
        <v>Standardna metoda: Proces, članak 24. stavak 2.</v>
      </c>
      <c r="G519" s="103" t="str">
        <f t="shared" si="72"/>
        <v>nije primjenjivo</v>
      </c>
      <c r="H519" s="149"/>
      <c r="I519" s="149"/>
      <c r="J519" s="151"/>
      <c r="K519" s="151"/>
      <c r="L519" s="149"/>
      <c r="M519" s="149"/>
      <c r="N519" s="149"/>
      <c r="O519" s="150"/>
      <c r="P519" s="103" t="str">
        <f t="shared" si="73"/>
        <v>nije primjenjivo</v>
      </c>
      <c r="Q519" s="147" t="str">
        <f t="shared" si="68"/>
        <v>Staklo i mineralna vuna: Proces (metoda A): samo karbonat</v>
      </c>
      <c r="R519" s="17"/>
      <c r="S519" s="17" t="str">
        <f t="shared" si="75"/>
        <v>CarbC_Staklo i mineralna vuna: Proces (metoda A): samo karbonat</v>
      </c>
      <c r="Z519" s="21" t="b">
        <f t="shared" si="66"/>
        <v>1</v>
      </c>
      <c r="AL519" s="619" t="s">
        <v>990</v>
      </c>
      <c r="AM519" s="619" t="s">
        <v>990</v>
      </c>
      <c r="AN519" s="619" t="s">
        <v>990</v>
      </c>
      <c r="AO519" s="619" t="s">
        <v>990</v>
      </c>
      <c r="AP519" s="619" t="s">
        <v>990</v>
      </c>
    </row>
    <row r="520" spans="1:42" ht="12.75" customHeight="1" outlineLevel="1" x14ac:dyDescent="0.2">
      <c r="A520" s="21">
        <v>40</v>
      </c>
      <c r="B520" s="606" t="str">
        <f t="shared" si="71"/>
        <v>Proizvodnja stakla</v>
      </c>
      <c r="C520" s="17" t="str">
        <f t="shared" si="71"/>
        <v>Staklo i mineralna vuna</v>
      </c>
      <c r="D520" s="17" t="str">
        <f t="shared" si="71"/>
        <v>Proces (metoda A): miješani (karbonat + nekarbonat)</v>
      </c>
      <c r="E520" s="597"/>
      <c r="F520" s="151" t="str">
        <f t="shared" si="74"/>
        <v>Standardna metoda: Proces, članak 24. stavak 2.</v>
      </c>
      <c r="G520" s="103" t="str">
        <f t="shared" si="72"/>
        <v>nije primjenjivo</v>
      </c>
      <c r="H520" s="608"/>
      <c r="I520" s="150"/>
      <c r="J520" s="150"/>
      <c r="K520" s="150"/>
      <c r="L520" s="608"/>
      <c r="M520" s="608"/>
      <c r="N520" s="608"/>
      <c r="O520" s="148"/>
      <c r="P520" s="103" t="str">
        <f t="shared" si="73"/>
        <v>nije primjenjivo</v>
      </c>
      <c r="Q520" s="147" t="str">
        <f t="shared" si="68"/>
        <v>Staklo i mineralna vuna: Proces (metoda A): miješani (karbonat + nekarbonat)</v>
      </c>
      <c r="R520" s="17"/>
      <c r="S520" s="17" t="str">
        <f t="shared" si="75"/>
        <v>CarbC_Staklo i mineralna vuna: Proces (metoda A): miješani (karbonat + nekarbonat)</v>
      </c>
      <c r="Z520" s="21" t="b">
        <f t="shared" si="66"/>
        <v>1</v>
      </c>
      <c r="AL520" s="619" t="s">
        <v>990</v>
      </c>
      <c r="AM520" s="619" t="s">
        <v>990</v>
      </c>
      <c r="AN520" s="619" t="s">
        <v>990</v>
      </c>
      <c r="AO520" s="619" t="s">
        <v>990</v>
      </c>
      <c r="AP520" s="619" t="s">
        <v>990</v>
      </c>
    </row>
    <row r="521" spans="1:42" ht="12.75" customHeight="1" outlineLevel="1" x14ac:dyDescent="0.2">
      <c r="A521" s="21">
        <v>41</v>
      </c>
      <c r="B521" s="606" t="str">
        <f t="shared" ref="B521:D540" si="76">B449</f>
        <v>Proizvodnja stakla</v>
      </c>
      <c r="C521" s="17" t="str">
        <f t="shared" si="76"/>
        <v>Staklo i mineralna vuna</v>
      </c>
      <c r="D521" s="17" t="str">
        <f t="shared" si="76"/>
        <v>Proces (metoda A): nekarbonat</v>
      </c>
      <c r="E521" s="597"/>
      <c r="F521" s="151" t="str">
        <f t="shared" si="74"/>
        <v>Standardna metoda: Proces, članak 24. stavak 2.</v>
      </c>
      <c r="G521" s="103" t="str">
        <f t="shared" si="72"/>
        <v>nije primjenjivo</v>
      </c>
      <c r="H521" s="608"/>
      <c r="I521" s="150"/>
      <c r="J521" s="150"/>
      <c r="K521" s="150"/>
      <c r="L521" s="608"/>
      <c r="M521" s="608"/>
      <c r="N521" s="608"/>
      <c r="O521" s="148"/>
      <c r="P521" s="103" t="str">
        <f t="shared" si="73"/>
        <v>nije primjenjivo</v>
      </c>
      <c r="Q521" s="147" t="str">
        <f t="shared" si="68"/>
        <v>Staklo i mineralna vuna: Proces (metoda A): nekarbonat</v>
      </c>
      <c r="R521" s="17"/>
      <c r="S521" s="17" t="str">
        <f t="shared" si="75"/>
        <v>CarbC_Staklo i mineralna vuna: Proces (metoda A): nekarbonat</v>
      </c>
      <c r="Z521" s="21" t="b">
        <f t="shared" si="66"/>
        <v>1</v>
      </c>
      <c r="AL521" s="619" t="s">
        <v>990</v>
      </c>
      <c r="AM521" s="619" t="s">
        <v>990</v>
      </c>
      <c r="AN521" s="619" t="s">
        <v>990</v>
      </c>
      <c r="AO521" s="619" t="s">
        <v>990</v>
      </c>
      <c r="AP521" s="619" t="s">
        <v>990</v>
      </c>
    </row>
    <row r="522" spans="1:42" ht="12.75" customHeight="1" outlineLevel="1" x14ac:dyDescent="0.2">
      <c r="A522" s="21">
        <v>42</v>
      </c>
      <c r="B522" s="606" t="str">
        <f t="shared" si="76"/>
        <v>Proizvodnja keramike</v>
      </c>
      <c r="C522" s="17" t="str">
        <f t="shared" si="76"/>
        <v>Keramika</v>
      </c>
      <c r="D522" s="17" t="str">
        <f t="shared" si="76"/>
        <v>Proces (metoda A): samo karbonat</v>
      </c>
      <c r="E522" s="597"/>
      <c r="F522" s="151" t="str">
        <f t="shared" si="74"/>
        <v>Standardna metoda: Proces, članak 24. stavak 2.</v>
      </c>
      <c r="G522" s="103" t="str">
        <f t="shared" si="72"/>
        <v>nije primjenjivo</v>
      </c>
      <c r="H522" s="149"/>
      <c r="I522" s="149"/>
      <c r="J522" s="151"/>
      <c r="K522" s="151"/>
      <c r="L522" s="149"/>
      <c r="M522" s="149"/>
      <c r="N522" s="149"/>
      <c r="O522" s="150"/>
      <c r="P522" s="103" t="str">
        <f t="shared" si="73"/>
        <v>nije primjenjivo</v>
      </c>
      <c r="Q522" s="147" t="str">
        <f t="shared" si="68"/>
        <v>Keramika: Proces (metoda A): samo karbonat</v>
      </c>
      <c r="R522" s="17"/>
      <c r="S522" s="17" t="str">
        <f t="shared" si="75"/>
        <v>CarbC_Keramika: Proces (metoda A): samo karbonat</v>
      </c>
      <c r="Z522" s="21" t="b">
        <f t="shared" si="66"/>
        <v>1</v>
      </c>
      <c r="AL522" s="619" t="s">
        <v>990</v>
      </c>
      <c r="AM522" s="619" t="s">
        <v>990</v>
      </c>
      <c r="AN522" s="619" t="s">
        <v>990</v>
      </c>
      <c r="AO522" s="619" t="s">
        <v>990</v>
      </c>
      <c r="AP522" s="619" t="s">
        <v>990</v>
      </c>
    </row>
    <row r="523" spans="1:42" ht="12.75" customHeight="1" outlineLevel="1" x14ac:dyDescent="0.2">
      <c r="A523" s="21">
        <v>43</v>
      </c>
      <c r="B523" s="606" t="str">
        <f t="shared" si="76"/>
        <v>Proizvodnja keramike</v>
      </c>
      <c r="C523" s="17" t="str">
        <f t="shared" si="76"/>
        <v>Keramika</v>
      </c>
      <c r="D523" s="17" t="str">
        <f t="shared" si="76"/>
        <v>Proces (metoda A): miješani (karbonat + nekarbonat)</v>
      </c>
      <c r="E523" s="597"/>
      <c r="F523" s="151" t="str">
        <f t="shared" si="74"/>
        <v>Standardna metoda: Proces, članak 24. stavak 2.</v>
      </c>
      <c r="G523" s="103" t="str">
        <f t="shared" si="72"/>
        <v>nije primjenjivo</v>
      </c>
      <c r="H523" s="608"/>
      <c r="I523" s="150"/>
      <c r="J523" s="150"/>
      <c r="K523" s="150"/>
      <c r="L523" s="608"/>
      <c r="M523" s="608"/>
      <c r="N523" s="608"/>
      <c r="O523" s="148"/>
      <c r="P523" s="103" t="str">
        <f t="shared" si="73"/>
        <v>nije primjenjivo</v>
      </c>
      <c r="Q523" s="147" t="str">
        <f t="shared" si="68"/>
        <v>Keramika: Proces (metoda A): miješani (karbonat + nekarbonat)</v>
      </c>
      <c r="R523" s="17"/>
      <c r="S523" s="17" t="str">
        <f t="shared" si="75"/>
        <v>CarbC_Keramika: Proces (metoda A): miješani (karbonat + nekarbonat)</v>
      </c>
      <c r="W523" s="226"/>
      <c r="X523" s="69"/>
      <c r="Z523" s="21" t="b">
        <f t="shared" si="66"/>
        <v>1</v>
      </c>
      <c r="AL523" s="619" t="s">
        <v>990</v>
      </c>
      <c r="AM523" s="619" t="s">
        <v>990</v>
      </c>
      <c r="AN523" s="619" t="s">
        <v>990</v>
      </c>
      <c r="AO523" s="619" t="s">
        <v>990</v>
      </c>
      <c r="AP523" s="619" t="s">
        <v>990</v>
      </c>
    </row>
    <row r="524" spans="1:42" ht="12.75" customHeight="1" outlineLevel="1" x14ac:dyDescent="0.2">
      <c r="A524" s="21">
        <v>44</v>
      </c>
      <c r="B524" s="606" t="str">
        <f t="shared" si="76"/>
        <v>Proizvodnja keramike</v>
      </c>
      <c r="C524" s="17" t="str">
        <f t="shared" si="76"/>
        <v>Keramika</v>
      </c>
      <c r="D524" s="17" t="str">
        <f t="shared" si="76"/>
        <v>Proces (metoda A): nekarbonat</v>
      </c>
      <c r="E524" s="597"/>
      <c r="F524" s="151" t="str">
        <f t="shared" si="74"/>
        <v>Standardna metoda: Proces, članak 24. stavak 2.</v>
      </c>
      <c r="G524" s="103" t="str">
        <f t="shared" si="72"/>
        <v>nije primjenjivo</v>
      </c>
      <c r="H524" s="608"/>
      <c r="I524" s="150"/>
      <c r="J524" s="150"/>
      <c r="K524" s="150"/>
      <c r="L524" s="608"/>
      <c r="M524" s="608"/>
      <c r="N524" s="608"/>
      <c r="O524" s="148"/>
      <c r="P524" s="103" t="str">
        <f t="shared" si="73"/>
        <v>nije primjenjivo</v>
      </c>
      <c r="Q524" s="147" t="str">
        <f t="shared" si="68"/>
        <v>Keramika: Proces (metoda A): nekarbonat</v>
      </c>
      <c r="R524" s="17"/>
      <c r="S524" s="17" t="str">
        <f t="shared" si="75"/>
        <v>CarbC_Keramika: Proces (metoda A): nekarbonat</v>
      </c>
      <c r="W524" s="226"/>
      <c r="X524" s="69"/>
      <c r="Z524" s="21" t="b">
        <f t="shared" si="66"/>
        <v>1</v>
      </c>
      <c r="AL524" s="619" t="s">
        <v>990</v>
      </c>
      <c r="AM524" s="619" t="s">
        <v>990</v>
      </c>
      <c r="AN524" s="619" t="s">
        <v>990</v>
      </c>
      <c r="AO524" s="619" t="s">
        <v>990</v>
      </c>
      <c r="AP524" s="619" t="s">
        <v>990</v>
      </c>
    </row>
    <row r="525" spans="1:42" ht="12.75" customHeight="1" outlineLevel="1" x14ac:dyDescent="0.2">
      <c r="A525" s="21">
        <v>45</v>
      </c>
      <c r="B525" s="606" t="str">
        <f t="shared" si="76"/>
        <v>Proizvodnja keramike</v>
      </c>
      <c r="C525" s="17" t="str">
        <f t="shared" si="76"/>
        <v>Keramika</v>
      </c>
      <c r="D525" s="17" t="str">
        <f t="shared" si="76"/>
        <v>Proces (metoda B): izlaz oksida</v>
      </c>
      <c r="E525" s="17"/>
      <c r="F525" s="151" t="str">
        <f t="shared" si="74"/>
        <v>Standardna metoda: Proces, članak 24. stavak 2.</v>
      </c>
      <c r="G525" s="103" t="str">
        <f t="shared" si="72"/>
        <v>nije primjenjivo</v>
      </c>
      <c r="H525" s="149"/>
      <c r="I525" s="149"/>
      <c r="J525" s="151"/>
      <c r="K525" s="151"/>
      <c r="L525" s="149"/>
      <c r="M525" s="149"/>
      <c r="N525" s="149"/>
      <c r="O525" s="150"/>
      <c r="P525" s="103" t="str">
        <f t="shared" si="73"/>
        <v>nije primjenjivo</v>
      </c>
      <c r="Q525" s="147" t="str">
        <f t="shared" si="68"/>
        <v>Keramika: Proces (metoda B): izlaz oksida</v>
      </c>
      <c r="R525" s="17"/>
      <c r="S525" s="17" t="str">
        <f t="shared" si="75"/>
        <v>CarbC_Keramika: Proces (metoda B): izlaz oksida</v>
      </c>
      <c r="Z525" s="21" t="b">
        <f t="shared" si="66"/>
        <v>1</v>
      </c>
      <c r="AL525" s="619" t="s">
        <v>990</v>
      </c>
      <c r="AM525" s="619" t="s">
        <v>990</v>
      </c>
      <c r="AN525" s="619" t="s">
        <v>990</v>
      </c>
      <c r="AO525" s="619" t="s">
        <v>990</v>
      </c>
      <c r="AP525" s="619" t="s">
        <v>990</v>
      </c>
    </row>
    <row r="526" spans="1:42" ht="12.75" customHeight="1" outlineLevel="1" x14ac:dyDescent="0.2">
      <c r="A526" s="21">
        <v>46</v>
      </c>
      <c r="B526" s="606" t="str">
        <f t="shared" si="76"/>
        <v>Proizvodnja keramike</v>
      </c>
      <c r="C526" s="17" t="str">
        <f t="shared" si="76"/>
        <v>Keramika</v>
      </c>
      <c r="D526" s="17" t="str">
        <f t="shared" si="76"/>
        <v>Čišćenje mokrim postupkom</v>
      </c>
      <c r="E526" s="17"/>
      <c r="F526" s="151" t="str">
        <f t="shared" si="74"/>
        <v>Standardna metoda: Proces, članak 24. stavak 2.</v>
      </c>
      <c r="G526" s="103" t="str">
        <f t="shared" si="72"/>
        <v>nije primjenjivo</v>
      </c>
      <c r="H526" s="608"/>
      <c r="I526" s="146"/>
      <c r="J526" s="17"/>
      <c r="K526" s="17"/>
      <c r="L526" s="146"/>
      <c r="M526" s="146"/>
      <c r="N526" s="146"/>
      <c r="O526" s="146"/>
      <c r="P526" s="103" t="str">
        <f t="shared" si="73"/>
        <v>nije primjenjivo</v>
      </c>
      <c r="Q526" s="147" t="str">
        <f t="shared" si="68"/>
        <v>Keramika: Čišćenje mokrim postupkom</v>
      </c>
      <c r="R526" s="17"/>
      <c r="S526" s="17" t="str">
        <f t="shared" si="75"/>
        <v>CarbC_Keramika: Čišćenje mokrim postupkom</v>
      </c>
      <c r="Z526" s="21" t="b">
        <f t="shared" si="66"/>
        <v>1</v>
      </c>
      <c r="AL526" s="619" t="s">
        <v>990</v>
      </c>
      <c r="AM526" s="619" t="s">
        <v>990</v>
      </c>
      <c r="AN526" s="619" t="s">
        <v>990</v>
      </c>
      <c r="AO526" s="619" t="s">
        <v>990</v>
      </c>
      <c r="AP526" s="619" t="s">
        <v>990</v>
      </c>
    </row>
    <row r="527" spans="1:42" ht="12.75" customHeight="1" outlineLevel="1" x14ac:dyDescent="0.2">
      <c r="A527" s="21">
        <v>47</v>
      </c>
      <c r="B527" s="606" t="str">
        <f t="shared" si="76"/>
        <v>Proizvodnja celuloze</v>
      </c>
      <c r="C527" s="17" t="str">
        <f t="shared" si="76"/>
        <v>Celuloza i papir</v>
      </c>
      <c r="D527" s="17" t="str">
        <f t="shared" si="76"/>
        <v>Dodatne kemikalije</v>
      </c>
      <c r="E527" s="17"/>
      <c r="F527" s="151" t="str">
        <f t="shared" si="74"/>
        <v>Standardna metoda: Proces, članak 24. stavak 2.</v>
      </c>
      <c r="G527" s="103" t="str">
        <f t="shared" si="72"/>
        <v>nije primjenjivo</v>
      </c>
      <c r="H527" s="149"/>
      <c r="I527" s="149"/>
      <c r="J527" s="151"/>
      <c r="K527" s="151"/>
      <c r="L527" s="149"/>
      <c r="M527" s="149"/>
      <c r="N527" s="149"/>
      <c r="O527" s="150"/>
      <c r="P527" s="103" t="str">
        <f t="shared" si="73"/>
        <v>nije primjenjivo</v>
      </c>
      <c r="Q527" s="147" t="str">
        <f t="shared" si="68"/>
        <v>Celuloza i papir: Dodatne kemikalije</v>
      </c>
      <c r="R527" s="17"/>
      <c r="S527" s="17" t="str">
        <f t="shared" si="75"/>
        <v>CarbC_Celuloza i papir: Dodatne kemikalije</v>
      </c>
      <c r="Z527" s="21" t="b">
        <f t="shared" si="66"/>
        <v>1</v>
      </c>
      <c r="AL527" s="619" t="s">
        <v>990</v>
      </c>
      <c r="AM527" s="619" t="s">
        <v>990</v>
      </c>
      <c r="AN527" s="619" t="s">
        <v>990</v>
      </c>
      <c r="AO527" s="619" t="s">
        <v>990</v>
      </c>
      <c r="AP527" s="619" t="s">
        <v>990</v>
      </c>
    </row>
    <row r="528" spans="1:42" ht="12.75" customHeight="1" outlineLevel="1" x14ac:dyDescent="0.2">
      <c r="A528" s="21">
        <v>48</v>
      </c>
      <c r="B528" s="606" t="str">
        <f t="shared" si="76"/>
        <v xml:space="preserve">Proizvodnja čađe </v>
      </c>
      <c r="C528" s="17" t="str">
        <f t="shared" si="76"/>
        <v>Čađa</v>
      </c>
      <c r="D528" s="17" t="str">
        <f t="shared" si="76"/>
        <v>Metodologija masene bilance</v>
      </c>
      <c r="E528" s="17"/>
      <c r="F528" s="151" t="str">
        <f t="shared" si="74"/>
        <v>Metoda masene bilance, članak 25.</v>
      </c>
      <c r="G528" s="103">
        <v>1</v>
      </c>
      <c r="H528" s="149" t="str">
        <f>Translations!$B$493</f>
        <v>Zadane vrijednosti I:</v>
      </c>
      <c r="I528" s="149"/>
      <c r="J528" s="149" t="str">
        <f>Translations!$B$528</f>
        <v>Zadane vrijednosti II:</v>
      </c>
      <c r="K528" s="149" t="str">
        <f>Translations!$B$1061</f>
        <v>Utemeljeni posredni faktori (ako je promijenjivo)</v>
      </c>
      <c r="L528" s="149" t="str">
        <f>Translations!$B$527</f>
        <v>Laboratorijske analize:</v>
      </c>
      <c r="M528" s="149"/>
      <c r="N528" s="149"/>
      <c r="O528" s="150"/>
      <c r="P528" s="103">
        <f t="shared" ref="P528:P541" si="77">IF(G528=EUconst_NA,EUconst_NA,IF(ISBLANK(J528),COUNTA(H528:O528),COUNTA(H528,J528,L528)))</f>
        <v>3</v>
      </c>
      <c r="Q528" s="147" t="str">
        <f t="shared" si="68"/>
        <v>Čađa: Metodologija masene bilance</v>
      </c>
      <c r="R528" s="17"/>
      <c r="S528" s="17" t="str">
        <f t="shared" si="75"/>
        <v>CarbC_Čađa: Metodologija masene bilance</v>
      </c>
      <c r="Z528" s="21" t="b">
        <f t="shared" si="66"/>
        <v>0</v>
      </c>
      <c r="AL528" s="619">
        <v>1</v>
      </c>
      <c r="AM528" s="619" t="s">
        <v>990</v>
      </c>
      <c r="AN528" s="619">
        <v>1</v>
      </c>
      <c r="AO528" s="619">
        <v>2</v>
      </c>
      <c r="AP528" s="619">
        <v>2</v>
      </c>
    </row>
    <row r="529" spans="1:42" ht="12.75" customHeight="1" outlineLevel="1" x14ac:dyDescent="0.2">
      <c r="A529" s="21">
        <v>49</v>
      </c>
      <c r="B529" s="606" t="str">
        <f t="shared" si="76"/>
        <v>Proizvodnja amonijaka</v>
      </c>
      <c r="C529" s="17" t="str">
        <f t="shared" si="76"/>
        <v>Amonijak</v>
      </c>
      <c r="D529" s="17" t="str">
        <f t="shared" si="76"/>
        <v>Gorivo koje se koristi kao ulazni materijal procesa</v>
      </c>
      <c r="E529" s="17"/>
      <c r="F529" s="151" t="str">
        <f t="shared" si="74"/>
        <v>Standardna metoda: Gorivo, članak 24. stavak 1.Uredbe</v>
      </c>
      <c r="G529" s="103" t="str">
        <f>EUconst_NA</f>
        <v>nije primjenjivo</v>
      </c>
      <c r="H529" s="608"/>
      <c r="I529" s="150"/>
      <c r="J529" s="150"/>
      <c r="K529" s="150"/>
      <c r="L529" s="608"/>
      <c r="M529" s="608"/>
      <c r="N529" s="608"/>
      <c r="O529" s="146"/>
      <c r="P529" s="103" t="str">
        <f t="shared" si="77"/>
        <v>nije primjenjivo</v>
      </c>
      <c r="Q529" s="147" t="str">
        <f t="shared" si="68"/>
        <v>Amonijak: Gorivo koje se koristi kao ulazni materijal procesa</v>
      </c>
      <c r="R529" s="17"/>
      <c r="S529" s="17" t="str">
        <f t="shared" si="75"/>
        <v>CarbC_Amonijak: Gorivo koje se koristi kao ulazni materijal procesa</v>
      </c>
      <c r="Z529" s="21" t="b">
        <f t="shared" si="66"/>
        <v>1</v>
      </c>
      <c r="AL529" s="619" t="s">
        <v>990</v>
      </c>
      <c r="AM529" s="619" t="s">
        <v>990</v>
      </c>
      <c r="AN529" s="619" t="s">
        <v>990</v>
      </c>
      <c r="AO529" s="619" t="s">
        <v>990</v>
      </c>
      <c r="AP529" s="619" t="s">
        <v>990</v>
      </c>
    </row>
    <row r="530" spans="1:42" ht="12.75" customHeight="1" outlineLevel="1" x14ac:dyDescent="0.2">
      <c r="A530" s="21">
        <v>50</v>
      </c>
      <c r="B530" s="606" t="str">
        <f t="shared" si="76"/>
        <v>Proizvodnja vodika i sintetskog plina</v>
      </c>
      <c r="C530" s="17" t="str">
        <f t="shared" si="76"/>
        <v>Vodik i sintetski plin</v>
      </c>
      <c r="D530" s="17" t="str">
        <f t="shared" si="76"/>
        <v>Gorivo koje se koristi kao ulazni materijal procesa</v>
      </c>
      <c r="E530" s="17"/>
      <c r="F530" s="151" t="str">
        <f t="shared" si="74"/>
        <v>Standardna metoda: Gorivo, članak 24. stavak 1.Uredbe</v>
      </c>
      <c r="G530" s="103" t="str">
        <f>EUconst_NA</f>
        <v>nije primjenjivo</v>
      </c>
      <c r="H530" s="608"/>
      <c r="I530" s="150"/>
      <c r="J530" s="150"/>
      <c r="K530" s="150"/>
      <c r="L530" s="608"/>
      <c r="M530" s="608"/>
      <c r="N530" s="608"/>
      <c r="O530" s="146"/>
      <c r="P530" s="103" t="str">
        <f t="shared" si="77"/>
        <v>nije primjenjivo</v>
      </c>
      <c r="Q530" s="147" t="str">
        <f t="shared" si="68"/>
        <v>Vodik i sintetski plin: Gorivo koje se koristi kao ulazni materijal procesa</v>
      </c>
      <c r="R530" s="17"/>
      <c r="S530" s="17" t="str">
        <f t="shared" si="75"/>
        <v>CarbC_Vodik i sintetski plin: Gorivo koje se koristi kao ulazni materijal procesa</v>
      </c>
      <c r="Z530" s="21" t="b">
        <f t="shared" si="66"/>
        <v>1</v>
      </c>
      <c r="AL530" s="619" t="s">
        <v>990</v>
      </c>
      <c r="AM530" s="619" t="s">
        <v>990</v>
      </c>
      <c r="AN530" s="619" t="s">
        <v>990</v>
      </c>
      <c r="AO530" s="619" t="s">
        <v>990</v>
      </c>
      <c r="AP530" s="619" t="s">
        <v>990</v>
      </c>
    </row>
    <row r="531" spans="1:42" ht="12.75" customHeight="1" outlineLevel="1" x14ac:dyDescent="0.2">
      <c r="A531" s="21">
        <v>51</v>
      </c>
      <c r="B531" s="606" t="str">
        <f t="shared" si="76"/>
        <v>Proizvodnja vodika i sintetskog plina</v>
      </c>
      <c r="C531" s="17" t="str">
        <f t="shared" si="76"/>
        <v>Vodik i sintetski plin</v>
      </c>
      <c r="D531" s="17" t="str">
        <f t="shared" si="76"/>
        <v>Metodologija masene bilance</v>
      </c>
      <c r="E531" s="17"/>
      <c r="F531" s="151" t="str">
        <f t="shared" si="74"/>
        <v>Metoda masene bilance, članak 25.</v>
      </c>
      <c r="G531" s="103" t="s">
        <v>1529</v>
      </c>
      <c r="H531" s="149" t="str">
        <f>Translations!$B$493</f>
        <v>Zadane vrijednosti I:</v>
      </c>
      <c r="I531" s="149"/>
      <c r="J531" s="149" t="str">
        <f>Translations!$B$528</f>
        <v>Zadane vrijednosti II:</v>
      </c>
      <c r="K531" s="149" t="str">
        <f>Translations!$B$1061</f>
        <v>Utemeljeni posredni faktori (ako je promijenjivo)</v>
      </c>
      <c r="L531" s="149" t="str">
        <f>Translations!$B$527</f>
        <v>Laboratorijske analize:</v>
      </c>
      <c r="M531" s="149"/>
      <c r="N531" s="149"/>
      <c r="O531" s="150"/>
      <c r="P531" s="103">
        <f t="shared" si="77"/>
        <v>3</v>
      </c>
      <c r="Q531" s="147" t="str">
        <f t="shared" si="68"/>
        <v>Vodik i sintetski plin: Metodologija masene bilance</v>
      </c>
      <c r="R531" s="17"/>
      <c r="S531" s="17" t="str">
        <f t="shared" si="75"/>
        <v>CarbC_Vodik i sintetski plin: Metodologija masene bilance</v>
      </c>
      <c r="Z531" s="21" t="b">
        <f t="shared" si="66"/>
        <v>0</v>
      </c>
      <c r="AL531" s="619">
        <v>1</v>
      </c>
      <c r="AM531" s="619" t="s">
        <v>990</v>
      </c>
      <c r="AN531" s="619">
        <v>1</v>
      </c>
      <c r="AO531" s="619">
        <v>2</v>
      </c>
      <c r="AP531" s="619">
        <v>2</v>
      </c>
    </row>
    <row r="532" spans="1:42" ht="12.75" customHeight="1" outlineLevel="1" x14ac:dyDescent="0.2">
      <c r="A532" s="21">
        <v>52</v>
      </c>
      <c r="B532" s="606" t="str">
        <f t="shared" si="76"/>
        <v xml:space="preserve">Proizvodnja kemikalija na veliko </v>
      </c>
      <c r="C532" s="17" t="str">
        <f t="shared" si="76"/>
        <v>Organske kemikalije na veliko</v>
      </c>
      <c r="D532" s="17" t="str">
        <f t="shared" si="76"/>
        <v>Metodologija masene bilance</v>
      </c>
      <c r="E532" s="17"/>
      <c r="F532" s="151" t="str">
        <f t="shared" si="74"/>
        <v>Metoda masene bilance, članak 25.</v>
      </c>
      <c r="G532" s="103" t="s">
        <v>1529</v>
      </c>
      <c r="H532" s="149" t="str">
        <f>Translations!$B$493</f>
        <v>Zadane vrijednosti I:</v>
      </c>
      <c r="I532" s="149"/>
      <c r="J532" s="149" t="str">
        <f>Translations!$B$528</f>
        <v>Zadane vrijednosti II:</v>
      </c>
      <c r="K532" s="149" t="str">
        <f>Translations!$B$1061</f>
        <v>Utemeljeni posredni faktori (ako je promijenjivo)</v>
      </c>
      <c r="L532" s="149" t="str">
        <f>Translations!$B$527</f>
        <v>Laboratorijske analize:</v>
      </c>
      <c r="M532" s="149"/>
      <c r="N532" s="149"/>
      <c r="O532" s="150"/>
      <c r="P532" s="103">
        <f t="shared" si="77"/>
        <v>3</v>
      </c>
      <c r="Q532" s="147" t="str">
        <f t="shared" si="68"/>
        <v>Organske kemikalije na veliko: Metodologija masene bilance</v>
      </c>
      <c r="R532" s="17"/>
      <c r="S532" s="17" t="str">
        <f t="shared" si="75"/>
        <v>CarbC_Organske kemikalije na veliko: Metodologija masene bilance</v>
      </c>
      <c r="Z532" s="21" t="b">
        <f t="shared" si="66"/>
        <v>0</v>
      </c>
      <c r="AL532" s="619">
        <v>1</v>
      </c>
      <c r="AM532" s="619" t="s">
        <v>990</v>
      </c>
      <c r="AN532" s="619">
        <v>1</v>
      </c>
      <c r="AO532" s="619">
        <v>2</v>
      </c>
      <c r="AP532" s="630">
        <v>2</v>
      </c>
    </row>
    <row r="533" spans="1:42" ht="12.75" customHeight="1" outlineLevel="1" x14ac:dyDescent="0.2">
      <c r="A533" s="21">
        <v>53</v>
      </c>
      <c r="B533" s="606" t="str">
        <f t="shared" si="76"/>
        <v>Proizvodnja ili prerada obojenih metala</v>
      </c>
      <c r="C533" s="17" t="str">
        <f t="shared" si="76"/>
        <v>Neobojeni, sek. aluminij</v>
      </c>
      <c r="D533" s="17" t="str">
        <f t="shared" si="76"/>
        <v>Proces (metoda A): samo karbonat</v>
      </c>
      <c r="E533" s="597"/>
      <c r="F533" s="151" t="str">
        <f t="shared" si="74"/>
        <v>Standardna metoda: Proces, članak 24. stavak 2.</v>
      </c>
      <c r="G533" s="103" t="str">
        <f>EUconst_NA</f>
        <v>nije primjenjivo</v>
      </c>
      <c r="H533" s="149"/>
      <c r="I533" s="149"/>
      <c r="J533" s="151"/>
      <c r="K533" s="151"/>
      <c r="L533" s="149"/>
      <c r="M533" s="149"/>
      <c r="N533" s="149"/>
      <c r="O533" s="150"/>
      <c r="P533" s="103" t="str">
        <f t="shared" si="77"/>
        <v>nije primjenjivo</v>
      </c>
      <c r="Q533" s="147" t="str">
        <f t="shared" si="68"/>
        <v>Neobojeni, sek. aluminij: Proces (metoda A): samo karbonat</v>
      </c>
      <c r="R533" s="17"/>
      <c r="S533" s="17" t="str">
        <f t="shared" si="75"/>
        <v>CarbC_Neobojeni, sek. aluminij: Proces (metoda A): samo karbonat</v>
      </c>
      <c r="Z533" s="21" t="b">
        <f t="shared" si="66"/>
        <v>1</v>
      </c>
      <c r="AL533" s="619" t="s">
        <v>990</v>
      </c>
      <c r="AM533" s="619" t="s">
        <v>990</v>
      </c>
      <c r="AN533" s="619" t="s">
        <v>990</v>
      </c>
      <c r="AO533" s="619" t="s">
        <v>990</v>
      </c>
      <c r="AP533" s="619" t="s">
        <v>990</v>
      </c>
    </row>
    <row r="534" spans="1:42" ht="12.75" customHeight="1" outlineLevel="1" x14ac:dyDescent="0.2">
      <c r="A534" s="21">
        <v>54</v>
      </c>
      <c r="B534" s="606" t="str">
        <f t="shared" si="76"/>
        <v>Proizvodnja ili prerada obojenih metala</v>
      </c>
      <c r="C534" s="17" t="str">
        <f t="shared" si="76"/>
        <v>Neobojeni, sek. aluminij</v>
      </c>
      <c r="D534" s="17" t="str">
        <f t="shared" si="76"/>
        <v>Proces (metoda A): miješani (karbonat + nekarbonat)</v>
      </c>
      <c r="E534" s="597"/>
      <c r="F534" s="151" t="str">
        <f t="shared" si="74"/>
        <v>Standardna metoda: Proces, članak 24. stavak 2.</v>
      </c>
      <c r="G534" s="103" t="str">
        <f>EUconst_NA</f>
        <v>nije primjenjivo</v>
      </c>
      <c r="H534" s="608"/>
      <c r="I534" s="150"/>
      <c r="J534" s="150"/>
      <c r="K534" s="150"/>
      <c r="L534" s="608"/>
      <c r="M534" s="608"/>
      <c r="N534" s="608"/>
      <c r="O534" s="148"/>
      <c r="P534" s="103" t="str">
        <f t="shared" si="77"/>
        <v>nije primjenjivo</v>
      </c>
      <c r="Q534" s="147" t="str">
        <f t="shared" si="68"/>
        <v>Neobojeni, sek. aluminij: Proces (metoda A): miješani (karbonat + nekarbonat)</v>
      </c>
      <c r="R534" s="17"/>
      <c r="S534" s="17" t="str">
        <f t="shared" si="75"/>
        <v>CarbC_Neobojeni, sek. aluminij: Proces (metoda A): miješani (karbonat + nekarbonat)</v>
      </c>
      <c r="Z534" s="21" t="b">
        <f t="shared" si="66"/>
        <v>1</v>
      </c>
      <c r="AL534" s="619" t="s">
        <v>990</v>
      </c>
      <c r="AM534" s="619" t="s">
        <v>990</v>
      </c>
      <c r="AN534" s="619" t="s">
        <v>990</v>
      </c>
      <c r="AO534" s="619" t="s">
        <v>990</v>
      </c>
      <c r="AP534" s="619" t="s">
        <v>990</v>
      </c>
    </row>
    <row r="535" spans="1:42" ht="12.75" customHeight="1" outlineLevel="1" x14ac:dyDescent="0.2">
      <c r="A535" s="21">
        <v>55</v>
      </c>
      <c r="B535" s="606" t="str">
        <f t="shared" si="76"/>
        <v>Proizvodnja ili prerada obojenih metala</v>
      </c>
      <c r="C535" s="17" t="str">
        <f t="shared" si="76"/>
        <v>Neobojeni, sek. aluminij</v>
      </c>
      <c r="D535" s="17" t="str">
        <f t="shared" si="76"/>
        <v>Proces (metoda A): nekarbonat</v>
      </c>
      <c r="E535" s="597"/>
      <c r="F535" s="151" t="str">
        <f t="shared" si="74"/>
        <v>Standardna metoda: Proces, članak 24. stavak 2.</v>
      </c>
      <c r="G535" s="103" t="str">
        <f>EUconst_NA</f>
        <v>nije primjenjivo</v>
      </c>
      <c r="H535" s="608"/>
      <c r="I535" s="150"/>
      <c r="J535" s="150"/>
      <c r="K535" s="150"/>
      <c r="L535" s="608"/>
      <c r="M535" s="608"/>
      <c r="N535" s="608"/>
      <c r="O535" s="148"/>
      <c r="P535" s="103" t="str">
        <f t="shared" si="77"/>
        <v>nije primjenjivo</v>
      </c>
      <c r="Q535" s="147" t="str">
        <f t="shared" si="68"/>
        <v>Neobojeni, sek. aluminij: Proces (metoda A): nekarbonat</v>
      </c>
      <c r="R535" s="17"/>
      <c r="S535" s="17" t="str">
        <f t="shared" si="75"/>
        <v>CarbC_Neobojeni, sek. aluminij: Proces (metoda A): nekarbonat</v>
      </c>
      <c r="Z535" s="21" t="b">
        <f t="shared" si="66"/>
        <v>1</v>
      </c>
      <c r="AL535" s="619" t="s">
        <v>990</v>
      </c>
      <c r="AM535" s="619" t="s">
        <v>990</v>
      </c>
      <c r="AN535" s="619" t="s">
        <v>990</v>
      </c>
      <c r="AO535" s="619" t="s">
        <v>990</v>
      </c>
      <c r="AP535" s="619" t="s">
        <v>990</v>
      </c>
    </row>
    <row r="536" spans="1:42" ht="12.75" customHeight="1" outlineLevel="1" x14ac:dyDescent="0.2">
      <c r="A536" s="21">
        <v>56</v>
      </c>
      <c r="B536" s="606" t="str">
        <f t="shared" si="76"/>
        <v>Proizvodnja ili prerada obojenih metala</v>
      </c>
      <c r="C536" s="17" t="str">
        <f t="shared" si="76"/>
        <v>Neobojeni, sek. aluminij</v>
      </c>
      <c r="D536" s="17" t="str">
        <f t="shared" si="76"/>
        <v>Proces (metoda B): izlaz oksida</v>
      </c>
      <c r="E536" s="597"/>
      <c r="F536" s="151" t="str">
        <f t="shared" si="74"/>
        <v>Standardna metoda: Proces, članak 24. stavak 2.</v>
      </c>
      <c r="G536" s="103" t="str">
        <f>EUconst_NA</f>
        <v>nije primjenjivo</v>
      </c>
      <c r="H536" s="149"/>
      <c r="I536" s="149"/>
      <c r="J536" s="151"/>
      <c r="K536" s="151"/>
      <c r="L536" s="149"/>
      <c r="M536" s="149"/>
      <c r="N536" s="149"/>
      <c r="O536" s="150"/>
      <c r="P536" s="103" t="str">
        <f t="shared" si="77"/>
        <v>nije primjenjivo</v>
      </c>
      <c r="Q536" s="147" t="str">
        <f t="shared" si="68"/>
        <v>Neobojeni, sek. aluminij: Proces (metoda B): izlaz oksida</v>
      </c>
      <c r="R536" s="17"/>
      <c r="S536" s="17" t="str">
        <f t="shared" si="75"/>
        <v>CarbC_Neobojeni, sek. aluminij: Proces (metoda B): izlaz oksida</v>
      </c>
      <c r="Z536" s="21" t="b">
        <f t="shared" si="66"/>
        <v>1</v>
      </c>
      <c r="AL536" s="619" t="s">
        <v>990</v>
      </c>
      <c r="AM536" s="619" t="s">
        <v>990</v>
      </c>
      <c r="AN536" s="619" t="s">
        <v>990</v>
      </c>
      <c r="AO536" s="619" t="s">
        <v>990</v>
      </c>
      <c r="AP536" s="619" t="s">
        <v>990</v>
      </c>
    </row>
    <row r="537" spans="1:42" ht="12.75" customHeight="1" outlineLevel="1" x14ac:dyDescent="0.2">
      <c r="A537" s="21">
        <v>57</v>
      </c>
      <c r="B537" s="606" t="str">
        <f t="shared" si="76"/>
        <v>Proizvodnja ili prerada obojenih metala</v>
      </c>
      <c r="C537" s="17" t="str">
        <f t="shared" si="76"/>
        <v>Neobojeni, sek. aluminij</v>
      </c>
      <c r="D537" s="17" t="str">
        <f t="shared" si="76"/>
        <v>Metodologija masene bilance</v>
      </c>
      <c r="E537" s="17"/>
      <c r="F537" s="151" t="str">
        <f t="shared" si="74"/>
        <v>Metoda masene bilance, članak 25.</v>
      </c>
      <c r="G537" s="103" t="s">
        <v>1529</v>
      </c>
      <c r="H537" s="149" t="str">
        <f>Translations!$B$493</f>
        <v>Zadane vrijednosti I:</v>
      </c>
      <c r="I537" s="149"/>
      <c r="J537" s="149" t="str">
        <f>Translations!$B$528</f>
        <v>Zadane vrijednosti II:</v>
      </c>
      <c r="K537" s="149" t="str">
        <f>Translations!$B$1061</f>
        <v>Utemeljeni posredni faktori (ako je promijenjivo)</v>
      </c>
      <c r="L537" s="149" t="str">
        <f>Translations!$B$527</f>
        <v>Laboratorijske analize:</v>
      </c>
      <c r="M537" s="149"/>
      <c r="N537" s="149"/>
      <c r="O537" s="150"/>
      <c r="P537" s="103">
        <f t="shared" si="77"/>
        <v>3</v>
      </c>
      <c r="Q537" s="147" t="str">
        <f t="shared" si="68"/>
        <v>Neobojeni, sek. aluminij: Metodologija masene bilance</v>
      </c>
      <c r="R537" s="17"/>
      <c r="S537" s="17" t="str">
        <f t="shared" si="75"/>
        <v>CarbC_Neobojeni, sek. aluminij: Metodologija masene bilance</v>
      </c>
      <c r="Z537" s="21" t="b">
        <f t="shared" si="66"/>
        <v>0</v>
      </c>
      <c r="AL537" s="619">
        <v>1</v>
      </c>
      <c r="AM537" s="619" t="s">
        <v>990</v>
      </c>
      <c r="AN537" s="619">
        <v>1</v>
      </c>
      <c r="AO537" s="619">
        <v>2</v>
      </c>
      <c r="AP537" s="619">
        <v>2</v>
      </c>
    </row>
    <row r="538" spans="1:42" ht="12.75" customHeight="1" outlineLevel="1" x14ac:dyDescent="0.2">
      <c r="A538" s="21">
        <v>58</v>
      </c>
      <c r="B538" s="606" t="str">
        <f t="shared" si="76"/>
        <v>Proizvodnja natrij karbonata i natrij-bikarbonata</v>
      </c>
      <c r="C538" s="17" t="str">
        <f t="shared" si="76"/>
        <v>Natrij karbonat / natrij bikarbonat</v>
      </c>
      <c r="D538" s="17" t="str">
        <f t="shared" si="76"/>
        <v>Metodologija masene bilance</v>
      </c>
      <c r="E538" s="17"/>
      <c r="F538" s="151" t="str">
        <f t="shared" si="74"/>
        <v>Metoda masene bilance, članak 25.</v>
      </c>
      <c r="G538" s="103" t="s">
        <v>1529</v>
      </c>
      <c r="H538" s="149" t="str">
        <f>Translations!$B$493</f>
        <v>Zadane vrijednosti I:</v>
      </c>
      <c r="I538" s="149"/>
      <c r="J538" s="149" t="str">
        <f>Translations!$B$528</f>
        <v>Zadane vrijednosti II:</v>
      </c>
      <c r="K538" s="149" t="str">
        <f>Translations!$B$1061</f>
        <v>Utemeljeni posredni faktori (ako je promijenjivo)</v>
      </c>
      <c r="L538" s="149" t="str">
        <f>Translations!$B$527</f>
        <v>Laboratorijske analize:</v>
      </c>
      <c r="M538" s="149"/>
      <c r="N538" s="149"/>
      <c r="O538" s="150"/>
      <c r="P538" s="103">
        <f t="shared" si="77"/>
        <v>3</v>
      </c>
      <c r="Q538" s="147" t="str">
        <f t="shared" si="68"/>
        <v>Natrij karbonat / natrij bikarbonat: Metodologija masene bilance</v>
      </c>
      <c r="R538" s="17"/>
      <c r="S538" s="17" t="str">
        <f t="shared" si="75"/>
        <v>CarbC_Natrij karbonat / natrij bikarbonat: Metodologija masene bilance</v>
      </c>
      <c r="W538" s="226"/>
      <c r="Z538" s="21" t="b">
        <f t="shared" si="66"/>
        <v>0</v>
      </c>
      <c r="AL538" s="619">
        <v>1</v>
      </c>
      <c r="AM538" s="619" t="s">
        <v>990</v>
      </c>
      <c r="AN538" s="619">
        <v>1</v>
      </c>
      <c r="AO538" s="619">
        <v>2</v>
      </c>
      <c r="AP538" s="619">
        <v>2</v>
      </c>
    </row>
    <row r="539" spans="1:42" ht="12.75" customHeight="1" outlineLevel="1" x14ac:dyDescent="0.2">
      <c r="A539" s="21">
        <v>59</v>
      </c>
      <c r="B539" s="606" t="str">
        <f t="shared" si="76"/>
        <v>Proizvodnja primarnog aluminija</v>
      </c>
      <c r="C539" s="17" t="str">
        <f t="shared" si="76"/>
        <v>Primarni aluminij</v>
      </c>
      <c r="D539" s="17" t="str">
        <f t="shared" si="76"/>
        <v>Metodologija masene bilance</v>
      </c>
      <c r="E539" s="17"/>
      <c r="F539" s="151" t="str">
        <f t="shared" si="74"/>
        <v>Metoda masene bilance, članak 25.</v>
      </c>
      <c r="G539" s="103" t="s">
        <v>1529</v>
      </c>
      <c r="H539" s="149" t="str">
        <f>Translations!$B$493</f>
        <v>Zadane vrijednosti I:</v>
      </c>
      <c r="I539" s="149"/>
      <c r="J539" s="149" t="str">
        <f>Translations!$B$528</f>
        <v>Zadane vrijednosti II:</v>
      </c>
      <c r="K539" s="149" t="str">
        <f>Translations!$B$1061</f>
        <v>Utemeljeni posredni faktori (ako je promijenjivo)</v>
      </c>
      <c r="L539" s="149" t="str">
        <f>Translations!$B$527</f>
        <v>Laboratorijske analize:</v>
      </c>
      <c r="M539" s="149"/>
      <c r="N539" s="149"/>
      <c r="O539" s="150"/>
      <c r="P539" s="103">
        <f t="shared" si="77"/>
        <v>3</v>
      </c>
      <c r="Q539" s="147" t="str">
        <f t="shared" si="68"/>
        <v>Primarni aluminij: Metodologija masene bilance</v>
      </c>
      <c r="R539" s="17"/>
      <c r="S539" s="17" t="str">
        <f t="shared" si="75"/>
        <v>CarbC_Primarni aluminij: Metodologija masene bilance</v>
      </c>
      <c r="Z539" s="21" t="b">
        <f t="shared" si="66"/>
        <v>0</v>
      </c>
      <c r="AL539" s="619">
        <v>1</v>
      </c>
      <c r="AM539" s="619" t="s">
        <v>990</v>
      </c>
      <c r="AN539" s="619">
        <v>1</v>
      </c>
      <c r="AO539" s="619">
        <v>2</v>
      </c>
      <c r="AP539" s="619">
        <v>2</v>
      </c>
    </row>
    <row r="540" spans="1:42" ht="12.75" customHeight="1" outlineLevel="1" x14ac:dyDescent="0.2">
      <c r="A540" s="21">
        <v>60</v>
      </c>
      <c r="B540" s="606" t="str">
        <f t="shared" si="76"/>
        <v>Proizvodnja primarnog aluminija</v>
      </c>
      <c r="C540" s="17" t="str">
        <f t="shared" si="76"/>
        <v>Primarni aluminij</v>
      </c>
      <c r="D540" s="17" t="str">
        <f t="shared" si="76"/>
        <v>Emisije PFC (Metoda nagiba)</v>
      </c>
      <c r="E540" s="17"/>
      <c r="F540" s="151" t="str">
        <f t="shared" si="74"/>
        <v>Izračun sa specijalnim odredbama za PFC (Prilog IV, poglavlje 8.)</v>
      </c>
      <c r="G540" s="103" t="str">
        <f>EUconst_NA</f>
        <v>nije primjenjivo</v>
      </c>
      <c r="H540" s="149"/>
      <c r="I540" s="149"/>
      <c r="J540" s="151"/>
      <c r="K540" s="151"/>
      <c r="L540" s="149"/>
      <c r="M540" s="149"/>
      <c r="N540" s="149"/>
      <c r="O540" s="150"/>
      <c r="P540" s="103" t="str">
        <f t="shared" si="77"/>
        <v>nije primjenjivo</v>
      </c>
      <c r="Q540" s="147" t="str">
        <f t="shared" si="68"/>
        <v>Primarni aluminij: Emisije PFC (Metoda nagiba)</v>
      </c>
      <c r="R540" s="17"/>
      <c r="S540" s="17" t="str">
        <f t="shared" si="75"/>
        <v>CarbC_Primarni aluminij: Emisije PFC (Metoda nagiba)</v>
      </c>
      <c r="Z540" s="21" t="b">
        <f t="shared" si="66"/>
        <v>1</v>
      </c>
      <c r="AL540" s="619" t="s">
        <v>990</v>
      </c>
      <c r="AM540" s="619" t="s">
        <v>990</v>
      </c>
      <c r="AN540" s="619" t="s">
        <v>990</v>
      </c>
      <c r="AO540" s="619" t="s">
        <v>990</v>
      </c>
      <c r="AP540" s="619" t="s">
        <v>990</v>
      </c>
    </row>
    <row r="541" spans="1:42" ht="12.75" customHeight="1" outlineLevel="1" x14ac:dyDescent="0.2">
      <c r="A541" s="21">
        <v>61</v>
      </c>
      <c r="B541" s="606" t="str">
        <f t="shared" ref="B541:D550" si="78">B469</f>
        <v>Proizvodnja primarnog aluminija</v>
      </c>
      <c r="C541" s="17" t="str">
        <f t="shared" si="78"/>
        <v>Primarni aluminij</v>
      </c>
      <c r="D541" s="17" t="str">
        <f t="shared" si="78"/>
        <v>Emisije PFC (prenaponska metoda)</v>
      </c>
      <c r="E541" s="17"/>
      <c r="F541" s="151" t="str">
        <f t="shared" si="74"/>
        <v>Izračun sa specijalnim odredbama za PFC (Prilog IV, poglavlje 8.)</v>
      </c>
      <c r="G541" s="103" t="str">
        <f>EUconst_NA</f>
        <v>nije primjenjivo</v>
      </c>
      <c r="H541" s="149"/>
      <c r="I541" s="149"/>
      <c r="J541" s="151"/>
      <c r="K541" s="151"/>
      <c r="L541" s="149"/>
      <c r="M541" s="149"/>
      <c r="N541" s="149"/>
      <c r="O541" s="150"/>
      <c r="P541" s="103" t="str">
        <f t="shared" si="77"/>
        <v>nije primjenjivo</v>
      </c>
      <c r="Q541" s="147" t="str">
        <f t="shared" si="68"/>
        <v>Primarni aluminij: Emisije PFC (prenaponska metoda)</v>
      </c>
      <c r="R541" s="17"/>
      <c r="S541" s="17" t="str">
        <f t="shared" si="75"/>
        <v>CarbC_Primarni aluminij: Emisije PFC (prenaponska metoda)</v>
      </c>
      <c r="Z541" s="21" t="b">
        <f t="shared" ref="Z541:Z551" si="79">IF(G541=EUconst_NA,TRUE,FALSE)</f>
        <v>1</v>
      </c>
      <c r="AL541" s="619" t="s">
        <v>990</v>
      </c>
      <c r="AM541" s="619" t="s">
        <v>990</v>
      </c>
      <c r="AN541" s="619" t="s">
        <v>990</v>
      </c>
      <c r="AO541" s="619" t="s">
        <v>990</v>
      </c>
      <c r="AP541" s="619" t="s">
        <v>990</v>
      </c>
    </row>
    <row r="542" spans="1:42" ht="12.75" customHeight="1" outlineLevel="1" x14ac:dyDescent="0.2">
      <c r="A542" s="21">
        <v>62</v>
      </c>
      <c r="B542" s="606" t="str">
        <f t="shared" si="78"/>
        <v>Hvatanje stakleničkih plinova prema Direktivi 2009/31/EC</v>
      </c>
      <c r="C542" s="17" t="str">
        <f t="shared" si="78"/>
        <v>CCS: Capture</v>
      </c>
      <c r="D542" s="17" t="str">
        <f t="shared" si="78"/>
        <v>CO2 transferred</v>
      </c>
      <c r="E542" s="17"/>
      <c r="F542" s="151" t="str">
        <f t="shared" ref="F542:F550" si="80">F470</f>
        <v>Metoda masene bilance, članak 25.</v>
      </c>
      <c r="G542" s="103">
        <v>2</v>
      </c>
      <c r="H542" s="149" t="str">
        <f>Translations!$B$493</f>
        <v>Zadane vrijednosti I:</v>
      </c>
      <c r="I542" s="149"/>
      <c r="J542" s="151" t="str">
        <f>Translations!$B$528</f>
        <v>Zadane vrijednosti II:</v>
      </c>
      <c r="K542" s="151" t="str">
        <f>Translations!$B$1061</f>
        <v>Utemeljeni posredni faktori (ako je promijenjivo)</v>
      </c>
      <c r="L542" s="149" t="str">
        <f>Translations!$B$527</f>
        <v>Laboratorijske analize:</v>
      </c>
      <c r="M542" s="149"/>
      <c r="N542" s="149"/>
      <c r="O542" s="150"/>
      <c r="P542" s="103">
        <f t="shared" ref="P542:P550" si="81">IF(G542=EUconst_NA,EUconst_NA,IF(ISBLANK(J542),COUNTA(H542:O542),COUNTA(H542,J542,L542)))</f>
        <v>3</v>
      </c>
      <c r="Q542" s="147" t="str">
        <f t="shared" ref="Q542:Q550" si="82">C542 &amp; ": " &amp;D542</f>
        <v>CCS: Capture: CO2 transferred</v>
      </c>
      <c r="R542" s="17"/>
      <c r="S542" s="17" t="str">
        <f t="shared" ref="S542:S550" si="83">EUconst_CNTR_CarbonContent&amp;Q542</f>
        <v>CarbC_CCS: Capture: CO2 transferred</v>
      </c>
      <c r="Z542" s="21" t="b">
        <f t="shared" si="79"/>
        <v>0</v>
      </c>
      <c r="AL542" s="619">
        <v>1</v>
      </c>
      <c r="AM542" s="619" t="s">
        <v>990</v>
      </c>
      <c r="AN542" s="619">
        <v>1</v>
      </c>
      <c r="AO542" s="619">
        <v>2</v>
      </c>
      <c r="AP542" s="619">
        <v>2</v>
      </c>
    </row>
    <row r="543" spans="1:42" ht="12.75" customHeight="1" outlineLevel="1" x14ac:dyDescent="0.2">
      <c r="A543" s="21">
        <v>63</v>
      </c>
      <c r="B543" s="606" t="str">
        <f t="shared" si="78"/>
        <v>Transport stakleničkih plinova prema Direktivi 2009/31/EC</v>
      </c>
      <c r="C543" s="17" t="str">
        <f t="shared" si="78"/>
        <v>CCS: Transport</v>
      </c>
      <c r="D543" s="17" t="str">
        <f t="shared" si="78"/>
        <v>CO2 transferred</v>
      </c>
      <c r="E543" s="17"/>
      <c r="F543" s="151" t="str">
        <f t="shared" si="80"/>
        <v>Metoda masene bilance, članak 25.</v>
      </c>
      <c r="G543" s="103">
        <v>2</v>
      </c>
      <c r="H543" s="149" t="str">
        <f>Translations!$B$493</f>
        <v>Zadane vrijednosti I:</v>
      </c>
      <c r="I543" s="149"/>
      <c r="J543" s="151" t="str">
        <f>Translations!$B$528</f>
        <v>Zadane vrijednosti II:</v>
      </c>
      <c r="K543" s="151" t="str">
        <f>Translations!$B$1061</f>
        <v>Utemeljeni posredni faktori (ako je promijenjivo)</v>
      </c>
      <c r="L543" s="149" t="str">
        <f>Translations!$B$527</f>
        <v>Laboratorijske analize:</v>
      </c>
      <c r="M543" s="149"/>
      <c r="N543" s="149"/>
      <c r="O543" s="150"/>
      <c r="P543" s="103">
        <f t="shared" si="81"/>
        <v>3</v>
      </c>
      <c r="Q543" s="147" t="str">
        <f t="shared" si="82"/>
        <v>CCS: Transport: CO2 transferred</v>
      </c>
      <c r="R543" s="17"/>
      <c r="S543" s="17" t="str">
        <f t="shared" si="83"/>
        <v>CarbC_CCS: Transport: CO2 transferred</v>
      </c>
      <c r="Z543" s="21" t="b">
        <f t="shared" si="79"/>
        <v>0</v>
      </c>
      <c r="AL543" s="619">
        <v>1</v>
      </c>
      <c r="AM543" s="619" t="s">
        <v>990</v>
      </c>
      <c r="AN543" s="619">
        <v>1</v>
      </c>
      <c r="AO543" s="619">
        <v>2</v>
      </c>
      <c r="AP543" s="619">
        <v>2</v>
      </c>
    </row>
    <row r="544" spans="1:42" ht="12.75" customHeight="1" outlineLevel="1" x14ac:dyDescent="0.2">
      <c r="A544" s="21">
        <v>64</v>
      </c>
      <c r="B544" s="606" t="str">
        <f t="shared" si="78"/>
        <v>Transport stakleničkih plinova prema Direktivi 2009/31/EC</v>
      </c>
      <c r="C544" s="17" t="str">
        <f t="shared" si="78"/>
        <v>CCS: Transport</v>
      </c>
      <c r="D544" s="17" t="str">
        <f t="shared" si="78"/>
        <v>CO2 vented</v>
      </c>
      <c r="E544" s="17"/>
      <c r="F544" s="151" t="str">
        <f t="shared" si="80"/>
        <v>Standardna metoda: Proces, članak 24. stavak 2.</v>
      </c>
      <c r="G544" s="103" t="str">
        <f>EUconst_NA</f>
        <v>nije primjenjivo</v>
      </c>
      <c r="H544" s="149"/>
      <c r="I544" s="149"/>
      <c r="J544" s="151"/>
      <c r="K544" s="151"/>
      <c r="L544" s="149"/>
      <c r="M544" s="149"/>
      <c r="N544" s="149"/>
      <c r="O544" s="150"/>
      <c r="P544" s="103" t="str">
        <f t="shared" si="81"/>
        <v>nije primjenjivo</v>
      </c>
      <c r="Q544" s="147" t="str">
        <f t="shared" si="82"/>
        <v>CCS: Transport: CO2 vented</v>
      </c>
      <c r="R544" s="17"/>
      <c r="S544" s="17" t="str">
        <f t="shared" si="83"/>
        <v>CarbC_CCS: Transport: CO2 vented</v>
      </c>
      <c r="Z544" s="21" t="b">
        <f t="shared" si="79"/>
        <v>1</v>
      </c>
      <c r="AL544" s="619"/>
      <c r="AM544" s="619"/>
      <c r="AN544" s="619"/>
      <c r="AO544" s="619"/>
      <c r="AP544" s="619"/>
    </row>
    <row r="545" spans="1:44" ht="12.75" customHeight="1" outlineLevel="1" x14ac:dyDescent="0.2">
      <c r="A545" s="21">
        <v>65</v>
      </c>
      <c r="B545" s="606" t="str">
        <f t="shared" si="78"/>
        <v>Transport stakleničkih plinova prema Direktivi 2009/31/EC</v>
      </c>
      <c r="C545" s="17" t="str">
        <f t="shared" si="78"/>
        <v>CCS: Transport</v>
      </c>
      <c r="D545" s="17" t="str">
        <f t="shared" si="78"/>
        <v>CO2 leaked</v>
      </c>
      <c r="E545" s="17"/>
      <c r="F545" s="151" t="str">
        <f t="shared" si="80"/>
        <v>Standardna metoda: Proces, članak 24. stavak 2.</v>
      </c>
      <c r="G545" s="103" t="str">
        <f>EUconst_NA</f>
        <v>nije primjenjivo</v>
      </c>
      <c r="H545" s="149"/>
      <c r="I545" s="149"/>
      <c r="J545" s="151"/>
      <c r="K545" s="151"/>
      <c r="L545" s="149"/>
      <c r="M545" s="149"/>
      <c r="N545" s="149"/>
      <c r="O545" s="150"/>
      <c r="P545" s="103" t="str">
        <f t="shared" si="81"/>
        <v>nije primjenjivo</v>
      </c>
      <c r="Q545" s="147" t="str">
        <f t="shared" si="82"/>
        <v>CCS: Transport: CO2 leaked</v>
      </c>
      <c r="R545" s="17"/>
      <c r="S545" s="17" t="str">
        <f t="shared" si="83"/>
        <v>CarbC_CCS: Transport: CO2 leaked</v>
      </c>
      <c r="Z545" s="21" t="b">
        <f t="shared" si="79"/>
        <v>1</v>
      </c>
      <c r="AL545" s="619"/>
      <c r="AM545" s="619"/>
      <c r="AN545" s="619"/>
      <c r="AO545" s="619"/>
      <c r="AP545" s="619"/>
    </row>
    <row r="546" spans="1:44" ht="12.75" customHeight="1" outlineLevel="1" x14ac:dyDescent="0.2">
      <c r="A546" s="21">
        <v>66</v>
      </c>
      <c r="B546" s="606" t="str">
        <f t="shared" si="78"/>
        <v>Transport stakleničkih plinova prema Direktivi 2009/31/EC</v>
      </c>
      <c r="C546" s="17" t="str">
        <f t="shared" si="78"/>
        <v>CCS: Transport</v>
      </c>
      <c r="D546" s="17" t="str">
        <f t="shared" si="78"/>
        <v>CO2 fugitive</v>
      </c>
      <c r="E546" s="17"/>
      <c r="F546" s="151" t="str">
        <f t="shared" si="80"/>
        <v>Standardna metoda: Proces, članak 24. stavak 2.</v>
      </c>
      <c r="G546" s="103" t="str">
        <f>EUconst_NA</f>
        <v>nije primjenjivo</v>
      </c>
      <c r="H546" s="149"/>
      <c r="I546" s="149"/>
      <c r="J546" s="151"/>
      <c r="K546" s="151"/>
      <c r="L546" s="149"/>
      <c r="M546" s="149"/>
      <c r="N546" s="149"/>
      <c r="O546" s="150"/>
      <c r="P546" s="103" t="str">
        <f t="shared" si="81"/>
        <v>nije primjenjivo</v>
      </c>
      <c r="Q546" s="147" t="str">
        <f t="shared" si="82"/>
        <v>CCS: Transport: CO2 fugitive</v>
      </c>
      <c r="R546" s="17"/>
      <c r="S546" s="17" t="str">
        <f t="shared" si="83"/>
        <v>CarbC_CCS: Transport: CO2 fugitive</v>
      </c>
      <c r="Z546" s="21" t="b">
        <f t="shared" si="79"/>
        <v>1</v>
      </c>
      <c r="AL546" s="619"/>
      <c r="AM546" s="619"/>
      <c r="AN546" s="619"/>
      <c r="AO546" s="619"/>
      <c r="AP546" s="619"/>
    </row>
    <row r="547" spans="1:44" ht="12.75" customHeight="1" outlineLevel="1" x14ac:dyDescent="0.2">
      <c r="A547" s="21">
        <v>67</v>
      </c>
      <c r="B547" s="606" t="str">
        <f t="shared" si="78"/>
        <v>Skladištenje stakleničkih plinova prema Direktivi 2009/31/EC</v>
      </c>
      <c r="C547" s="17" t="str">
        <f t="shared" si="78"/>
        <v>CCS: Storage</v>
      </c>
      <c r="D547" s="17" t="str">
        <f t="shared" si="78"/>
        <v>CO2 transferred</v>
      </c>
      <c r="E547" s="17"/>
      <c r="F547" s="151" t="str">
        <f t="shared" si="80"/>
        <v>Metoda masene bilance, članak 25.</v>
      </c>
      <c r="G547" s="103">
        <v>2</v>
      </c>
      <c r="H547" s="149" t="str">
        <f>Translations!$B$493</f>
        <v>Zadane vrijednosti I:</v>
      </c>
      <c r="I547" s="149"/>
      <c r="J547" s="151" t="str">
        <f>Translations!$B$528</f>
        <v>Zadane vrijednosti II:</v>
      </c>
      <c r="K547" s="151" t="str">
        <f>Translations!$B$1061</f>
        <v>Utemeljeni posredni faktori (ako je promijenjivo)</v>
      </c>
      <c r="L547" s="149" t="str">
        <f>Translations!$B$527</f>
        <v>Laboratorijske analize:</v>
      </c>
      <c r="M547" s="149"/>
      <c r="N547" s="149"/>
      <c r="O547" s="150"/>
      <c r="P547" s="103">
        <f t="shared" si="81"/>
        <v>3</v>
      </c>
      <c r="Q547" s="147" t="str">
        <f t="shared" si="82"/>
        <v>CCS: Storage: CO2 transferred</v>
      </c>
      <c r="R547" s="17"/>
      <c r="S547" s="17" t="str">
        <f t="shared" si="83"/>
        <v>CarbC_CCS: Storage: CO2 transferred</v>
      </c>
      <c r="Z547" s="21" t="b">
        <f t="shared" si="79"/>
        <v>0</v>
      </c>
      <c r="AL547" s="619">
        <v>1</v>
      </c>
      <c r="AM547" s="619" t="s">
        <v>990</v>
      </c>
      <c r="AN547" s="619">
        <v>1</v>
      </c>
      <c r="AO547" s="619">
        <v>2</v>
      </c>
      <c r="AP547" s="619">
        <v>2</v>
      </c>
    </row>
    <row r="548" spans="1:44" ht="12.75" customHeight="1" outlineLevel="1" x14ac:dyDescent="0.2">
      <c r="A548" s="21">
        <v>68</v>
      </c>
      <c r="B548" s="606" t="str">
        <f t="shared" si="78"/>
        <v>Skladištenje stakleničkih plinova prema Direktivi 2009/31/EC</v>
      </c>
      <c r="C548" s="17" t="str">
        <f t="shared" si="78"/>
        <v>CCS: Storage</v>
      </c>
      <c r="D548" s="17" t="str">
        <f t="shared" si="78"/>
        <v>CO2 vented</v>
      </c>
      <c r="E548" s="17"/>
      <c r="F548" s="151" t="str">
        <f t="shared" si="80"/>
        <v>Standardna metoda: Proces, članak 24. stavak 2.</v>
      </c>
      <c r="G548" s="103" t="str">
        <f>EUconst_NA</f>
        <v>nije primjenjivo</v>
      </c>
      <c r="H548" s="149"/>
      <c r="I548" s="149"/>
      <c r="J548" s="151"/>
      <c r="K548" s="151"/>
      <c r="L548" s="149"/>
      <c r="M548" s="149"/>
      <c r="N548" s="149"/>
      <c r="O548" s="150"/>
      <c r="P548" s="103" t="str">
        <f t="shared" si="81"/>
        <v>nije primjenjivo</v>
      </c>
      <c r="Q548" s="147" t="str">
        <f t="shared" si="82"/>
        <v>CCS: Storage: CO2 vented</v>
      </c>
      <c r="R548" s="17"/>
      <c r="S548" s="17" t="str">
        <f t="shared" si="83"/>
        <v>CarbC_CCS: Storage: CO2 vented</v>
      </c>
      <c r="Z548" s="21" t="b">
        <f t="shared" si="79"/>
        <v>1</v>
      </c>
      <c r="AL548" s="619"/>
      <c r="AM548" s="619"/>
      <c r="AN548" s="619"/>
      <c r="AO548" s="619"/>
      <c r="AP548" s="619"/>
    </row>
    <row r="549" spans="1:44" ht="12.75" customHeight="1" outlineLevel="1" x14ac:dyDescent="0.2">
      <c r="A549" s="21">
        <v>69</v>
      </c>
      <c r="B549" s="606" t="str">
        <f t="shared" si="78"/>
        <v>Skladištenje stakleničkih plinova prema Direktivi 2009/31/EC</v>
      </c>
      <c r="C549" s="17" t="str">
        <f t="shared" si="78"/>
        <v>CCS: Storage</v>
      </c>
      <c r="D549" s="17" t="str">
        <f t="shared" si="78"/>
        <v>CO2 leaked</v>
      </c>
      <c r="E549" s="17"/>
      <c r="F549" s="151" t="str">
        <f t="shared" si="80"/>
        <v>Standardna metoda: Proces, članak 24. stavak 2.</v>
      </c>
      <c r="G549" s="103" t="str">
        <f>EUconst_NA</f>
        <v>nije primjenjivo</v>
      </c>
      <c r="H549" s="149"/>
      <c r="I549" s="149"/>
      <c r="J549" s="151"/>
      <c r="K549" s="151"/>
      <c r="L549" s="149"/>
      <c r="M549" s="149"/>
      <c r="N549" s="149"/>
      <c r="O549" s="150"/>
      <c r="P549" s="103" t="str">
        <f t="shared" si="81"/>
        <v>nije primjenjivo</v>
      </c>
      <c r="Q549" s="147" t="str">
        <f t="shared" si="82"/>
        <v>CCS: Storage: CO2 leaked</v>
      </c>
      <c r="R549" s="17"/>
      <c r="S549" s="17" t="str">
        <f t="shared" si="83"/>
        <v>CarbC_CCS: Storage: CO2 leaked</v>
      </c>
      <c r="Z549" s="21" t="b">
        <f t="shared" si="79"/>
        <v>1</v>
      </c>
      <c r="AL549" s="619"/>
      <c r="AM549" s="619"/>
      <c r="AN549" s="619"/>
      <c r="AO549" s="619"/>
      <c r="AP549" s="619"/>
    </row>
    <row r="550" spans="1:44" ht="12.75" customHeight="1" outlineLevel="1" x14ac:dyDescent="0.2">
      <c r="A550" s="21">
        <v>70</v>
      </c>
      <c r="B550" s="606" t="str">
        <f t="shared" si="78"/>
        <v>Skladištenje stakleničkih plinova prema Direktivi 2009/31/EC</v>
      </c>
      <c r="C550" s="17" t="str">
        <f t="shared" si="78"/>
        <v>CCS: Storage</v>
      </c>
      <c r="D550" s="17" t="str">
        <f t="shared" si="78"/>
        <v>CO2 fugitive</v>
      </c>
      <c r="E550" s="17"/>
      <c r="F550" s="151" t="str">
        <f t="shared" si="80"/>
        <v>Standardna metoda: Proces, članak 24. stavak 2.</v>
      </c>
      <c r="G550" s="103" t="str">
        <f>EUconst_NA</f>
        <v>nije primjenjivo</v>
      </c>
      <c r="H550" s="149"/>
      <c r="I550" s="149"/>
      <c r="J550" s="151"/>
      <c r="K550" s="151"/>
      <c r="L550" s="149"/>
      <c r="M550" s="149"/>
      <c r="N550" s="149"/>
      <c r="O550" s="150"/>
      <c r="P550" s="103" t="str">
        <f t="shared" si="81"/>
        <v>nije primjenjivo</v>
      </c>
      <c r="Q550" s="147" t="str">
        <f t="shared" si="82"/>
        <v>CCS: Storage: CO2 fugitive</v>
      </c>
      <c r="R550" s="17"/>
      <c r="S550" s="17" t="str">
        <f t="shared" si="83"/>
        <v>CarbC_CCS: Storage: CO2 fugitive</v>
      </c>
      <c r="Z550" s="21" t="b">
        <f t="shared" si="79"/>
        <v>1</v>
      </c>
      <c r="AL550" s="619"/>
      <c r="AM550" s="619"/>
      <c r="AN550" s="619"/>
      <c r="AO550" s="619"/>
      <c r="AP550" s="619"/>
    </row>
    <row r="551" spans="1:44" ht="12.75" customHeight="1" outlineLevel="1" x14ac:dyDescent="0.2">
      <c r="B551" s="17"/>
      <c r="C551" s="17"/>
      <c r="D551" s="17"/>
      <c r="E551" s="17"/>
      <c r="F551" s="17"/>
      <c r="G551" s="17"/>
      <c r="H551" s="88"/>
      <c r="I551" s="88"/>
      <c r="J551" s="17"/>
      <c r="K551" s="17"/>
      <c r="L551" s="88"/>
      <c r="M551" s="88"/>
      <c r="N551" s="88"/>
      <c r="O551" s="88"/>
      <c r="P551" s="103"/>
      <c r="Q551" s="17"/>
      <c r="R551" s="17"/>
      <c r="S551" s="17"/>
      <c r="Z551" s="21" t="b">
        <f t="shared" si="79"/>
        <v>0</v>
      </c>
    </row>
    <row r="552" spans="1:44" s="142" customFormat="1" ht="12.75" customHeight="1" outlineLevel="1" x14ac:dyDescent="0.2">
      <c r="A552" s="142" t="s">
        <v>1608</v>
      </c>
      <c r="B552" s="143" t="str">
        <f>Translations!$B$1265</f>
        <v>Udio biomase</v>
      </c>
      <c r="C552" s="143" t="str">
        <f>Translations!$B$957</f>
        <v>Skraćeno ime</v>
      </c>
      <c r="D552" s="143" t="str">
        <f>Translations!$B$958</f>
        <v>Pod-djelatnost</v>
      </c>
      <c r="E552" s="143" t="str">
        <f>Translations!$B$389</f>
        <v>Analitički parametar</v>
      </c>
      <c r="F552" s="143" t="str">
        <f>Translations!$B$959</f>
        <v>Tip izvora</v>
      </c>
      <c r="G552" s="144" t="str">
        <f>Translations!$B$960</f>
        <v>Minimum</v>
      </c>
      <c r="H552" s="144">
        <v>1</v>
      </c>
      <c r="I552" s="144">
        <v>2</v>
      </c>
      <c r="J552" s="144" t="s">
        <v>1323</v>
      </c>
      <c r="K552" s="144" t="str">
        <f>Translations!$B$928</f>
        <v>2b</v>
      </c>
      <c r="L552" s="144">
        <v>3</v>
      </c>
      <c r="M552" s="144" t="s">
        <v>1755</v>
      </c>
      <c r="N552" s="144" t="s">
        <v>1756</v>
      </c>
      <c r="O552" s="144">
        <v>4</v>
      </c>
      <c r="P552" s="144" t="str">
        <f>Translations!$B$961</f>
        <v>Najviši</v>
      </c>
      <c r="Q552" s="145"/>
      <c r="Z552" s="142" t="str">
        <f>Translations!$B$962</f>
        <v>označiti sivom bojom?</v>
      </c>
      <c r="AK552" s="142" t="s">
        <v>1649</v>
      </c>
      <c r="AL552" s="206">
        <v>1</v>
      </c>
      <c r="AM552" s="206">
        <v>2</v>
      </c>
      <c r="AN552" s="206" t="s">
        <v>1323</v>
      </c>
      <c r="AO552" s="206" t="str">
        <f>Translations!$B$928</f>
        <v>2b</v>
      </c>
      <c r="AP552" s="206">
        <v>3</v>
      </c>
      <c r="AQ552" s="206" t="s">
        <v>1755</v>
      </c>
      <c r="AR552" s="206" t="s">
        <v>1756</v>
      </c>
    </row>
    <row r="553" spans="1:44" ht="12.75" customHeight="1" outlineLevel="1" x14ac:dyDescent="0.2">
      <c r="A553" s="21">
        <v>1</v>
      </c>
      <c r="B553" s="606" t="str">
        <f t="shared" ref="B553:D572" si="84">B481</f>
        <v xml:space="preserve">Izgaranje goriva </v>
      </c>
      <c r="C553" s="17" t="str">
        <f t="shared" si="84"/>
        <v>Izgaranje</v>
      </c>
      <c r="D553" s="17" t="str">
        <f t="shared" si="84"/>
        <v>Komercijalna standardna goriva</v>
      </c>
      <c r="E553" s="17"/>
      <c r="F553" s="151" t="str">
        <f t="shared" ref="F553:F584" si="85">F481</f>
        <v>Standardna metoda: Gorivo, članak 24. stavak 1.Uredbe</v>
      </c>
      <c r="G553" s="103">
        <v>1</v>
      </c>
      <c r="H553" s="149" t="str">
        <f>Translations!$B$505</f>
        <v>Udio biomase I:</v>
      </c>
      <c r="I553" s="149" t="str">
        <f>Translations!$B$510</f>
        <v>Udio biomase II:</v>
      </c>
      <c r="J553" s="149"/>
      <c r="K553" s="149"/>
      <c r="L553" s="149"/>
      <c r="M553" s="149" t="str">
        <f>Translations!$B$1266</f>
        <v>Analiza udjela biomase</v>
      </c>
      <c r="N553" s="149" t="s">
        <v>1757</v>
      </c>
      <c r="O553" s="150"/>
      <c r="P553" s="103">
        <f>G553</f>
        <v>1</v>
      </c>
      <c r="Q553" s="147" t="str">
        <f>C553 &amp; ": " &amp;D553</f>
        <v>Izgaranje: Komercijalna standardna goriva</v>
      </c>
      <c r="R553" s="17"/>
      <c r="S553" s="17" t="str">
        <f t="shared" ref="S553:S585" si="86">EUconst_CNTR_BiomassContent&amp;Q553</f>
        <v>BioC_Izgaranje: Komercijalna standardna goriva</v>
      </c>
      <c r="Z553" s="21" t="b">
        <f t="shared" ref="Z553:Z613" si="87">IF(G553=EUconst_NA,TRUE,FALSE)</f>
        <v>0</v>
      </c>
      <c r="AL553" s="619">
        <v>1</v>
      </c>
      <c r="AM553" s="619" t="str">
        <f>Translations!$B$510</f>
        <v>Udio biomase II:</v>
      </c>
      <c r="AN553" s="619" t="s">
        <v>990</v>
      </c>
      <c r="AO553" s="619" t="s">
        <v>990</v>
      </c>
      <c r="AP553" s="619"/>
      <c r="AQ553" s="619">
        <v>2</v>
      </c>
      <c r="AR553" s="619">
        <v>3</v>
      </c>
    </row>
    <row r="554" spans="1:44" ht="12.75" customHeight="1" outlineLevel="1" x14ac:dyDescent="0.2">
      <c r="A554" s="21">
        <v>2</v>
      </c>
      <c r="B554" s="606" t="str">
        <f t="shared" si="84"/>
        <v xml:space="preserve">Izgaranje goriva </v>
      </c>
      <c r="C554" s="17" t="str">
        <f t="shared" si="84"/>
        <v>Izgaranje</v>
      </c>
      <c r="D554" s="17" t="str">
        <f t="shared" si="84"/>
        <v>Ostala plinovita &amp; tekuća goriva</v>
      </c>
      <c r="E554" s="17"/>
      <c r="F554" s="151" t="str">
        <f t="shared" si="85"/>
        <v>Standardna metoda: Gorivo, članak 24. stavak 1.Uredbe</v>
      </c>
      <c r="G554" s="103">
        <v>1</v>
      </c>
      <c r="H554" s="149" t="str">
        <f>Translations!$B$505</f>
        <v>Udio biomase I:</v>
      </c>
      <c r="I554" s="149" t="str">
        <f>Translations!$B$510</f>
        <v>Udio biomase II:</v>
      </c>
      <c r="J554" s="149"/>
      <c r="K554" s="149"/>
      <c r="L554" s="149"/>
      <c r="M554" s="149" t="str">
        <f>Translations!$B$1266</f>
        <v>Analiza udjela biomase</v>
      </c>
      <c r="N554" s="149" t="s">
        <v>1757</v>
      </c>
      <c r="O554" s="150"/>
      <c r="P554" s="103">
        <v>3</v>
      </c>
      <c r="Q554" s="147" t="str">
        <f>C554 &amp; ": " &amp;D554</f>
        <v>Izgaranje: Ostala plinovita &amp; tekuća goriva</v>
      </c>
      <c r="R554" s="17"/>
      <c r="S554" s="17" t="str">
        <f t="shared" si="86"/>
        <v>BioC_Izgaranje: Ostala plinovita &amp; tekuća goriva</v>
      </c>
      <c r="Z554" s="21" t="b">
        <f t="shared" si="87"/>
        <v>0</v>
      </c>
      <c r="AL554" s="619">
        <v>1</v>
      </c>
      <c r="AM554" s="619" t="str">
        <f>Translations!$B$510</f>
        <v>Udio biomase II:</v>
      </c>
      <c r="AN554" s="619" t="s">
        <v>990</v>
      </c>
      <c r="AO554" s="619" t="s">
        <v>990</v>
      </c>
      <c r="AP554" s="619"/>
      <c r="AQ554" s="619">
        <v>2</v>
      </c>
      <c r="AR554" s="619">
        <v>3</v>
      </c>
    </row>
    <row r="555" spans="1:44" ht="12.75" customHeight="1" outlineLevel="1" x14ac:dyDescent="0.2">
      <c r="A555" s="21">
        <v>3</v>
      </c>
      <c r="B555" s="606" t="str">
        <f t="shared" si="84"/>
        <v xml:space="preserve">Izgaranje goriva </v>
      </c>
      <c r="C555" s="17" t="str">
        <f t="shared" si="84"/>
        <v>Izgaranje</v>
      </c>
      <c r="D555" s="17" t="str">
        <f t="shared" si="84"/>
        <v>Kruta goriva isključujući otpad</v>
      </c>
      <c r="E555" s="17"/>
      <c r="F555" s="151" t="str">
        <f t="shared" si="85"/>
        <v>Standardna metoda: Gorivo, članak 24. stavak 1.Uredbe</v>
      </c>
      <c r="G555" s="103">
        <v>1</v>
      </c>
      <c r="H555" s="149" t="str">
        <f>Translations!$B$505</f>
        <v>Udio biomase I:</v>
      </c>
      <c r="I555" s="149" t="str">
        <f>Translations!$B$510</f>
        <v>Udio biomase II:</v>
      </c>
      <c r="J555" s="149"/>
      <c r="K555" s="149"/>
      <c r="L555" s="149"/>
      <c r="M555" s="149" t="str">
        <f>Translations!$B$1266</f>
        <v>Analiza udjela biomase</v>
      </c>
      <c r="N555" s="149" t="s">
        <v>1757</v>
      </c>
      <c r="O555" s="150"/>
      <c r="P555" s="103">
        <v>3</v>
      </c>
      <c r="Q555" s="147" t="str">
        <f>C555 &amp; ": " &amp;D555</f>
        <v>Izgaranje: Kruta goriva isključujući otpad</v>
      </c>
      <c r="R555" s="17"/>
      <c r="S555" s="17" t="str">
        <f>EUconst_CNTR_BiomassContent&amp;Q555</f>
        <v>BioC_Izgaranje: Kruta goriva isključujući otpad</v>
      </c>
      <c r="Z555" s="21" t="b">
        <f t="shared" si="87"/>
        <v>0</v>
      </c>
      <c r="AL555" s="619">
        <v>1</v>
      </c>
      <c r="AM555" s="619" t="str">
        <f>Translations!$B$510</f>
        <v>Udio biomase II:</v>
      </c>
      <c r="AN555" s="619" t="s">
        <v>990</v>
      </c>
      <c r="AO555" s="619" t="s">
        <v>990</v>
      </c>
      <c r="AP555" s="619"/>
      <c r="AQ555" s="619">
        <v>2</v>
      </c>
      <c r="AR555" s="619">
        <v>3</v>
      </c>
    </row>
    <row r="556" spans="1:44" ht="12.75" customHeight="1" outlineLevel="1" x14ac:dyDescent="0.2">
      <c r="A556" s="21">
        <v>4</v>
      </c>
      <c r="B556" s="606" t="str">
        <f t="shared" si="84"/>
        <v xml:space="preserve">Izgaranje goriva </v>
      </c>
      <c r="C556" s="17" t="str">
        <f t="shared" si="84"/>
        <v>Izgaranje</v>
      </c>
      <c r="D556" s="17" t="str">
        <f t="shared" si="84"/>
        <v>Otpad</v>
      </c>
      <c r="E556" s="17"/>
      <c r="F556" s="151" t="str">
        <f t="shared" si="85"/>
        <v>Standardna metoda: Gorivo, članak 24. stavak 1.Uredbe</v>
      </c>
      <c r="G556" s="103">
        <v>1</v>
      </c>
      <c r="H556" s="149" t="str">
        <f>Translations!$B$505</f>
        <v>Udio biomase I:</v>
      </c>
      <c r="I556" s="149" t="str">
        <f>Translations!$B$510</f>
        <v>Udio biomase II:</v>
      </c>
      <c r="J556" s="149"/>
      <c r="K556" s="149"/>
      <c r="L556" s="149"/>
      <c r="M556" s="149" t="str">
        <f>Translations!$B$1266</f>
        <v>Analiza udjela biomase</v>
      </c>
      <c r="N556" s="149" t="s">
        <v>1757</v>
      </c>
      <c r="O556" s="150"/>
      <c r="P556" s="103">
        <v>3</v>
      </c>
      <c r="Q556" s="147" t="str">
        <f>C556 &amp; ": " &amp;D556</f>
        <v>Izgaranje: Otpad</v>
      </c>
      <c r="R556" s="17"/>
      <c r="S556" s="17" t="str">
        <f>EUconst_CNTR_BiomassContent&amp;Q556</f>
        <v>BioC_Izgaranje: Otpad</v>
      </c>
      <c r="Z556" s="21" t="b">
        <f>IF(G556=EUconst_NA,TRUE,FALSE)</f>
        <v>0</v>
      </c>
      <c r="AL556" s="619">
        <v>1</v>
      </c>
      <c r="AM556" s="619" t="str">
        <f>Translations!$B$510</f>
        <v>Udio biomase II:</v>
      </c>
      <c r="AN556" s="619" t="s">
        <v>990</v>
      </c>
      <c r="AO556" s="619" t="s">
        <v>990</v>
      </c>
      <c r="AP556" s="619"/>
      <c r="AQ556" s="619">
        <v>2</v>
      </c>
      <c r="AR556" s="619">
        <v>3</v>
      </c>
    </row>
    <row r="557" spans="1:44" ht="12.75" customHeight="1" outlineLevel="1" x14ac:dyDescent="0.2">
      <c r="A557" s="21">
        <v>5</v>
      </c>
      <c r="B557" s="606" t="str">
        <f t="shared" si="84"/>
        <v xml:space="preserve">Izgaranje goriva </v>
      </c>
      <c r="C557" s="17" t="str">
        <f t="shared" si="84"/>
        <v>Izgaranje</v>
      </c>
      <c r="D557" s="17" t="str">
        <f t="shared" si="84"/>
        <v xml:space="preserve">Terminali za obradu plina </v>
      </c>
      <c r="E557" s="17"/>
      <c r="F557" s="151" t="str">
        <f t="shared" si="85"/>
        <v>Metoda masene bilance, članak 25.</v>
      </c>
      <c r="G557" s="103">
        <v>1</v>
      </c>
      <c r="H557" s="149" t="str">
        <f>Translations!$B$505</f>
        <v>Udio biomase I:</v>
      </c>
      <c r="I557" s="149" t="str">
        <f>Translations!$B$510</f>
        <v>Udio biomase II:</v>
      </c>
      <c r="J557" s="149"/>
      <c r="K557" s="149"/>
      <c r="L557" s="149"/>
      <c r="M557" s="149" t="str">
        <f>Translations!$B$1266</f>
        <v>Analiza udjela biomase</v>
      </c>
      <c r="N557" s="149" t="s">
        <v>1757</v>
      </c>
      <c r="O557" s="150"/>
      <c r="P557" s="103">
        <v>3</v>
      </c>
      <c r="Q557" s="147" t="str">
        <f t="shared" ref="Q557:Q613" si="88">C557 &amp; ": " &amp;D557</f>
        <v xml:space="preserve">Izgaranje: Terminali za obradu plina </v>
      </c>
      <c r="R557" s="17"/>
      <c r="S557" s="17" t="str">
        <f t="shared" si="86"/>
        <v xml:space="preserve">BioC_Izgaranje: Terminali za obradu plina </v>
      </c>
      <c r="W557" s="226"/>
      <c r="Z557" s="21" t="b">
        <f t="shared" si="87"/>
        <v>0</v>
      </c>
      <c r="AL557" s="619">
        <v>1</v>
      </c>
      <c r="AM557" s="619" t="str">
        <f>Translations!$B$510</f>
        <v>Udio biomase II:</v>
      </c>
      <c r="AN557" s="619" t="s">
        <v>990</v>
      </c>
      <c r="AO557" s="619" t="s">
        <v>990</v>
      </c>
      <c r="AP557" s="619"/>
      <c r="AQ557" s="619">
        <v>2</v>
      </c>
      <c r="AR557" s="619">
        <v>3</v>
      </c>
    </row>
    <row r="558" spans="1:44" ht="12.75" customHeight="1" outlineLevel="1" x14ac:dyDescent="0.2">
      <c r="A558" s="21">
        <v>6</v>
      </c>
      <c r="B558" s="606" t="str">
        <f t="shared" si="84"/>
        <v xml:space="preserve">Izgaranje goriva </v>
      </c>
      <c r="C558" s="17" t="str">
        <f t="shared" si="84"/>
        <v>Izgaranje</v>
      </c>
      <c r="D558" s="17" t="str">
        <f t="shared" si="84"/>
        <v>Baklje</v>
      </c>
      <c r="E558" s="17"/>
      <c r="F558" s="151" t="str">
        <f t="shared" si="85"/>
        <v>Standardna metoda: Gorivo, članak 24. stavak 1.Uredbe</v>
      </c>
      <c r="G558" s="103">
        <v>1</v>
      </c>
      <c r="H558" s="149" t="str">
        <f>Translations!$B$505</f>
        <v>Udio biomase I:</v>
      </c>
      <c r="I558" s="149" t="str">
        <f>Translations!$B$510</f>
        <v>Udio biomase II:</v>
      </c>
      <c r="J558" s="149"/>
      <c r="K558" s="149"/>
      <c r="L558" s="149"/>
      <c r="M558" s="149" t="str">
        <f>Translations!$B$1266</f>
        <v>Analiza udjela biomase</v>
      </c>
      <c r="N558" s="149" t="s">
        <v>1757</v>
      </c>
      <c r="O558" s="150"/>
      <c r="P558" s="103">
        <v>3</v>
      </c>
      <c r="Q558" s="147" t="str">
        <f t="shared" si="88"/>
        <v>Izgaranje: Baklje</v>
      </c>
      <c r="R558" s="17"/>
      <c r="S558" s="17" t="str">
        <f t="shared" si="86"/>
        <v>BioC_Izgaranje: Baklje</v>
      </c>
      <c r="Z558" s="21" t="b">
        <f t="shared" si="87"/>
        <v>0</v>
      </c>
      <c r="AL558" s="619">
        <v>1</v>
      </c>
      <c r="AM558" s="619" t="str">
        <f>Translations!$B$510</f>
        <v>Udio biomase II:</v>
      </c>
      <c r="AN558" s="619" t="s">
        <v>990</v>
      </c>
      <c r="AO558" s="619" t="s">
        <v>990</v>
      </c>
      <c r="AP558" s="619"/>
      <c r="AQ558" s="619">
        <v>2</v>
      </c>
      <c r="AR558" s="619">
        <v>3</v>
      </c>
    </row>
    <row r="559" spans="1:44" ht="12.75" customHeight="1" outlineLevel="1" x14ac:dyDescent="0.2">
      <c r="A559" s="21">
        <v>7</v>
      </c>
      <c r="B559" s="606" t="str">
        <f t="shared" si="84"/>
        <v xml:space="preserve">Izgaranje goriva </v>
      </c>
      <c r="C559" s="17" t="str">
        <f t="shared" si="84"/>
        <v>Izgaranje</v>
      </c>
      <c r="D559" s="17" t="str">
        <f t="shared" si="84"/>
        <v>Čišćenje mokrim postupkom (karbonati)</v>
      </c>
      <c r="E559" s="17"/>
      <c r="F559" s="151" t="str">
        <f t="shared" si="85"/>
        <v>Standardna metoda: Proces, članak 24. stavak 2.</v>
      </c>
      <c r="G559" s="103" t="str">
        <f>EUconst_NA</f>
        <v>nije primjenjivo</v>
      </c>
      <c r="H559" s="149"/>
      <c r="I559" s="149"/>
      <c r="J559" s="151"/>
      <c r="K559" s="151"/>
      <c r="L559" s="149"/>
      <c r="M559" s="149"/>
      <c r="N559" s="149"/>
      <c r="O559" s="150"/>
      <c r="P559" s="103" t="str">
        <f>IF(G559=EUconst_NA,EUconst_NA,IF(ISBLANK(J559),COUNTA(H559:O559),COUNTA(H559,J559,L559)))</f>
        <v>nije primjenjivo</v>
      </c>
      <c r="Q559" s="147" t="str">
        <f t="shared" si="88"/>
        <v>Izgaranje: Čišćenje mokrim postupkom (karbonati)</v>
      </c>
      <c r="R559" s="17"/>
      <c r="S559" s="17" t="str">
        <f t="shared" si="86"/>
        <v>BioC_Izgaranje: Čišćenje mokrim postupkom (karbonati)</v>
      </c>
      <c r="Z559" s="21" t="b">
        <f t="shared" si="87"/>
        <v>1</v>
      </c>
      <c r="AL559" s="619" t="s">
        <v>990</v>
      </c>
      <c r="AM559" s="619" t="s">
        <v>990</v>
      </c>
      <c r="AN559" s="619" t="s">
        <v>990</v>
      </c>
      <c r="AO559" s="619" t="s">
        <v>990</v>
      </c>
      <c r="AP559" s="619"/>
      <c r="AQ559" s="619" t="s">
        <v>990</v>
      </c>
      <c r="AR559" s="619"/>
    </row>
    <row r="560" spans="1:44" ht="12.75" customHeight="1" outlineLevel="1" x14ac:dyDescent="0.2">
      <c r="A560" s="21">
        <v>8</v>
      </c>
      <c r="B560" s="606" t="str">
        <f t="shared" si="84"/>
        <v xml:space="preserve">Izgaranje goriva </v>
      </c>
      <c r="C560" s="17" t="str">
        <f t="shared" si="84"/>
        <v>Izgaranje</v>
      </c>
      <c r="D560" s="17" t="str">
        <f t="shared" si="84"/>
        <v>Čišćenje mokrim postupkom (gips)</v>
      </c>
      <c r="E560" s="17"/>
      <c r="F560" s="151" t="str">
        <f t="shared" si="85"/>
        <v>Standardna metoda: Proces, članak 24. stavak 2.</v>
      </c>
      <c r="G560" s="103" t="str">
        <f>EUconst_NA</f>
        <v>nije primjenjivo</v>
      </c>
      <c r="H560" s="149"/>
      <c r="I560" s="149"/>
      <c r="J560" s="151"/>
      <c r="K560" s="151"/>
      <c r="L560" s="149"/>
      <c r="M560" s="149"/>
      <c r="N560" s="149"/>
      <c r="O560" s="150"/>
      <c r="P560" s="103" t="str">
        <f>IF(G560=EUconst_NA,EUconst_NA,IF(ISBLANK(J560),COUNTA(H560:O560),COUNTA(H560,J560,L560)))</f>
        <v>nije primjenjivo</v>
      </c>
      <c r="Q560" s="147" t="str">
        <f t="shared" si="88"/>
        <v>Izgaranje: Čišćenje mokrim postupkom (gips)</v>
      </c>
      <c r="R560" s="17"/>
      <c r="S560" s="17" t="str">
        <f t="shared" si="86"/>
        <v>BioC_Izgaranje: Čišćenje mokrim postupkom (gips)</v>
      </c>
      <c r="Z560" s="21" t="b">
        <f t="shared" si="87"/>
        <v>1</v>
      </c>
      <c r="AL560" s="619" t="s">
        <v>990</v>
      </c>
      <c r="AM560" s="619" t="s">
        <v>990</v>
      </c>
      <c r="AN560" s="619" t="s">
        <v>990</v>
      </c>
      <c r="AO560" s="619" t="s">
        <v>990</v>
      </c>
      <c r="AP560" s="619"/>
      <c r="AQ560" s="619" t="s">
        <v>990</v>
      </c>
      <c r="AR560" s="619"/>
    </row>
    <row r="561" spans="1:44" ht="12.75" customHeight="1" outlineLevel="1" x14ac:dyDescent="0.2">
      <c r="A561" s="21">
        <v>9</v>
      </c>
      <c r="B561" s="606" t="str">
        <f t="shared" si="84"/>
        <v xml:space="preserve">Izgaranje goriva </v>
      </c>
      <c r="C561" s="17" t="str">
        <f t="shared" si="84"/>
        <v>Izgaranje</v>
      </c>
      <c r="D561" s="17" t="str">
        <f t="shared" si="84"/>
        <v>Čišćenje mokrim postupkom (urea)</v>
      </c>
      <c r="E561" s="17"/>
      <c r="F561" s="151" t="str">
        <f t="shared" si="85"/>
        <v>Standardna metoda: Proces, članak 24. stavak 2.</v>
      </c>
      <c r="G561" s="103" t="str">
        <f>EUconst_NA</f>
        <v>nije primjenjivo</v>
      </c>
      <c r="H561" s="149"/>
      <c r="I561" s="149"/>
      <c r="J561" s="151"/>
      <c r="K561" s="151"/>
      <c r="L561" s="149"/>
      <c r="M561" s="149"/>
      <c r="N561" s="149"/>
      <c r="O561" s="150"/>
      <c r="P561" s="103" t="str">
        <f>IF(G561=EUconst_NA,EUconst_NA,IF(ISBLANK(J561),COUNTA(H561:O561),COUNTA(H561,J561,L561)))</f>
        <v>nije primjenjivo</v>
      </c>
      <c r="Q561" s="147" t="str">
        <f t="shared" si="88"/>
        <v>Izgaranje: Čišćenje mokrim postupkom (urea)</v>
      </c>
      <c r="R561" s="17"/>
      <c r="S561" s="17" t="str">
        <f t="shared" si="86"/>
        <v>BioC_Izgaranje: Čišćenje mokrim postupkom (urea)</v>
      </c>
      <c r="Z561" s="21" t="b">
        <f t="shared" si="87"/>
        <v>1</v>
      </c>
      <c r="AL561" s="619" t="s">
        <v>990</v>
      </c>
      <c r="AM561" s="619" t="s">
        <v>990</v>
      </c>
      <c r="AN561" s="619" t="s">
        <v>990</v>
      </c>
      <c r="AO561" s="619" t="s">
        <v>990</v>
      </c>
      <c r="AP561" s="619"/>
      <c r="AQ561" s="619" t="s">
        <v>990</v>
      </c>
      <c r="AR561" s="619"/>
    </row>
    <row r="562" spans="1:44" ht="12.75" customHeight="1" outlineLevel="1" x14ac:dyDescent="0.2">
      <c r="A562" s="21">
        <v>10</v>
      </c>
      <c r="B562" s="606" t="str">
        <f t="shared" si="84"/>
        <v xml:space="preserve">Rafiniranje mineralnih ulja </v>
      </c>
      <c r="C562" s="17" t="str">
        <f t="shared" si="84"/>
        <v>Rafinerije</v>
      </c>
      <c r="D562" s="17" t="str">
        <f t="shared" si="84"/>
        <v>Bilanca mase</v>
      </c>
      <c r="E562" s="17"/>
      <c r="F562" s="151" t="str">
        <f t="shared" si="85"/>
        <v>Metoda masene bilance, članak 25.</v>
      </c>
      <c r="G562" s="103">
        <v>1</v>
      </c>
      <c r="H562" s="149" t="str">
        <f>Translations!$B$505</f>
        <v>Udio biomase I:</v>
      </c>
      <c r="I562" s="149" t="str">
        <f>Translations!$B$510</f>
        <v>Udio biomase II:</v>
      </c>
      <c r="J562" s="149"/>
      <c r="K562" s="149"/>
      <c r="L562" s="149"/>
      <c r="M562" s="149" t="str">
        <f>Translations!$B$1266</f>
        <v>Analiza udjela biomase</v>
      </c>
      <c r="N562" s="149" t="s">
        <v>1757</v>
      </c>
      <c r="O562" s="150"/>
      <c r="P562" s="103">
        <v>3</v>
      </c>
      <c r="Q562" s="147" t="str">
        <f t="shared" si="88"/>
        <v>Rafinerije: Bilanca mase</v>
      </c>
      <c r="R562" s="17"/>
      <c r="S562" s="17" t="str">
        <f t="shared" si="86"/>
        <v>BioC_Rafinerije: Bilanca mase</v>
      </c>
      <c r="W562" s="226"/>
      <c r="Z562" s="21" t="b">
        <f t="shared" si="87"/>
        <v>0</v>
      </c>
      <c r="AL562" s="619">
        <v>1</v>
      </c>
      <c r="AM562" s="619" t="str">
        <f>Translations!$B$510</f>
        <v>Udio biomase II:</v>
      </c>
      <c r="AN562" s="619" t="s">
        <v>990</v>
      </c>
      <c r="AO562" s="619" t="s">
        <v>990</v>
      </c>
      <c r="AP562" s="619"/>
      <c r="AQ562" s="619">
        <v>2</v>
      </c>
      <c r="AR562" s="619">
        <v>3</v>
      </c>
    </row>
    <row r="563" spans="1:44" ht="12.75" customHeight="1" outlineLevel="1" x14ac:dyDescent="0.2">
      <c r="A563" s="21">
        <v>11</v>
      </c>
      <c r="B563" s="606" t="str">
        <f t="shared" si="84"/>
        <v xml:space="preserve">Rafiniranje mineralnog ulja </v>
      </c>
      <c r="C563" s="17" t="str">
        <f t="shared" si="84"/>
        <v>Rafinerije</v>
      </c>
      <c r="D563" s="17" t="str">
        <f t="shared" si="84"/>
        <v xml:space="preserve">Regeneriranje katalizatora iz procesa krekiranja </v>
      </c>
      <c r="E563" s="17"/>
      <c r="F563" s="151" t="str">
        <f t="shared" si="85"/>
        <v>Metoda masene bilance, članak 25.</v>
      </c>
      <c r="G563" s="103">
        <v>1</v>
      </c>
      <c r="H563" s="149" t="str">
        <f>Translations!$B$505</f>
        <v>Udio biomase I:</v>
      </c>
      <c r="I563" s="149" t="str">
        <f>Translations!$B$510</f>
        <v>Udio biomase II:</v>
      </c>
      <c r="J563" s="149"/>
      <c r="K563" s="149"/>
      <c r="L563" s="149"/>
      <c r="M563" s="149" t="str">
        <f>Translations!$B$1266</f>
        <v>Analiza udjela biomase</v>
      </c>
      <c r="N563" s="149" t="s">
        <v>1757</v>
      </c>
      <c r="O563" s="150"/>
      <c r="P563" s="103">
        <v>3</v>
      </c>
      <c r="Q563" s="147" t="str">
        <f t="shared" si="88"/>
        <v xml:space="preserve">Rafinerije: Regeneriranje katalizatora iz procesa krekiranja </v>
      </c>
      <c r="R563" s="17"/>
      <c r="S563" s="17" t="str">
        <f t="shared" si="86"/>
        <v xml:space="preserve">BioC_Rafinerije: Regeneriranje katalizatora iz procesa krekiranja </v>
      </c>
      <c r="Z563" s="21" t="b">
        <f t="shared" si="87"/>
        <v>0</v>
      </c>
      <c r="AL563" s="619">
        <v>1</v>
      </c>
      <c r="AM563" s="619" t="str">
        <f>Translations!$B$510</f>
        <v>Udio biomase II:</v>
      </c>
      <c r="AN563" s="619" t="s">
        <v>990</v>
      </c>
      <c r="AO563" s="619" t="s">
        <v>990</v>
      </c>
      <c r="AP563" s="619"/>
      <c r="AQ563" s="619">
        <v>2</v>
      </c>
      <c r="AR563" s="619">
        <v>3</v>
      </c>
    </row>
    <row r="564" spans="1:44" ht="12.75" customHeight="1" outlineLevel="1" x14ac:dyDescent="0.2">
      <c r="A564" s="21">
        <v>12</v>
      </c>
      <c r="B564" s="606" t="str">
        <f t="shared" si="84"/>
        <v xml:space="preserve">Rafiniranje mineralnog ulja </v>
      </c>
      <c r="C564" s="17" t="str">
        <f t="shared" si="84"/>
        <v>Rafinerije</v>
      </c>
      <c r="D564" s="17" t="str">
        <f t="shared" si="84"/>
        <v>Proizvodnja vodika</v>
      </c>
      <c r="E564" s="605"/>
      <c r="F564" s="151" t="str">
        <f t="shared" si="85"/>
        <v>Metoda masene bilance, članak 25.</v>
      </c>
      <c r="G564" s="103">
        <v>1</v>
      </c>
      <c r="H564" s="149" t="str">
        <f>Translations!$B$505</f>
        <v>Udio biomase I:</v>
      </c>
      <c r="I564" s="149" t="str">
        <f>Translations!$B$510</f>
        <v>Udio biomase II:</v>
      </c>
      <c r="J564" s="149"/>
      <c r="K564" s="149"/>
      <c r="L564" s="149"/>
      <c r="M564" s="149" t="str">
        <f>Translations!$B$1266</f>
        <v>Analiza udjela biomase</v>
      </c>
      <c r="N564" s="149" t="s">
        <v>1757</v>
      </c>
      <c r="O564" s="150"/>
      <c r="P564" s="103">
        <v>3</v>
      </c>
      <c r="Q564" s="147" t="str">
        <f t="shared" si="88"/>
        <v>Rafinerije: Proizvodnja vodika</v>
      </c>
      <c r="R564" s="17"/>
      <c r="S564" s="17" t="str">
        <f t="shared" si="86"/>
        <v>BioC_Rafinerije: Proizvodnja vodika</v>
      </c>
      <c r="X564" s="69"/>
      <c r="Z564" s="21" t="b">
        <f t="shared" si="87"/>
        <v>0</v>
      </c>
      <c r="AL564" s="619">
        <v>1</v>
      </c>
      <c r="AM564" s="619" t="str">
        <f>Translations!$B$510</f>
        <v>Udio biomase II:</v>
      </c>
      <c r="AN564" s="619" t="s">
        <v>990</v>
      </c>
      <c r="AO564" s="619" t="s">
        <v>990</v>
      </c>
      <c r="AP564" s="619"/>
      <c r="AQ564" s="619">
        <v>2</v>
      </c>
      <c r="AR564" s="619">
        <v>3</v>
      </c>
    </row>
    <row r="565" spans="1:44" ht="12.75" customHeight="1" outlineLevel="1" x14ac:dyDescent="0.2">
      <c r="A565" s="21">
        <v>13</v>
      </c>
      <c r="B565" s="606" t="str">
        <f t="shared" si="84"/>
        <v>Proizvodnja koksa</v>
      </c>
      <c r="C565" s="17" t="str">
        <f t="shared" si="84"/>
        <v>Koks</v>
      </c>
      <c r="D565" s="17" t="str">
        <f t="shared" si="84"/>
        <v>Gorivo koje se koristi kao ulazni materijal procesa</v>
      </c>
      <c r="E565" s="17"/>
      <c r="F565" s="151" t="str">
        <f t="shared" si="85"/>
        <v>Standardna metoda: Gorivo, članak 24. stavak 1.Uredbe</v>
      </c>
      <c r="G565" s="103">
        <v>1</v>
      </c>
      <c r="H565" s="149" t="str">
        <f>Translations!$B$505</f>
        <v>Udio biomase I:</v>
      </c>
      <c r="I565" s="149" t="str">
        <f>Translations!$B$510</f>
        <v>Udio biomase II:</v>
      </c>
      <c r="J565" s="149"/>
      <c r="K565" s="149"/>
      <c r="L565" s="149"/>
      <c r="M565" s="149" t="str">
        <f>Translations!$B$1266</f>
        <v>Analiza udjela biomase</v>
      </c>
      <c r="N565" s="149" t="s">
        <v>1757</v>
      </c>
      <c r="O565" s="150"/>
      <c r="P565" s="103">
        <v>3</v>
      </c>
      <c r="Q565" s="147" t="str">
        <f t="shared" si="88"/>
        <v>Koks: Gorivo koje se koristi kao ulazni materijal procesa</v>
      </c>
      <c r="R565" s="17"/>
      <c r="S565" s="17" t="str">
        <f t="shared" si="86"/>
        <v>BioC_Koks: Gorivo koje se koristi kao ulazni materijal procesa</v>
      </c>
      <c r="W565" s="226"/>
      <c r="X565" s="69"/>
      <c r="Z565" s="21" t="b">
        <f t="shared" si="87"/>
        <v>0</v>
      </c>
      <c r="AL565" s="619">
        <v>1</v>
      </c>
      <c r="AM565" s="619" t="str">
        <f>Translations!$B$510</f>
        <v>Udio biomase II:</v>
      </c>
      <c r="AN565" s="619" t="s">
        <v>990</v>
      </c>
      <c r="AO565" s="619" t="s">
        <v>990</v>
      </c>
      <c r="AP565" s="619"/>
      <c r="AQ565" s="619">
        <v>2</v>
      </c>
      <c r="AR565" s="619">
        <v>3</v>
      </c>
    </row>
    <row r="566" spans="1:44" ht="12.75" customHeight="1" outlineLevel="1" x14ac:dyDescent="0.2">
      <c r="A566" s="21">
        <v>14</v>
      </c>
      <c r="B566" s="606" t="str">
        <f t="shared" si="84"/>
        <v>Proizvodnja koksa</v>
      </c>
      <c r="C566" s="17" t="str">
        <f t="shared" si="84"/>
        <v>Koks</v>
      </c>
      <c r="D566" s="17" t="str">
        <f t="shared" si="84"/>
        <v>Proces (metoda A): samo karbonat</v>
      </c>
      <c r="E566" s="597"/>
      <c r="F566" s="151" t="str">
        <f t="shared" si="85"/>
        <v>Standardna metoda: Proces, članak 24. stavak 2.</v>
      </c>
      <c r="G566" s="103" t="str">
        <f>EUconst_NA</f>
        <v>nije primjenjivo</v>
      </c>
      <c r="H566" s="149"/>
      <c r="I566" s="149"/>
      <c r="J566" s="151"/>
      <c r="K566" s="151"/>
      <c r="L566" s="149"/>
      <c r="M566" s="149"/>
      <c r="N566" s="149"/>
      <c r="O566" s="150"/>
      <c r="P566" s="103" t="str">
        <f>IF(G566=EUconst_NA,EUconst_NA,IF(ISBLANK(J566),COUNTA(H566:O566),COUNTA(H566,J566,L566)))</f>
        <v>nije primjenjivo</v>
      </c>
      <c r="Q566" s="147" t="str">
        <f t="shared" si="88"/>
        <v>Koks: Proces (metoda A): samo karbonat</v>
      </c>
      <c r="R566" s="17"/>
      <c r="S566" s="17" t="str">
        <f t="shared" si="86"/>
        <v>BioC_Koks: Proces (metoda A): samo karbonat</v>
      </c>
      <c r="W566" s="226"/>
      <c r="X566" s="69"/>
      <c r="Z566" s="21" t="b">
        <f t="shared" si="87"/>
        <v>1</v>
      </c>
      <c r="AL566" s="619" t="s">
        <v>990</v>
      </c>
      <c r="AM566" s="619" t="s">
        <v>990</v>
      </c>
      <c r="AN566" s="619" t="s">
        <v>990</v>
      </c>
      <c r="AO566" s="619" t="s">
        <v>990</v>
      </c>
      <c r="AP566" s="619"/>
      <c r="AQ566" s="619" t="s">
        <v>990</v>
      </c>
      <c r="AR566" s="619"/>
    </row>
    <row r="567" spans="1:44" ht="12.75" customHeight="1" outlineLevel="1" x14ac:dyDescent="0.2">
      <c r="A567" s="21">
        <v>15</v>
      </c>
      <c r="B567" s="606" t="str">
        <f t="shared" si="84"/>
        <v>Proizvodnja koksa</v>
      </c>
      <c r="C567" s="17" t="str">
        <f t="shared" si="84"/>
        <v>Koks</v>
      </c>
      <c r="D567" s="17" t="str">
        <f t="shared" si="84"/>
        <v>Proces (metoda A): miješani (karbonat + nekarbonat)</v>
      </c>
      <c r="E567" s="597"/>
      <c r="F567" s="151" t="str">
        <f t="shared" si="85"/>
        <v>Standardna metoda: Proces, članak 24. stavak 2.</v>
      </c>
      <c r="G567" s="103">
        <v>1</v>
      </c>
      <c r="H567" s="149" t="str">
        <f>Translations!$B$505</f>
        <v>Udio biomase I:</v>
      </c>
      <c r="I567" s="149" t="str">
        <f>Translations!$B$510</f>
        <v>Udio biomase II:</v>
      </c>
      <c r="J567" s="149"/>
      <c r="K567" s="149"/>
      <c r="L567" s="149"/>
      <c r="M567" s="149" t="str">
        <f>Translations!$B$1266</f>
        <v>Analiza udjela biomase</v>
      </c>
      <c r="N567" s="149" t="s">
        <v>1757</v>
      </c>
      <c r="O567" s="150"/>
      <c r="P567" s="103">
        <v>3</v>
      </c>
      <c r="Q567" s="147" t="str">
        <f t="shared" si="88"/>
        <v>Koks: Proces (metoda A): miješani (karbonat + nekarbonat)</v>
      </c>
      <c r="R567" s="17"/>
      <c r="S567" s="17" t="str">
        <f t="shared" si="86"/>
        <v>BioC_Koks: Proces (metoda A): miješani (karbonat + nekarbonat)</v>
      </c>
      <c r="W567" s="226"/>
      <c r="X567" s="69"/>
      <c r="Z567" s="21" t="b">
        <f t="shared" si="87"/>
        <v>0</v>
      </c>
      <c r="AL567" s="619">
        <v>1</v>
      </c>
      <c r="AM567" s="619" t="str">
        <f>Translations!$B$510</f>
        <v>Udio biomase II:</v>
      </c>
      <c r="AN567" s="619" t="s">
        <v>990</v>
      </c>
      <c r="AO567" s="619" t="s">
        <v>990</v>
      </c>
      <c r="AP567" s="619"/>
      <c r="AQ567" s="619">
        <v>2</v>
      </c>
      <c r="AR567" s="619">
        <v>3</v>
      </c>
    </row>
    <row r="568" spans="1:44" ht="12.75" customHeight="1" outlineLevel="1" x14ac:dyDescent="0.2">
      <c r="A568" s="21">
        <v>16</v>
      </c>
      <c r="B568" s="606" t="str">
        <f t="shared" si="84"/>
        <v>Proizvodnja koksa</v>
      </c>
      <c r="C568" s="17" t="str">
        <f t="shared" si="84"/>
        <v>Koks</v>
      </c>
      <c r="D568" s="17" t="str">
        <f t="shared" si="84"/>
        <v>Proces (metoda A): nekarbonat</v>
      </c>
      <c r="E568" s="597"/>
      <c r="F568" s="151" t="str">
        <f t="shared" si="85"/>
        <v>Standardna metoda: Proces, članak 24. stavak 2.</v>
      </c>
      <c r="G568" s="103">
        <v>1</v>
      </c>
      <c r="H568" s="149" t="str">
        <f>Translations!$B$505</f>
        <v>Udio biomase I:</v>
      </c>
      <c r="I568" s="149" t="str">
        <f>Translations!$B$510</f>
        <v>Udio biomase II:</v>
      </c>
      <c r="J568" s="149"/>
      <c r="K568" s="149"/>
      <c r="L568" s="149"/>
      <c r="M568" s="149" t="str">
        <f>Translations!$B$1266</f>
        <v>Analiza udjela biomase</v>
      </c>
      <c r="N568" s="149" t="s">
        <v>1757</v>
      </c>
      <c r="O568" s="150"/>
      <c r="P568" s="103">
        <v>3</v>
      </c>
      <c r="Q568" s="147" t="str">
        <f t="shared" si="88"/>
        <v>Koks: Proces (metoda A): nekarbonat</v>
      </c>
      <c r="R568" s="17"/>
      <c r="S568" s="17" t="str">
        <f t="shared" si="86"/>
        <v>BioC_Koks: Proces (metoda A): nekarbonat</v>
      </c>
      <c r="W568" s="226"/>
      <c r="X568" s="69"/>
      <c r="Z568" s="21" t="b">
        <f t="shared" si="87"/>
        <v>0</v>
      </c>
      <c r="AL568" s="619">
        <v>1</v>
      </c>
      <c r="AM568" s="619" t="str">
        <f>Translations!$B$510</f>
        <v>Udio biomase II:</v>
      </c>
      <c r="AN568" s="619" t="s">
        <v>990</v>
      </c>
      <c r="AO568" s="619" t="s">
        <v>990</v>
      </c>
      <c r="AP568" s="619"/>
      <c r="AQ568" s="619">
        <v>2</v>
      </c>
      <c r="AR568" s="619">
        <v>3</v>
      </c>
    </row>
    <row r="569" spans="1:44" ht="12.75" customHeight="1" outlineLevel="1" x14ac:dyDescent="0.2">
      <c r="A569" s="21">
        <v>17</v>
      </c>
      <c r="B569" s="606" t="str">
        <f t="shared" si="84"/>
        <v>Proizvodnja koksa</v>
      </c>
      <c r="C569" s="17" t="str">
        <f t="shared" si="84"/>
        <v>Koks</v>
      </c>
      <c r="D569" s="17" t="str">
        <f t="shared" si="84"/>
        <v>Proces (metoda B): izlaz oksida</v>
      </c>
      <c r="E569" s="605"/>
      <c r="F569" s="151" t="str">
        <f t="shared" si="85"/>
        <v>Standardna metoda: Proces, članak 24. stavak 2.</v>
      </c>
      <c r="G569" s="103" t="str">
        <f>EUconst_NA</f>
        <v>nije primjenjivo</v>
      </c>
      <c r="H569" s="149"/>
      <c r="I569" s="149"/>
      <c r="J569" s="151"/>
      <c r="K569" s="151"/>
      <c r="L569" s="149"/>
      <c r="M569" s="149"/>
      <c r="N569" s="149"/>
      <c r="O569" s="150"/>
      <c r="P569" s="103" t="str">
        <f>IF(G569=EUconst_NA,EUconst_NA,IF(ISBLANK(J569),COUNTA(H569:O569),COUNTA(H569,J569,L569)))</f>
        <v>nije primjenjivo</v>
      </c>
      <c r="Q569" s="147" t="str">
        <f t="shared" si="88"/>
        <v>Koks: Proces (metoda B): izlaz oksida</v>
      </c>
      <c r="R569" s="17"/>
      <c r="S569" s="17" t="str">
        <f t="shared" si="86"/>
        <v>BioC_Koks: Proces (metoda B): izlaz oksida</v>
      </c>
      <c r="W569" s="226"/>
      <c r="X569" s="69"/>
      <c r="Z569" s="21" t="b">
        <f t="shared" si="87"/>
        <v>1</v>
      </c>
      <c r="AL569" s="619" t="s">
        <v>990</v>
      </c>
      <c r="AM569" s="619" t="s">
        <v>990</v>
      </c>
      <c r="AN569" s="619" t="s">
        <v>990</v>
      </c>
      <c r="AO569" s="619" t="s">
        <v>990</v>
      </c>
      <c r="AP569" s="619"/>
      <c r="AQ569" s="619" t="s">
        <v>990</v>
      </c>
      <c r="AR569" s="619"/>
    </row>
    <row r="570" spans="1:44" ht="12.75" customHeight="1" outlineLevel="1" x14ac:dyDescent="0.2">
      <c r="A570" s="21">
        <v>18</v>
      </c>
      <c r="B570" s="606" t="str">
        <f t="shared" si="84"/>
        <v>Proizvodnja koksa</v>
      </c>
      <c r="C570" s="17" t="str">
        <f t="shared" si="84"/>
        <v>Koks</v>
      </c>
      <c r="D570" s="17" t="str">
        <f t="shared" si="84"/>
        <v>Bilanca mase</v>
      </c>
      <c r="E570" s="17"/>
      <c r="F570" s="151" t="str">
        <f t="shared" si="85"/>
        <v>Metoda masene bilance, članak 25.</v>
      </c>
      <c r="G570" s="103">
        <v>1</v>
      </c>
      <c r="H570" s="149" t="str">
        <f>Translations!$B$505</f>
        <v>Udio biomase I:</v>
      </c>
      <c r="I570" s="149" t="str">
        <f>Translations!$B$510</f>
        <v>Udio biomase II:</v>
      </c>
      <c r="J570" s="149"/>
      <c r="K570" s="149"/>
      <c r="L570" s="149"/>
      <c r="M570" s="149" t="str">
        <f>Translations!$B$1266</f>
        <v>Analiza udjela biomase</v>
      </c>
      <c r="N570" s="149" t="s">
        <v>1757</v>
      </c>
      <c r="O570" s="150"/>
      <c r="P570" s="103">
        <v>3</v>
      </c>
      <c r="Q570" s="147" t="str">
        <f t="shared" si="88"/>
        <v>Koks: Bilanca mase</v>
      </c>
      <c r="R570" s="17"/>
      <c r="S570" s="17" t="str">
        <f t="shared" si="86"/>
        <v>BioC_Koks: Bilanca mase</v>
      </c>
      <c r="X570" s="69"/>
      <c r="Z570" s="21" t="b">
        <f t="shared" si="87"/>
        <v>0</v>
      </c>
      <c r="AL570" s="619">
        <v>1</v>
      </c>
      <c r="AM570" s="619" t="str">
        <f>Translations!$B$510</f>
        <v>Udio biomase II:</v>
      </c>
      <c r="AN570" s="619" t="s">
        <v>990</v>
      </c>
      <c r="AO570" s="619" t="s">
        <v>990</v>
      </c>
      <c r="AP570" s="619"/>
      <c r="AQ570" s="619">
        <v>2</v>
      </c>
      <c r="AR570" s="619">
        <v>3</v>
      </c>
    </row>
    <row r="571" spans="1:44" ht="12.75" customHeight="1" outlineLevel="1" x14ac:dyDescent="0.2">
      <c r="A571" s="21">
        <v>19</v>
      </c>
      <c r="B571" s="606" t="str">
        <f t="shared" si="84"/>
        <v>Pečenje i sinteriranje metalnih ruda</v>
      </c>
      <c r="C571" s="17" t="str">
        <f t="shared" si="84"/>
        <v>Metalne rude</v>
      </c>
      <c r="D571" s="17" t="str">
        <f t="shared" si="84"/>
        <v>Proces (metoda A): samo karbonat</v>
      </c>
      <c r="E571" s="597"/>
      <c r="F571" s="151" t="str">
        <f t="shared" si="85"/>
        <v>Standardna metoda: Proces, članak 24. stavak 2.</v>
      </c>
      <c r="G571" s="103" t="str">
        <f>EUconst_NA</f>
        <v>nije primjenjivo</v>
      </c>
      <c r="H571" s="149"/>
      <c r="I571" s="149"/>
      <c r="J571" s="151"/>
      <c r="K571" s="151"/>
      <c r="L571" s="149"/>
      <c r="M571" s="149"/>
      <c r="N571" s="149"/>
      <c r="O571" s="150"/>
      <c r="P571" s="103" t="str">
        <f>IF(G571=EUconst_NA,EUconst_NA,IF(ISBLANK(J571),COUNTA(H571:O571),COUNTA(H571,J571,L571)))</f>
        <v>nije primjenjivo</v>
      </c>
      <c r="Q571" s="147" t="str">
        <f t="shared" si="88"/>
        <v>Metalne rude: Proces (metoda A): samo karbonat</v>
      </c>
      <c r="R571" s="17"/>
      <c r="S571" s="17" t="str">
        <f t="shared" si="86"/>
        <v>BioC_Metalne rude: Proces (metoda A): samo karbonat</v>
      </c>
      <c r="X571" s="69"/>
      <c r="Z571" s="21" t="b">
        <f t="shared" si="87"/>
        <v>1</v>
      </c>
      <c r="AL571" s="619" t="s">
        <v>990</v>
      </c>
      <c r="AM571" s="619" t="s">
        <v>990</v>
      </c>
      <c r="AN571" s="619" t="s">
        <v>990</v>
      </c>
      <c r="AO571" s="619" t="s">
        <v>990</v>
      </c>
      <c r="AP571" s="619"/>
      <c r="AQ571" s="619" t="s">
        <v>990</v>
      </c>
      <c r="AR571" s="619"/>
    </row>
    <row r="572" spans="1:44" ht="12.75" customHeight="1" outlineLevel="1" x14ac:dyDescent="0.2">
      <c r="A572" s="21">
        <v>20</v>
      </c>
      <c r="B572" s="606" t="str">
        <f t="shared" si="84"/>
        <v>Pečenje i sinteriranje metalnih ruda</v>
      </c>
      <c r="C572" s="17" t="str">
        <f t="shared" si="84"/>
        <v>Metalne rude</v>
      </c>
      <c r="D572" s="17" t="str">
        <f t="shared" si="84"/>
        <v>Proces (metoda A): miješani (karbonat + nekarbonat)</v>
      </c>
      <c r="E572" s="597"/>
      <c r="F572" s="151" t="str">
        <f t="shared" si="85"/>
        <v>Standardna metoda: Proces, članak 24. stavak 2.</v>
      </c>
      <c r="G572" s="103">
        <v>1</v>
      </c>
      <c r="H572" s="149" t="str">
        <f>Translations!$B$505</f>
        <v>Udio biomase I:</v>
      </c>
      <c r="I572" s="149" t="str">
        <f>Translations!$B$510</f>
        <v>Udio biomase II:</v>
      </c>
      <c r="J572" s="149"/>
      <c r="K572" s="149"/>
      <c r="L572" s="149"/>
      <c r="M572" s="149" t="str">
        <f>Translations!$B$1266</f>
        <v>Analiza udjela biomase</v>
      </c>
      <c r="N572" s="149" t="s">
        <v>1757</v>
      </c>
      <c r="O572" s="150"/>
      <c r="P572" s="103">
        <v>3</v>
      </c>
      <c r="Q572" s="147" t="str">
        <f t="shared" si="88"/>
        <v>Metalne rude: Proces (metoda A): miješani (karbonat + nekarbonat)</v>
      </c>
      <c r="R572" s="17"/>
      <c r="S572" s="17" t="str">
        <f t="shared" si="86"/>
        <v>BioC_Metalne rude: Proces (metoda A): miješani (karbonat + nekarbonat)</v>
      </c>
      <c r="W572" s="226"/>
      <c r="X572" s="69"/>
      <c r="Z572" s="21" t="b">
        <f t="shared" si="87"/>
        <v>0</v>
      </c>
      <c r="AL572" s="619">
        <v>1</v>
      </c>
      <c r="AM572" s="619" t="str">
        <f>Translations!$B$510</f>
        <v>Udio biomase II:</v>
      </c>
      <c r="AN572" s="619" t="s">
        <v>990</v>
      </c>
      <c r="AO572" s="619" t="s">
        <v>990</v>
      </c>
      <c r="AP572" s="619"/>
      <c r="AQ572" s="619">
        <v>2</v>
      </c>
      <c r="AR572" s="619">
        <v>3</v>
      </c>
    </row>
    <row r="573" spans="1:44" ht="12.75" customHeight="1" outlineLevel="1" x14ac:dyDescent="0.2">
      <c r="A573" s="21">
        <v>21</v>
      </c>
      <c r="B573" s="606" t="str">
        <f t="shared" ref="B573:D592" si="89">B501</f>
        <v>Pečenje i sinteriranje metalnih ruda</v>
      </c>
      <c r="C573" s="17" t="str">
        <f t="shared" si="89"/>
        <v>Metalne rude</v>
      </c>
      <c r="D573" s="17" t="str">
        <f t="shared" si="89"/>
        <v>Proces (metoda A): nekarbonat</v>
      </c>
      <c r="E573" s="597"/>
      <c r="F573" s="151" t="str">
        <f t="shared" si="85"/>
        <v>Standardna metoda: Proces, članak 24. stavak 2.</v>
      </c>
      <c r="G573" s="103">
        <v>1</v>
      </c>
      <c r="H573" s="149" t="str">
        <f>Translations!$B$505</f>
        <v>Udio biomase I:</v>
      </c>
      <c r="I573" s="149" t="str">
        <f>Translations!$B$510</f>
        <v>Udio biomase II:</v>
      </c>
      <c r="J573" s="149"/>
      <c r="K573" s="149"/>
      <c r="L573" s="149"/>
      <c r="M573" s="149" t="str">
        <f>Translations!$B$1266</f>
        <v>Analiza udjela biomase</v>
      </c>
      <c r="N573" s="149" t="s">
        <v>1757</v>
      </c>
      <c r="O573" s="150"/>
      <c r="P573" s="103">
        <v>3</v>
      </c>
      <c r="Q573" s="147" t="str">
        <f t="shared" si="88"/>
        <v>Metalne rude: Proces (metoda A): nekarbonat</v>
      </c>
      <c r="R573" s="17"/>
      <c r="S573" s="17" t="str">
        <f t="shared" si="86"/>
        <v>BioC_Metalne rude: Proces (metoda A): nekarbonat</v>
      </c>
      <c r="W573" s="226"/>
      <c r="X573" s="69"/>
      <c r="Z573" s="21" t="b">
        <f t="shared" si="87"/>
        <v>0</v>
      </c>
      <c r="AL573" s="619">
        <v>1</v>
      </c>
      <c r="AM573" s="619" t="str">
        <f>Translations!$B$510</f>
        <v>Udio biomase II:</v>
      </c>
      <c r="AN573" s="619" t="s">
        <v>990</v>
      </c>
      <c r="AO573" s="619" t="s">
        <v>990</v>
      </c>
      <c r="AP573" s="619"/>
      <c r="AQ573" s="619">
        <v>2</v>
      </c>
      <c r="AR573" s="619">
        <v>3</v>
      </c>
    </row>
    <row r="574" spans="1:44" ht="12.75" customHeight="1" outlineLevel="1" x14ac:dyDescent="0.2">
      <c r="A574" s="21">
        <v>22</v>
      </c>
      <c r="B574" s="606" t="str">
        <f t="shared" si="89"/>
        <v>Pečenje i sinteriranje metalnih ruda</v>
      </c>
      <c r="C574" s="17" t="str">
        <f t="shared" si="89"/>
        <v>Metalne rude</v>
      </c>
      <c r="D574" s="17" t="str">
        <f t="shared" si="89"/>
        <v>Proces (metoda B): izlaz oksida</v>
      </c>
      <c r="E574" s="597"/>
      <c r="F574" s="151" t="str">
        <f t="shared" si="85"/>
        <v>Standardna metoda: Proces, članak 24. stavak 2.</v>
      </c>
      <c r="G574" s="103" t="str">
        <f>EUconst_NA</f>
        <v>nije primjenjivo</v>
      </c>
      <c r="H574" s="149"/>
      <c r="I574" s="149"/>
      <c r="J574" s="151"/>
      <c r="K574" s="151"/>
      <c r="L574" s="149"/>
      <c r="M574" s="149"/>
      <c r="N574" s="149"/>
      <c r="O574" s="150"/>
      <c r="P574" s="103" t="str">
        <f>IF(G574=EUconst_NA,EUconst_NA,IF(ISBLANK(J574),COUNTA(H574:O574),COUNTA(H574,J574,L574)))</f>
        <v>nije primjenjivo</v>
      </c>
      <c r="Q574" s="147" t="str">
        <f t="shared" si="88"/>
        <v>Metalne rude: Proces (metoda B): izlaz oksida</v>
      </c>
      <c r="R574" s="17"/>
      <c r="S574" s="17" t="str">
        <f t="shared" si="86"/>
        <v>BioC_Metalne rude: Proces (metoda B): izlaz oksida</v>
      </c>
      <c r="W574" s="226"/>
      <c r="X574" s="69"/>
      <c r="Z574" s="21" t="b">
        <f t="shared" si="87"/>
        <v>1</v>
      </c>
      <c r="AL574" s="619" t="s">
        <v>990</v>
      </c>
      <c r="AM574" s="619" t="s">
        <v>990</v>
      </c>
      <c r="AN574" s="619" t="s">
        <v>990</v>
      </c>
      <c r="AO574" s="619" t="s">
        <v>990</v>
      </c>
      <c r="AP574" s="619"/>
      <c r="AQ574" s="619" t="s">
        <v>990</v>
      </c>
      <c r="AR574" s="619"/>
    </row>
    <row r="575" spans="1:44" ht="12.75" customHeight="1" outlineLevel="1" x14ac:dyDescent="0.2">
      <c r="A575" s="21">
        <v>23</v>
      </c>
      <c r="B575" s="606" t="str">
        <f t="shared" si="89"/>
        <v>Pečenje i sinteriranje metalnih ruda</v>
      </c>
      <c r="C575" s="17" t="str">
        <f t="shared" si="89"/>
        <v>Metalne rude</v>
      </c>
      <c r="D575" s="17" t="str">
        <f t="shared" si="89"/>
        <v>Bilanca mase</v>
      </c>
      <c r="E575" s="17"/>
      <c r="F575" s="151" t="str">
        <f t="shared" si="85"/>
        <v>Metoda masene bilance, članak 25.</v>
      </c>
      <c r="G575" s="103">
        <v>1</v>
      </c>
      <c r="H575" s="149" t="str">
        <f>Translations!$B$505</f>
        <v>Udio biomase I:</v>
      </c>
      <c r="I575" s="149" t="str">
        <f>Translations!$B$510</f>
        <v>Udio biomase II:</v>
      </c>
      <c r="J575" s="149"/>
      <c r="K575" s="149"/>
      <c r="L575" s="149"/>
      <c r="M575" s="149" t="str">
        <f>Translations!$B$1266</f>
        <v>Analiza udjela biomase</v>
      </c>
      <c r="N575" s="149" t="s">
        <v>1757</v>
      </c>
      <c r="O575" s="150"/>
      <c r="P575" s="103">
        <v>3</v>
      </c>
      <c r="Q575" s="147" t="str">
        <f t="shared" si="88"/>
        <v>Metalne rude: Bilanca mase</v>
      </c>
      <c r="R575" s="17"/>
      <c r="S575" s="17" t="str">
        <f t="shared" si="86"/>
        <v>BioC_Metalne rude: Bilanca mase</v>
      </c>
      <c r="X575" s="69"/>
      <c r="Z575" s="21" t="b">
        <f t="shared" si="87"/>
        <v>0</v>
      </c>
      <c r="AL575" s="619">
        <v>1</v>
      </c>
      <c r="AM575" s="619" t="str">
        <f>Translations!$B$510</f>
        <v>Udio biomase II:</v>
      </c>
      <c r="AN575" s="619" t="s">
        <v>990</v>
      </c>
      <c r="AO575" s="619" t="s">
        <v>990</v>
      </c>
      <c r="AP575" s="619"/>
      <c r="AQ575" s="619">
        <v>2</v>
      </c>
      <c r="AR575" s="619">
        <v>3</v>
      </c>
    </row>
    <row r="576" spans="1:44" ht="12.75" customHeight="1" outlineLevel="1" x14ac:dyDescent="0.2">
      <c r="A576" s="21">
        <v>24</v>
      </c>
      <c r="B576" s="606" t="str">
        <f t="shared" si="89"/>
        <v>Proizvodnja željeza ili čelika</v>
      </c>
      <c r="C576" s="17" t="str">
        <f t="shared" si="89"/>
        <v>Željezo i čelik</v>
      </c>
      <c r="D576" s="17" t="str">
        <f t="shared" si="89"/>
        <v>Gorivo koje se koristi kao ulazni materijal procesa</v>
      </c>
      <c r="E576" s="17"/>
      <c r="F576" s="151" t="str">
        <f t="shared" si="85"/>
        <v>Standardna metoda: Gorivo, članak 24. stavak 1.Uredbe</v>
      </c>
      <c r="G576" s="103">
        <v>1</v>
      </c>
      <c r="H576" s="149" t="str">
        <f>Translations!$B$505</f>
        <v>Udio biomase I:</v>
      </c>
      <c r="I576" s="149" t="str">
        <f>Translations!$B$510</f>
        <v>Udio biomase II:</v>
      </c>
      <c r="J576" s="149"/>
      <c r="K576" s="149"/>
      <c r="L576" s="149"/>
      <c r="M576" s="149" t="str">
        <f>Translations!$B$1266</f>
        <v>Analiza udjela biomase</v>
      </c>
      <c r="N576" s="149" t="s">
        <v>1757</v>
      </c>
      <c r="O576" s="150"/>
      <c r="P576" s="103">
        <v>3</v>
      </c>
      <c r="Q576" s="147" t="str">
        <f t="shared" si="88"/>
        <v>Željezo i čelik: Gorivo koje se koristi kao ulazni materijal procesa</v>
      </c>
      <c r="R576" s="17"/>
      <c r="S576" s="17" t="str">
        <f t="shared" si="86"/>
        <v>BioC_Željezo i čelik: Gorivo koje se koristi kao ulazni materijal procesa</v>
      </c>
      <c r="X576" s="69"/>
      <c r="Z576" s="21" t="b">
        <f t="shared" si="87"/>
        <v>0</v>
      </c>
      <c r="AL576" s="619">
        <v>1</v>
      </c>
      <c r="AM576" s="619" t="str">
        <f>Translations!$B$510</f>
        <v>Udio biomase II:</v>
      </c>
      <c r="AN576" s="619" t="s">
        <v>990</v>
      </c>
      <c r="AO576" s="619" t="s">
        <v>990</v>
      </c>
      <c r="AP576" s="619"/>
      <c r="AQ576" s="619">
        <v>2</v>
      </c>
      <c r="AR576" s="619">
        <v>3</v>
      </c>
    </row>
    <row r="577" spans="1:44" ht="12.75" customHeight="1" outlineLevel="1" x14ac:dyDescent="0.2">
      <c r="A577" s="21">
        <v>25</v>
      </c>
      <c r="B577" s="606" t="str">
        <f t="shared" si="89"/>
        <v>Proizvodnja željeza ili čelika</v>
      </c>
      <c r="C577" s="17" t="str">
        <f t="shared" si="89"/>
        <v>Željezo i čelik</v>
      </c>
      <c r="D577" s="17" t="str">
        <f t="shared" si="89"/>
        <v>Proces (metoda A): samo karbonat</v>
      </c>
      <c r="E577" s="597"/>
      <c r="F577" s="151" t="str">
        <f t="shared" si="85"/>
        <v>Standardna metoda: Proces, članak 24. stavak 2.</v>
      </c>
      <c r="G577" s="103" t="str">
        <f>EUconst_NA</f>
        <v>nije primjenjivo</v>
      </c>
      <c r="H577" s="149"/>
      <c r="I577" s="149"/>
      <c r="J577" s="151"/>
      <c r="K577" s="151"/>
      <c r="L577" s="149"/>
      <c r="M577" s="149"/>
      <c r="N577" s="149"/>
      <c r="O577" s="150"/>
      <c r="P577" s="103" t="str">
        <f>IF(G577=EUconst_NA,EUconst_NA,IF(ISBLANK(J577),COUNTA(H577:O577),COUNTA(H577,J577,L577)))</f>
        <v>nije primjenjivo</v>
      </c>
      <c r="Q577" s="147" t="str">
        <f t="shared" si="88"/>
        <v>Željezo i čelik: Proces (metoda A): samo karbonat</v>
      </c>
      <c r="R577" s="17"/>
      <c r="S577" s="17" t="str">
        <f t="shared" si="86"/>
        <v>BioC_Željezo i čelik: Proces (metoda A): samo karbonat</v>
      </c>
      <c r="W577" s="226"/>
      <c r="X577" s="69"/>
      <c r="Z577" s="21" t="b">
        <f t="shared" si="87"/>
        <v>1</v>
      </c>
      <c r="AL577" s="619" t="s">
        <v>990</v>
      </c>
      <c r="AM577" s="619" t="s">
        <v>990</v>
      </c>
      <c r="AN577" s="619" t="s">
        <v>990</v>
      </c>
      <c r="AO577" s="619" t="s">
        <v>990</v>
      </c>
      <c r="AP577" s="619"/>
      <c r="AQ577" s="619" t="s">
        <v>990</v>
      </c>
      <c r="AR577" s="619"/>
    </row>
    <row r="578" spans="1:44" ht="12.75" customHeight="1" outlineLevel="1" x14ac:dyDescent="0.2">
      <c r="A578" s="21">
        <v>26</v>
      </c>
      <c r="B578" s="606" t="str">
        <f t="shared" si="89"/>
        <v>Proizvodnja željeza ili čelika</v>
      </c>
      <c r="C578" s="17" t="str">
        <f t="shared" si="89"/>
        <v>Željezo i čelik</v>
      </c>
      <c r="D578" s="17" t="str">
        <f t="shared" si="89"/>
        <v>Proces (metoda A): miješani (karbonat + nekarbonat)</v>
      </c>
      <c r="E578" s="597"/>
      <c r="F578" s="151" t="str">
        <f t="shared" si="85"/>
        <v>Standardna metoda: Proces, članak 24. stavak 2.</v>
      </c>
      <c r="G578" s="103">
        <v>1</v>
      </c>
      <c r="H578" s="149" t="str">
        <f>Translations!$B$505</f>
        <v>Udio biomase I:</v>
      </c>
      <c r="I578" s="149" t="str">
        <f>Translations!$B$510</f>
        <v>Udio biomase II:</v>
      </c>
      <c r="J578" s="149"/>
      <c r="K578" s="149"/>
      <c r="L578" s="149"/>
      <c r="M578" s="149" t="str">
        <f>Translations!$B$1266</f>
        <v>Analiza udjela biomase</v>
      </c>
      <c r="N578" s="149" t="s">
        <v>1757</v>
      </c>
      <c r="O578" s="150"/>
      <c r="P578" s="103">
        <v>3</v>
      </c>
      <c r="Q578" s="147" t="str">
        <f t="shared" si="88"/>
        <v>Željezo i čelik: Proces (metoda A): miješani (karbonat + nekarbonat)</v>
      </c>
      <c r="R578" s="17"/>
      <c r="S578" s="17" t="str">
        <f t="shared" si="86"/>
        <v>BioC_Željezo i čelik: Proces (metoda A): miješani (karbonat + nekarbonat)</v>
      </c>
      <c r="W578" s="226"/>
      <c r="X578" s="69"/>
      <c r="Z578" s="21" t="b">
        <f t="shared" si="87"/>
        <v>0</v>
      </c>
      <c r="AL578" s="619">
        <v>1</v>
      </c>
      <c r="AM578" s="619" t="str">
        <f>Translations!$B$510</f>
        <v>Udio biomase II:</v>
      </c>
      <c r="AN578" s="619" t="s">
        <v>990</v>
      </c>
      <c r="AO578" s="619" t="s">
        <v>990</v>
      </c>
      <c r="AP578" s="619"/>
      <c r="AQ578" s="619">
        <v>2</v>
      </c>
      <c r="AR578" s="619">
        <v>3</v>
      </c>
    </row>
    <row r="579" spans="1:44" ht="12.75" customHeight="1" outlineLevel="1" x14ac:dyDescent="0.2">
      <c r="A579" s="21">
        <v>27</v>
      </c>
      <c r="B579" s="606" t="str">
        <f t="shared" si="89"/>
        <v>Proizvodnja željeza ili čelika</v>
      </c>
      <c r="C579" s="17" t="str">
        <f t="shared" si="89"/>
        <v>Željezo i čelik</v>
      </c>
      <c r="D579" s="17" t="str">
        <f t="shared" si="89"/>
        <v>Proces (metoda A): nekarbonat</v>
      </c>
      <c r="E579" s="597"/>
      <c r="F579" s="151" t="str">
        <f t="shared" si="85"/>
        <v>Standardna metoda: Proces, članak 24. stavak 2.</v>
      </c>
      <c r="G579" s="103">
        <v>1</v>
      </c>
      <c r="H579" s="149" t="str">
        <f>Translations!$B$505</f>
        <v>Udio biomase I:</v>
      </c>
      <c r="I579" s="149" t="str">
        <f>Translations!$B$510</f>
        <v>Udio biomase II:</v>
      </c>
      <c r="J579" s="149"/>
      <c r="K579" s="149"/>
      <c r="L579" s="149"/>
      <c r="M579" s="149" t="str">
        <f>Translations!$B$1266</f>
        <v>Analiza udjela biomase</v>
      </c>
      <c r="N579" s="149" t="s">
        <v>1757</v>
      </c>
      <c r="O579" s="150"/>
      <c r="P579" s="103">
        <v>3</v>
      </c>
      <c r="Q579" s="147" t="str">
        <f t="shared" si="88"/>
        <v>Željezo i čelik: Proces (metoda A): nekarbonat</v>
      </c>
      <c r="R579" s="17"/>
      <c r="S579" s="17" t="str">
        <f t="shared" si="86"/>
        <v>BioC_Željezo i čelik: Proces (metoda A): nekarbonat</v>
      </c>
      <c r="W579" s="226"/>
      <c r="X579" s="69"/>
      <c r="Z579" s="21" t="b">
        <f t="shared" si="87"/>
        <v>0</v>
      </c>
      <c r="AL579" s="619">
        <v>1</v>
      </c>
      <c r="AM579" s="619" t="str">
        <f>Translations!$B$510</f>
        <v>Udio biomase II:</v>
      </c>
      <c r="AN579" s="619" t="s">
        <v>990</v>
      </c>
      <c r="AO579" s="619" t="s">
        <v>990</v>
      </c>
      <c r="AP579" s="619"/>
      <c r="AQ579" s="619">
        <v>2</v>
      </c>
      <c r="AR579" s="619">
        <v>3</v>
      </c>
    </row>
    <row r="580" spans="1:44" ht="12.75" customHeight="1" outlineLevel="1" x14ac:dyDescent="0.2">
      <c r="A580" s="21">
        <v>28</v>
      </c>
      <c r="B580" s="606" t="str">
        <f t="shared" si="89"/>
        <v>Proizvodnja željeza ili čelika</v>
      </c>
      <c r="C580" s="17" t="str">
        <f t="shared" si="89"/>
        <v>Željezo i čelik</v>
      </c>
      <c r="D580" s="17" t="str">
        <f t="shared" si="89"/>
        <v>Proces (metoda B): izlaz oksida</v>
      </c>
      <c r="E580" s="597"/>
      <c r="F580" s="151" t="str">
        <f t="shared" si="85"/>
        <v>Standardna metoda: Proces, članak 24. stavak 2.</v>
      </c>
      <c r="G580" s="103" t="str">
        <f>EUconst_NA</f>
        <v>nije primjenjivo</v>
      </c>
      <c r="H580" s="149"/>
      <c r="I580" s="149"/>
      <c r="J580" s="151"/>
      <c r="K580" s="151"/>
      <c r="L580" s="149"/>
      <c r="M580" s="149"/>
      <c r="N580" s="149"/>
      <c r="O580" s="150"/>
      <c r="P580" s="103" t="str">
        <f>IF(G580=EUconst_NA,EUconst_NA,IF(ISBLANK(J580),COUNTA(H580:O580),COUNTA(H580,J580,L580)))</f>
        <v>nije primjenjivo</v>
      </c>
      <c r="Q580" s="147" t="str">
        <f t="shared" si="88"/>
        <v>Željezo i čelik: Proces (metoda B): izlaz oksida</v>
      </c>
      <c r="R580" s="17"/>
      <c r="S580" s="17" t="str">
        <f t="shared" si="86"/>
        <v>BioC_Željezo i čelik: Proces (metoda B): izlaz oksida</v>
      </c>
      <c r="W580" s="226"/>
      <c r="X580" s="69"/>
      <c r="Z580" s="21" t="b">
        <f t="shared" si="87"/>
        <v>1</v>
      </c>
      <c r="AL580" s="619" t="s">
        <v>990</v>
      </c>
      <c r="AM580" s="619" t="s">
        <v>990</v>
      </c>
      <c r="AN580" s="619" t="s">
        <v>990</v>
      </c>
      <c r="AO580" s="619" t="s">
        <v>990</v>
      </c>
      <c r="AP580" s="619"/>
      <c r="AQ580" s="619" t="s">
        <v>990</v>
      </c>
      <c r="AR580" s="619"/>
    </row>
    <row r="581" spans="1:44" ht="12.75" customHeight="1" outlineLevel="1" x14ac:dyDescent="0.2">
      <c r="A581" s="21">
        <v>29</v>
      </c>
      <c r="B581" s="606" t="str">
        <f t="shared" si="89"/>
        <v>Proizvodnja željeza ili čelika</v>
      </c>
      <c r="C581" s="17" t="str">
        <f t="shared" si="89"/>
        <v>Željezo i čelik</v>
      </c>
      <c r="D581" s="17" t="str">
        <f t="shared" si="89"/>
        <v>Bilanca mase</v>
      </c>
      <c r="E581" s="17"/>
      <c r="F581" s="151" t="str">
        <f t="shared" si="85"/>
        <v>Metoda masene bilance, članak 25.</v>
      </c>
      <c r="G581" s="103">
        <v>1</v>
      </c>
      <c r="H581" s="149" t="str">
        <f>Translations!$B$505</f>
        <v>Udio biomase I:</v>
      </c>
      <c r="I581" s="149" t="str">
        <f>Translations!$B$510</f>
        <v>Udio biomase II:</v>
      </c>
      <c r="J581" s="149"/>
      <c r="K581" s="149"/>
      <c r="L581" s="149"/>
      <c r="M581" s="149" t="str">
        <f>Translations!$B$1266</f>
        <v>Analiza udjela biomase</v>
      </c>
      <c r="N581" s="149" t="s">
        <v>1757</v>
      </c>
      <c r="O581" s="150"/>
      <c r="P581" s="103">
        <v>3</v>
      </c>
      <c r="Q581" s="147" t="str">
        <f t="shared" si="88"/>
        <v>Željezo i čelik: Bilanca mase</v>
      </c>
      <c r="R581" s="17"/>
      <c r="S581" s="17" t="str">
        <f t="shared" si="86"/>
        <v>BioC_Željezo i čelik: Bilanca mase</v>
      </c>
      <c r="X581" s="69"/>
      <c r="Z581" s="21" t="b">
        <f t="shared" si="87"/>
        <v>0</v>
      </c>
      <c r="AL581" s="619">
        <v>1</v>
      </c>
      <c r="AM581" s="619" t="str">
        <f>Translations!$B$510</f>
        <v>Udio biomase II:</v>
      </c>
      <c r="AN581" s="619" t="s">
        <v>990</v>
      </c>
      <c r="AO581" s="619" t="s">
        <v>990</v>
      </c>
      <c r="AP581" s="619"/>
      <c r="AQ581" s="619">
        <v>2</v>
      </c>
      <c r="AR581" s="619">
        <v>3</v>
      </c>
    </row>
    <row r="582" spans="1:44" ht="12.75" customHeight="1" outlineLevel="1" x14ac:dyDescent="0.2">
      <c r="A582" s="21">
        <v>30</v>
      </c>
      <c r="B582" s="606" t="str">
        <f t="shared" si="89"/>
        <v>Proizvodnja cementnog klinkera</v>
      </c>
      <c r="C582" s="17" t="str">
        <f t="shared" si="89"/>
        <v>Cementni klinker</v>
      </c>
      <c r="D582" s="17" t="str">
        <f t="shared" si="89"/>
        <v>Na temelju ulaza u peć (Metoda A)</v>
      </c>
      <c r="E582" s="17"/>
      <c r="F582" s="151" t="str">
        <f t="shared" si="85"/>
        <v>Standardna metoda: Proces, članak 24. stavak 2.</v>
      </c>
      <c r="G582" s="103" t="str">
        <f>EUconst_NA</f>
        <v>nije primjenjivo</v>
      </c>
      <c r="H582" s="149"/>
      <c r="I582" s="149"/>
      <c r="J582" s="151"/>
      <c r="K582" s="151"/>
      <c r="L582" s="149"/>
      <c r="M582" s="149"/>
      <c r="N582" s="149"/>
      <c r="O582" s="150"/>
      <c r="P582" s="103" t="str">
        <f>IF(G582=EUconst_NA,EUconst_NA,IF(ISBLANK(J582),COUNTA(H582:O582),COUNTA(H582,J582,L582)))</f>
        <v>nije primjenjivo</v>
      </c>
      <c r="Q582" s="147" t="str">
        <f t="shared" si="88"/>
        <v>Cementni klinker: Na temelju ulaza u peć (Metoda A)</v>
      </c>
      <c r="R582" s="17"/>
      <c r="S582" s="17" t="str">
        <f t="shared" si="86"/>
        <v>BioC_Cementni klinker: Na temelju ulaza u peć (Metoda A)</v>
      </c>
      <c r="X582" s="69"/>
      <c r="Z582" s="21" t="b">
        <f t="shared" si="87"/>
        <v>1</v>
      </c>
      <c r="AL582" s="619" t="s">
        <v>990</v>
      </c>
      <c r="AM582" s="619" t="s">
        <v>990</v>
      </c>
      <c r="AN582" s="619" t="s">
        <v>990</v>
      </c>
      <c r="AO582" s="619" t="s">
        <v>990</v>
      </c>
      <c r="AP582" s="619"/>
      <c r="AQ582" s="619" t="s">
        <v>990</v>
      </c>
      <c r="AR582" s="619"/>
    </row>
    <row r="583" spans="1:44" ht="12.75" customHeight="1" outlineLevel="1" x14ac:dyDescent="0.2">
      <c r="A583" s="21">
        <v>31</v>
      </c>
      <c r="B583" s="606" t="str">
        <f t="shared" si="89"/>
        <v>Proizvodnja cementnog klinkera</v>
      </c>
      <c r="C583" s="17" t="str">
        <f t="shared" si="89"/>
        <v>Cementni klinker</v>
      </c>
      <c r="D583" s="17" t="str">
        <f t="shared" si="89"/>
        <v>Izlaz klinkera (Metoda B)</v>
      </c>
      <c r="E583" s="17"/>
      <c r="F583" s="151" t="str">
        <f t="shared" si="85"/>
        <v>Standardna metoda: Proces, članak 24. stavak 2.</v>
      </c>
      <c r="G583" s="103" t="str">
        <f>EUconst_NA</f>
        <v>nije primjenjivo</v>
      </c>
      <c r="H583" s="149"/>
      <c r="I583" s="149"/>
      <c r="J583" s="151"/>
      <c r="K583" s="151"/>
      <c r="L583" s="149"/>
      <c r="M583" s="149"/>
      <c r="N583" s="149"/>
      <c r="O583" s="150"/>
      <c r="P583" s="103" t="str">
        <f>IF(G583=EUconst_NA,EUconst_NA,IF(ISBLANK(J583),COUNTA(H583:O583),COUNTA(H583,J583,L583)))</f>
        <v>nije primjenjivo</v>
      </c>
      <c r="Q583" s="147" t="str">
        <f t="shared" si="88"/>
        <v>Cementni klinker: Izlaz klinkera (Metoda B)</v>
      </c>
      <c r="R583" s="17"/>
      <c r="S583" s="17" t="str">
        <f t="shared" si="86"/>
        <v>BioC_Cementni klinker: Izlaz klinkera (Metoda B)</v>
      </c>
      <c r="X583" s="69"/>
      <c r="Z583" s="21" t="b">
        <f t="shared" si="87"/>
        <v>1</v>
      </c>
      <c r="AL583" s="619" t="s">
        <v>990</v>
      </c>
      <c r="AM583" s="619" t="s">
        <v>990</v>
      </c>
      <c r="AN583" s="619" t="s">
        <v>990</v>
      </c>
      <c r="AO583" s="619" t="s">
        <v>990</v>
      </c>
      <c r="AP583" s="619"/>
      <c r="AQ583" s="619" t="s">
        <v>990</v>
      </c>
      <c r="AR583" s="619"/>
    </row>
    <row r="584" spans="1:44" ht="12.75" customHeight="1" outlineLevel="1" x14ac:dyDescent="0.2">
      <c r="A584" s="21">
        <v>32</v>
      </c>
      <c r="B584" s="606" t="str">
        <f t="shared" si="89"/>
        <v>Proizvodnja cementnog klinkera</v>
      </c>
      <c r="C584" s="17" t="str">
        <f t="shared" si="89"/>
        <v>Cementni klinker</v>
      </c>
      <c r="D584" s="17" t="str">
        <f t="shared" si="89"/>
        <v>CKD</v>
      </c>
      <c r="E584" s="17"/>
      <c r="F584" s="151" t="str">
        <f t="shared" si="85"/>
        <v>Standardna metoda: Proces, članak 24. stavak 2.</v>
      </c>
      <c r="G584" s="103" t="str">
        <f>EUconst_NA</f>
        <v>nije primjenjivo</v>
      </c>
      <c r="H584" s="149"/>
      <c r="I584" s="149"/>
      <c r="J584" s="151"/>
      <c r="K584" s="151"/>
      <c r="L584" s="149"/>
      <c r="M584" s="149"/>
      <c r="N584" s="149"/>
      <c r="O584" s="150"/>
      <c r="P584" s="103" t="str">
        <f>IF(G584=EUconst_NA,EUconst_NA,IF(ISBLANK(J584),COUNTA(H584:O584),COUNTA(H584,J584,L584)))</f>
        <v>nije primjenjivo</v>
      </c>
      <c r="Q584" s="147" t="str">
        <f t="shared" si="88"/>
        <v>Cementni klinker: CKD</v>
      </c>
      <c r="R584" s="17"/>
      <c r="S584" s="17" t="str">
        <f t="shared" si="86"/>
        <v>BioC_Cementni klinker: CKD</v>
      </c>
      <c r="X584" s="69"/>
      <c r="Z584" s="21" t="b">
        <f t="shared" si="87"/>
        <v>1</v>
      </c>
      <c r="AL584" s="619" t="s">
        <v>990</v>
      </c>
      <c r="AM584" s="619" t="s">
        <v>990</v>
      </c>
      <c r="AN584" s="619" t="s">
        <v>990</v>
      </c>
      <c r="AO584" s="619" t="s">
        <v>990</v>
      </c>
      <c r="AP584" s="619"/>
      <c r="AQ584" s="619" t="s">
        <v>990</v>
      </c>
      <c r="AR584" s="619"/>
    </row>
    <row r="585" spans="1:44" ht="12.75" customHeight="1" outlineLevel="1" x14ac:dyDescent="0.2">
      <c r="A585" s="21">
        <v>33</v>
      </c>
      <c r="B585" s="606" t="str">
        <f t="shared" si="89"/>
        <v>Proizvodnja cementnog klinkera</v>
      </c>
      <c r="C585" s="17" t="str">
        <f t="shared" si="89"/>
        <v>Cementni klinker</v>
      </c>
      <c r="D585" s="17" t="str">
        <f t="shared" si="89"/>
        <v>Ne-karbonatni ugljik</v>
      </c>
      <c r="E585" s="17"/>
      <c r="F585" s="151" t="str">
        <f t="shared" ref="F585:F613" si="90">F513</f>
        <v>Standardna metoda: Proces, članak 24. stavak 2.</v>
      </c>
      <c r="G585" s="103">
        <v>1</v>
      </c>
      <c r="H585" s="149" t="str">
        <f>Translations!$B$505</f>
        <v>Udio biomase I:</v>
      </c>
      <c r="I585" s="149" t="str">
        <f>Translations!$B$510</f>
        <v>Udio biomase II:</v>
      </c>
      <c r="J585" s="149"/>
      <c r="K585" s="149"/>
      <c r="L585" s="149"/>
      <c r="M585" s="149" t="str">
        <f>Translations!$B$1266</f>
        <v>Analiza udjela biomase</v>
      </c>
      <c r="N585" s="149" t="s">
        <v>1757</v>
      </c>
      <c r="O585" s="150"/>
      <c r="P585" s="103">
        <v>3</v>
      </c>
      <c r="Q585" s="147" t="str">
        <f t="shared" si="88"/>
        <v>Cementni klinker: Ne-karbonatni ugljik</v>
      </c>
      <c r="R585" s="17"/>
      <c r="S585" s="17" t="str">
        <f t="shared" si="86"/>
        <v>BioC_Cementni klinker: Ne-karbonatni ugljik</v>
      </c>
      <c r="Z585" s="21" t="b">
        <f t="shared" si="87"/>
        <v>0</v>
      </c>
      <c r="AL585" s="619">
        <v>1</v>
      </c>
      <c r="AM585" s="619" t="str">
        <f>Translations!$B$510</f>
        <v>Udio biomase II:</v>
      </c>
      <c r="AN585" s="619" t="s">
        <v>990</v>
      </c>
      <c r="AO585" s="619" t="s">
        <v>990</v>
      </c>
      <c r="AP585" s="619"/>
      <c r="AQ585" s="619">
        <v>2</v>
      </c>
      <c r="AR585" s="619">
        <v>3</v>
      </c>
    </row>
    <row r="586" spans="1:44" ht="12.75" customHeight="1" outlineLevel="1" x14ac:dyDescent="0.2">
      <c r="A586" s="21">
        <v>34</v>
      </c>
      <c r="B586" s="606" t="str">
        <f t="shared" si="89"/>
        <v>Proizvodnja vapna ili kalcinacija dolomita/magnezita</v>
      </c>
      <c r="C586" s="17" t="str">
        <f t="shared" si="89"/>
        <v>Vapno / dolomit / magnezit</v>
      </c>
      <c r="D586" s="17" t="str">
        <f t="shared" si="89"/>
        <v>Proces (metoda A): samo karbonat</v>
      </c>
      <c r="E586" s="597"/>
      <c r="F586" s="151" t="str">
        <f t="shared" si="90"/>
        <v>Standardna metoda: Proces, članak 24. stavak 2.</v>
      </c>
      <c r="G586" s="103" t="str">
        <f>EUconst_NA</f>
        <v>nije primjenjivo</v>
      </c>
      <c r="H586" s="149"/>
      <c r="I586" s="149"/>
      <c r="J586" s="151"/>
      <c r="K586" s="151"/>
      <c r="L586" s="149"/>
      <c r="M586" s="149"/>
      <c r="N586" s="149"/>
      <c r="O586" s="150"/>
      <c r="P586" s="103" t="str">
        <f>IF(G586=EUconst_NA,EUconst_NA,IF(ISBLANK(J586),COUNTA(H586:O586),COUNTA(H586,J586,L586)))</f>
        <v>nije primjenjivo</v>
      </c>
      <c r="Q586" s="147" t="str">
        <f t="shared" si="88"/>
        <v>Vapno / dolomit / magnezit: Proces (metoda A): samo karbonat</v>
      </c>
      <c r="R586" s="17"/>
      <c r="S586" s="17" t="str">
        <f t="shared" ref="S586:S613" si="91">EUconst_CNTR_BiomassContent&amp;Q586</f>
        <v>BioC_Vapno / dolomit / magnezit: Proces (metoda A): samo karbonat</v>
      </c>
      <c r="Z586" s="21" t="b">
        <f t="shared" si="87"/>
        <v>1</v>
      </c>
      <c r="AL586" s="619" t="s">
        <v>990</v>
      </c>
      <c r="AM586" s="619" t="s">
        <v>990</v>
      </c>
      <c r="AN586" s="619" t="s">
        <v>990</v>
      </c>
      <c r="AO586" s="619" t="s">
        <v>990</v>
      </c>
      <c r="AP586" s="619"/>
      <c r="AQ586" s="619" t="s">
        <v>990</v>
      </c>
      <c r="AR586" s="619"/>
    </row>
    <row r="587" spans="1:44" ht="12.75" customHeight="1" outlineLevel="1" x14ac:dyDescent="0.2">
      <c r="A587" s="21">
        <v>35</v>
      </c>
      <c r="B587" s="606" t="str">
        <f t="shared" si="89"/>
        <v>Proizvodnja vapna ili kalcinacija dolomita/magnezita</v>
      </c>
      <c r="C587" s="17" t="str">
        <f t="shared" si="89"/>
        <v>Vapno / dolomit / magnezit</v>
      </c>
      <c r="D587" s="17" t="str">
        <f t="shared" si="89"/>
        <v>Proces (metoda A): miješani (karbonat + nekarbonat)</v>
      </c>
      <c r="E587" s="597"/>
      <c r="F587" s="151" t="str">
        <f t="shared" si="90"/>
        <v>Standardna metoda: Proces, članak 24. stavak 2.</v>
      </c>
      <c r="G587" s="103">
        <v>1</v>
      </c>
      <c r="H587" s="149" t="str">
        <f>Translations!$B$505</f>
        <v>Udio biomase I:</v>
      </c>
      <c r="I587" s="149" t="str">
        <f>Translations!$B$510</f>
        <v>Udio biomase II:</v>
      </c>
      <c r="J587" s="149"/>
      <c r="K587" s="149"/>
      <c r="L587" s="149"/>
      <c r="M587" s="149" t="str">
        <f>Translations!$B$1266</f>
        <v>Analiza udjela biomase</v>
      </c>
      <c r="N587" s="149" t="s">
        <v>1757</v>
      </c>
      <c r="O587" s="150"/>
      <c r="P587" s="103">
        <v>3</v>
      </c>
      <c r="Q587" s="147" t="str">
        <f t="shared" si="88"/>
        <v>Vapno / dolomit / magnezit: Proces (metoda A): miješani (karbonat + nekarbonat)</v>
      </c>
      <c r="R587" s="17"/>
      <c r="S587" s="17" t="str">
        <f t="shared" si="91"/>
        <v>BioC_Vapno / dolomit / magnezit: Proces (metoda A): miješani (karbonat + nekarbonat)</v>
      </c>
      <c r="Z587" s="21" t="b">
        <f t="shared" si="87"/>
        <v>0</v>
      </c>
      <c r="AL587" s="619">
        <v>1</v>
      </c>
      <c r="AM587" s="619" t="str">
        <f>Translations!$B$510</f>
        <v>Udio biomase II:</v>
      </c>
      <c r="AN587" s="619" t="s">
        <v>990</v>
      </c>
      <c r="AO587" s="619" t="s">
        <v>990</v>
      </c>
      <c r="AP587" s="619"/>
      <c r="AQ587" s="619">
        <v>2</v>
      </c>
      <c r="AR587" s="619">
        <v>3</v>
      </c>
    </row>
    <row r="588" spans="1:44" ht="12.75" customHeight="1" outlineLevel="1" x14ac:dyDescent="0.2">
      <c r="A588" s="21">
        <v>36</v>
      </c>
      <c r="B588" s="606" t="str">
        <f t="shared" si="89"/>
        <v>Proizvodnja vapna ili kalcinacija dolomita/magnezita</v>
      </c>
      <c r="C588" s="17" t="str">
        <f t="shared" si="89"/>
        <v>Vapno / dolomit / magnezit</v>
      </c>
      <c r="D588" s="17" t="str">
        <f t="shared" si="89"/>
        <v>Proces (metoda A): nekarbonat</v>
      </c>
      <c r="E588" s="597"/>
      <c r="F588" s="151" t="str">
        <f t="shared" si="90"/>
        <v>Standardna metoda: Proces, članak 24. stavak 2.</v>
      </c>
      <c r="G588" s="103">
        <v>1</v>
      </c>
      <c r="H588" s="149" t="str">
        <f>Translations!$B$505</f>
        <v>Udio biomase I:</v>
      </c>
      <c r="I588" s="149" t="str">
        <f>Translations!$B$510</f>
        <v>Udio biomase II:</v>
      </c>
      <c r="J588" s="149"/>
      <c r="K588" s="149"/>
      <c r="L588" s="149"/>
      <c r="M588" s="149" t="str">
        <f>Translations!$B$1266</f>
        <v>Analiza udjela biomase</v>
      </c>
      <c r="N588" s="149" t="s">
        <v>1757</v>
      </c>
      <c r="O588" s="150"/>
      <c r="P588" s="103">
        <v>3</v>
      </c>
      <c r="Q588" s="147" t="str">
        <f t="shared" si="88"/>
        <v>Vapno / dolomit / magnezit: Proces (metoda A): nekarbonat</v>
      </c>
      <c r="R588" s="17"/>
      <c r="S588" s="17" t="str">
        <f t="shared" si="91"/>
        <v>BioC_Vapno / dolomit / magnezit: Proces (metoda A): nekarbonat</v>
      </c>
      <c r="Z588" s="21" t="b">
        <f t="shared" si="87"/>
        <v>0</v>
      </c>
      <c r="AL588" s="619">
        <v>1</v>
      </c>
      <c r="AM588" s="619" t="str">
        <f>Translations!$B$510</f>
        <v>Udio biomase II:</v>
      </c>
      <c r="AN588" s="619" t="s">
        <v>990</v>
      </c>
      <c r="AO588" s="619" t="s">
        <v>990</v>
      </c>
      <c r="AP588" s="619"/>
      <c r="AQ588" s="619">
        <v>2</v>
      </c>
      <c r="AR588" s="619">
        <v>3</v>
      </c>
    </row>
    <row r="589" spans="1:44" ht="12.75" customHeight="1" outlineLevel="1" x14ac:dyDescent="0.2">
      <c r="A589" s="21">
        <v>37</v>
      </c>
      <c r="B589" s="606" t="str">
        <f t="shared" si="89"/>
        <v>Proizvodnja vapna ili kalcinacija dolomita/magnezita</v>
      </c>
      <c r="C589" s="17" t="str">
        <f t="shared" si="89"/>
        <v>Vapno / dolomit / magnezit</v>
      </c>
      <c r="D589" s="17" t="str">
        <f t="shared" si="89"/>
        <v>Proces (metoda B): izlaz oksida</v>
      </c>
      <c r="E589" s="597"/>
      <c r="F589" s="151" t="str">
        <f t="shared" si="90"/>
        <v>Standardna metoda: Proces, članak 24. stavak 2.</v>
      </c>
      <c r="G589" s="103" t="str">
        <f>EUconst_NA</f>
        <v>nije primjenjivo</v>
      </c>
      <c r="H589" s="149"/>
      <c r="I589" s="149"/>
      <c r="J589" s="151"/>
      <c r="K589" s="151"/>
      <c r="L589" s="149"/>
      <c r="M589" s="149"/>
      <c r="N589" s="149"/>
      <c r="O589" s="150"/>
      <c r="P589" s="103" t="str">
        <f>IF(G589=EUconst_NA,EUconst_NA,IF(ISBLANK(J589),COUNTA(H589:O589),COUNTA(H589,J589,L589)))</f>
        <v>nije primjenjivo</v>
      </c>
      <c r="Q589" s="147" t="str">
        <f t="shared" si="88"/>
        <v>Vapno / dolomit / magnezit: Proces (metoda B): izlaz oksida</v>
      </c>
      <c r="R589" s="17"/>
      <c r="S589" s="17" t="str">
        <f t="shared" si="91"/>
        <v>BioC_Vapno / dolomit / magnezit: Proces (metoda B): izlaz oksida</v>
      </c>
      <c r="Z589" s="21" t="b">
        <f t="shared" si="87"/>
        <v>1</v>
      </c>
      <c r="AL589" s="619" t="s">
        <v>990</v>
      </c>
      <c r="AM589" s="619" t="s">
        <v>990</v>
      </c>
      <c r="AN589" s="619" t="s">
        <v>990</v>
      </c>
      <c r="AO589" s="619" t="s">
        <v>990</v>
      </c>
      <c r="AP589" s="619"/>
      <c r="AQ589" s="619" t="s">
        <v>990</v>
      </c>
      <c r="AR589" s="619"/>
    </row>
    <row r="590" spans="1:44" ht="12.75" customHeight="1" outlineLevel="1" x14ac:dyDescent="0.2">
      <c r="A590" s="21">
        <v>38</v>
      </c>
      <c r="B590" s="606" t="str">
        <f t="shared" si="89"/>
        <v>Proizvodnja vapna ili kalcinacija dolomita/magnezita</v>
      </c>
      <c r="C590" s="17" t="str">
        <f t="shared" si="89"/>
        <v>Vapno / dolomit / magnezit</v>
      </c>
      <c r="D590" s="17" t="str">
        <f t="shared" si="89"/>
        <v>Prašina iz peći (Metoda B)</v>
      </c>
      <c r="E590" s="17"/>
      <c r="F590" s="151" t="str">
        <f t="shared" si="90"/>
        <v>Standardna metoda: Proces, članak 24. stavak 2.</v>
      </c>
      <c r="G590" s="103" t="str">
        <f>EUconst_NA</f>
        <v>nije primjenjivo</v>
      </c>
      <c r="H590" s="149"/>
      <c r="I590" s="149"/>
      <c r="J590" s="151"/>
      <c r="K590" s="151"/>
      <c r="L590" s="149"/>
      <c r="M590" s="149"/>
      <c r="N590" s="149"/>
      <c r="O590" s="150"/>
      <c r="P590" s="103" t="str">
        <f>IF(G590=EUconst_NA,EUconst_NA,IF(ISBLANK(J590),COUNTA(H590:O590),COUNTA(H590,J590,L590)))</f>
        <v>nije primjenjivo</v>
      </c>
      <c r="Q590" s="147" t="str">
        <f t="shared" si="88"/>
        <v>Vapno / dolomit / magnezit: Prašina iz peći (Metoda B)</v>
      </c>
      <c r="R590" s="17"/>
      <c r="S590" s="17" t="str">
        <f t="shared" si="91"/>
        <v>BioC_Vapno / dolomit / magnezit: Prašina iz peći (Metoda B)</v>
      </c>
      <c r="Z590" s="21" t="b">
        <f t="shared" si="87"/>
        <v>1</v>
      </c>
      <c r="AL590" s="619" t="s">
        <v>990</v>
      </c>
      <c r="AM590" s="619" t="s">
        <v>990</v>
      </c>
      <c r="AN590" s="619" t="s">
        <v>990</v>
      </c>
      <c r="AO590" s="619" t="s">
        <v>990</v>
      </c>
      <c r="AP590" s="619"/>
      <c r="AQ590" s="619" t="s">
        <v>990</v>
      </c>
      <c r="AR590" s="619"/>
    </row>
    <row r="591" spans="1:44" ht="12.75" customHeight="1" outlineLevel="1" x14ac:dyDescent="0.2">
      <c r="A591" s="21">
        <v>39</v>
      </c>
      <c r="B591" s="606" t="str">
        <f t="shared" si="89"/>
        <v>Proizvodnja stakla</v>
      </c>
      <c r="C591" s="17" t="str">
        <f t="shared" si="89"/>
        <v>Staklo i mineralna vuna</v>
      </c>
      <c r="D591" s="17" t="str">
        <f t="shared" si="89"/>
        <v>Proces (metoda A): samo karbonat</v>
      </c>
      <c r="E591" s="597"/>
      <c r="F591" s="151" t="str">
        <f t="shared" si="90"/>
        <v>Standardna metoda: Proces, članak 24. stavak 2.</v>
      </c>
      <c r="G591" s="103" t="str">
        <f>EUconst_NA</f>
        <v>nije primjenjivo</v>
      </c>
      <c r="H591" s="149"/>
      <c r="I591" s="149"/>
      <c r="J591" s="151"/>
      <c r="K591" s="151"/>
      <c r="L591" s="149"/>
      <c r="M591" s="149"/>
      <c r="N591" s="149"/>
      <c r="O591" s="150"/>
      <c r="P591" s="103" t="str">
        <f>IF(G591=EUconst_NA,EUconst_NA,IF(ISBLANK(J591),COUNTA(H591:O591),COUNTA(H591,J591,L591)))</f>
        <v>nije primjenjivo</v>
      </c>
      <c r="Q591" s="147" t="str">
        <f t="shared" si="88"/>
        <v>Staklo i mineralna vuna: Proces (metoda A): samo karbonat</v>
      </c>
      <c r="R591" s="17"/>
      <c r="S591" s="17" t="str">
        <f t="shared" si="91"/>
        <v>BioC_Staklo i mineralna vuna: Proces (metoda A): samo karbonat</v>
      </c>
      <c r="Z591" s="21" t="b">
        <f t="shared" si="87"/>
        <v>1</v>
      </c>
      <c r="AL591" s="619" t="s">
        <v>990</v>
      </c>
      <c r="AM591" s="619" t="s">
        <v>990</v>
      </c>
      <c r="AN591" s="619" t="s">
        <v>990</v>
      </c>
      <c r="AO591" s="619" t="s">
        <v>990</v>
      </c>
      <c r="AP591" s="619"/>
      <c r="AQ591" s="619" t="s">
        <v>990</v>
      </c>
      <c r="AR591" s="619"/>
    </row>
    <row r="592" spans="1:44" ht="12.75" customHeight="1" outlineLevel="1" x14ac:dyDescent="0.2">
      <c r="A592" s="21">
        <v>40</v>
      </c>
      <c r="B592" s="606" t="str">
        <f t="shared" si="89"/>
        <v>Proizvodnja stakla</v>
      </c>
      <c r="C592" s="17" t="str">
        <f t="shared" si="89"/>
        <v>Staklo i mineralna vuna</v>
      </c>
      <c r="D592" s="17" t="str">
        <f t="shared" si="89"/>
        <v>Proces (metoda A): miješani (karbonat + nekarbonat)</v>
      </c>
      <c r="E592" s="597"/>
      <c r="F592" s="151" t="str">
        <f t="shared" si="90"/>
        <v>Standardna metoda: Proces, članak 24. stavak 2.</v>
      </c>
      <c r="G592" s="103">
        <v>1</v>
      </c>
      <c r="H592" s="149" t="str">
        <f>Translations!$B$505</f>
        <v>Udio biomase I:</v>
      </c>
      <c r="I592" s="149" t="str">
        <f>Translations!$B$510</f>
        <v>Udio biomase II:</v>
      </c>
      <c r="J592" s="149"/>
      <c r="K592" s="149"/>
      <c r="L592" s="149"/>
      <c r="M592" s="149" t="str">
        <f>Translations!$B$1266</f>
        <v>Analiza udjela biomase</v>
      </c>
      <c r="N592" s="149" t="s">
        <v>1757</v>
      </c>
      <c r="O592" s="150"/>
      <c r="P592" s="103">
        <v>3</v>
      </c>
      <c r="Q592" s="147" t="str">
        <f t="shared" si="88"/>
        <v>Staklo i mineralna vuna: Proces (metoda A): miješani (karbonat + nekarbonat)</v>
      </c>
      <c r="R592" s="17"/>
      <c r="S592" s="17" t="str">
        <f t="shared" si="91"/>
        <v>BioC_Staklo i mineralna vuna: Proces (metoda A): miješani (karbonat + nekarbonat)</v>
      </c>
      <c r="Z592" s="21" t="b">
        <f t="shared" si="87"/>
        <v>0</v>
      </c>
      <c r="AL592" s="619">
        <v>1</v>
      </c>
      <c r="AM592" s="619" t="str">
        <f>Translations!$B$510</f>
        <v>Udio biomase II:</v>
      </c>
      <c r="AN592" s="619" t="s">
        <v>990</v>
      </c>
      <c r="AO592" s="619" t="s">
        <v>990</v>
      </c>
      <c r="AP592" s="619"/>
      <c r="AQ592" s="619">
        <v>2</v>
      </c>
      <c r="AR592" s="619">
        <v>3</v>
      </c>
    </row>
    <row r="593" spans="1:44" ht="12.75" customHeight="1" outlineLevel="1" x14ac:dyDescent="0.2">
      <c r="A593" s="21">
        <v>41</v>
      </c>
      <c r="B593" s="606" t="str">
        <f t="shared" ref="B593:D612" si="92">B521</f>
        <v>Proizvodnja stakla</v>
      </c>
      <c r="C593" s="17" t="str">
        <f t="shared" si="92"/>
        <v>Staklo i mineralna vuna</v>
      </c>
      <c r="D593" s="17" t="str">
        <f t="shared" si="92"/>
        <v>Proces (metoda A): nekarbonat</v>
      </c>
      <c r="E593" s="597"/>
      <c r="F593" s="151" t="str">
        <f t="shared" si="90"/>
        <v>Standardna metoda: Proces, članak 24. stavak 2.</v>
      </c>
      <c r="G593" s="103">
        <v>1</v>
      </c>
      <c r="H593" s="149" t="str">
        <f>Translations!$B$505</f>
        <v>Udio biomase I:</v>
      </c>
      <c r="I593" s="149" t="str">
        <f>Translations!$B$510</f>
        <v>Udio biomase II:</v>
      </c>
      <c r="J593" s="149"/>
      <c r="K593" s="149"/>
      <c r="L593" s="149"/>
      <c r="M593" s="149" t="str">
        <f>Translations!$B$1266</f>
        <v>Analiza udjela biomase</v>
      </c>
      <c r="N593" s="149" t="s">
        <v>1757</v>
      </c>
      <c r="O593" s="150"/>
      <c r="P593" s="103">
        <v>3</v>
      </c>
      <c r="Q593" s="147" t="str">
        <f t="shared" si="88"/>
        <v>Staklo i mineralna vuna: Proces (metoda A): nekarbonat</v>
      </c>
      <c r="R593" s="17"/>
      <c r="S593" s="17" t="str">
        <f t="shared" si="91"/>
        <v>BioC_Staklo i mineralna vuna: Proces (metoda A): nekarbonat</v>
      </c>
      <c r="Z593" s="21" t="b">
        <f t="shared" si="87"/>
        <v>0</v>
      </c>
      <c r="AL593" s="619">
        <v>1</v>
      </c>
      <c r="AM593" s="619" t="str">
        <f>Translations!$B$510</f>
        <v>Udio biomase II:</v>
      </c>
      <c r="AN593" s="619" t="s">
        <v>990</v>
      </c>
      <c r="AO593" s="619" t="s">
        <v>990</v>
      </c>
      <c r="AP593" s="619"/>
      <c r="AQ593" s="619">
        <v>2</v>
      </c>
      <c r="AR593" s="619">
        <v>3</v>
      </c>
    </row>
    <row r="594" spans="1:44" ht="12.75" customHeight="1" outlineLevel="1" x14ac:dyDescent="0.2">
      <c r="A594" s="21">
        <v>42</v>
      </c>
      <c r="B594" s="606" t="str">
        <f t="shared" si="92"/>
        <v>Proizvodnja keramike</v>
      </c>
      <c r="C594" s="17" t="str">
        <f t="shared" si="92"/>
        <v>Keramika</v>
      </c>
      <c r="D594" s="17" t="str">
        <f t="shared" si="92"/>
        <v>Proces (metoda A): samo karbonat</v>
      </c>
      <c r="E594" s="597"/>
      <c r="F594" s="151" t="str">
        <f t="shared" si="90"/>
        <v>Standardna metoda: Proces, članak 24. stavak 2.</v>
      </c>
      <c r="G594" s="103" t="str">
        <f>EUconst_NA</f>
        <v>nije primjenjivo</v>
      </c>
      <c r="H594" s="149"/>
      <c r="I594" s="149"/>
      <c r="J594" s="151"/>
      <c r="K594" s="151"/>
      <c r="L594" s="149"/>
      <c r="M594" s="149"/>
      <c r="N594" s="149"/>
      <c r="O594" s="150"/>
      <c r="P594" s="103" t="str">
        <f>IF(G594=EUconst_NA,EUconst_NA,IF(ISBLANK(J594),COUNTA(H594:O594),COUNTA(H594,J594,L594)))</f>
        <v>nije primjenjivo</v>
      </c>
      <c r="Q594" s="147" t="str">
        <f t="shared" si="88"/>
        <v>Keramika: Proces (metoda A): samo karbonat</v>
      </c>
      <c r="R594" s="17"/>
      <c r="S594" s="17" t="str">
        <f t="shared" si="91"/>
        <v>BioC_Keramika: Proces (metoda A): samo karbonat</v>
      </c>
      <c r="Z594" s="21" t="b">
        <f t="shared" si="87"/>
        <v>1</v>
      </c>
      <c r="AL594" s="619" t="s">
        <v>990</v>
      </c>
      <c r="AM594" s="619" t="s">
        <v>990</v>
      </c>
      <c r="AN594" s="619" t="s">
        <v>990</v>
      </c>
      <c r="AO594" s="619" t="s">
        <v>990</v>
      </c>
      <c r="AP594" s="619"/>
      <c r="AQ594" s="619" t="s">
        <v>990</v>
      </c>
      <c r="AR594" s="619"/>
    </row>
    <row r="595" spans="1:44" ht="12.75" customHeight="1" outlineLevel="1" x14ac:dyDescent="0.2">
      <c r="A595" s="21">
        <v>43</v>
      </c>
      <c r="B595" s="606" t="str">
        <f t="shared" si="92"/>
        <v>Proizvodnja keramike</v>
      </c>
      <c r="C595" s="17" t="str">
        <f t="shared" si="92"/>
        <v>Keramika</v>
      </c>
      <c r="D595" s="17" t="str">
        <f t="shared" si="92"/>
        <v>Proces (metoda A): miješani (karbonat + nekarbonat)</v>
      </c>
      <c r="E595" s="597"/>
      <c r="F595" s="151" t="str">
        <f t="shared" si="90"/>
        <v>Standardna metoda: Proces, članak 24. stavak 2.</v>
      </c>
      <c r="G595" s="103">
        <v>1</v>
      </c>
      <c r="H595" s="149" t="str">
        <f>Translations!$B$505</f>
        <v>Udio biomase I:</v>
      </c>
      <c r="I595" s="149" t="str">
        <f>Translations!$B$510</f>
        <v>Udio biomase II:</v>
      </c>
      <c r="J595" s="149"/>
      <c r="K595" s="149"/>
      <c r="L595" s="149"/>
      <c r="M595" s="149" t="str">
        <f>Translations!$B$1266</f>
        <v>Analiza udjela biomase</v>
      </c>
      <c r="N595" s="149" t="s">
        <v>1757</v>
      </c>
      <c r="O595" s="150"/>
      <c r="P595" s="103">
        <v>3</v>
      </c>
      <c r="Q595" s="147" t="str">
        <f t="shared" si="88"/>
        <v>Keramika: Proces (metoda A): miješani (karbonat + nekarbonat)</v>
      </c>
      <c r="R595" s="17"/>
      <c r="S595" s="17" t="str">
        <f t="shared" si="91"/>
        <v>BioC_Keramika: Proces (metoda A): miješani (karbonat + nekarbonat)</v>
      </c>
      <c r="W595" s="226"/>
      <c r="X595" s="69"/>
      <c r="Z595" s="21" t="b">
        <f t="shared" si="87"/>
        <v>0</v>
      </c>
      <c r="AL595" s="619">
        <v>1</v>
      </c>
      <c r="AM595" s="619" t="str">
        <f>Translations!$B$510</f>
        <v>Udio biomase II:</v>
      </c>
      <c r="AN595" s="619" t="s">
        <v>990</v>
      </c>
      <c r="AO595" s="619" t="s">
        <v>990</v>
      </c>
      <c r="AP595" s="619"/>
      <c r="AQ595" s="619">
        <v>2</v>
      </c>
      <c r="AR595" s="619">
        <v>3</v>
      </c>
    </row>
    <row r="596" spans="1:44" ht="12.75" customHeight="1" outlineLevel="1" x14ac:dyDescent="0.2">
      <c r="A596" s="21">
        <v>44</v>
      </c>
      <c r="B596" s="606" t="str">
        <f t="shared" si="92"/>
        <v>Proizvodnja keramike</v>
      </c>
      <c r="C596" s="17" t="str">
        <f t="shared" si="92"/>
        <v>Keramika</v>
      </c>
      <c r="D596" s="17" t="str">
        <f t="shared" si="92"/>
        <v>Proces (metoda A): nekarbonat</v>
      </c>
      <c r="E596" s="597"/>
      <c r="F596" s="151" t="str">
        <f t="shared" si="90"/>
        <v>Standardna metoda: Proces, članak 24. stavak 2.</v>
      </c>
      <c r="G596" s="103">
        <v>1</v>
      </c>
      <c r="H596" s="149" t="str">
        <f>Translations!$B$505</f>
        <v>Udio biomase I:</v>
      </c>
      <c r="I596" s="149" t="str">
        <f>Translations!$B$510</f>
        <v>Udio biomase II:</v>
      </c>
      <c r="J596" s="149"/>
      <c r="K596" s="149"/>
      <c r="L596" s="149"/>
      <c r="M596" s="149" t="str">
        <f>Translations!$B$1266</f>
        <v>Analiza udjela biomase</v>
      </c>
      <c r="N596" s="149" t="s">
        <v>1757</v>
      </c>
      <c r="O596" s="150"/>
      <c r="P596" s="103">
        <v>3</v>
      </c>
      <c r="Q596" s="147" t="str">
        <f t="shared" si="88"/>
        <v>Keramika: Proces (metoda A): nekarbonat</v>
      </c>
      <c r="R596" s="17"/>
      <c r="S596" s="17" t="str">
        <f t="shared" si="91"/>
        <v>BioC_Keramika: Proces (metoda A): nekarbonat</v>
      </c>
      <c r="W596" s="226"/>
      <c r="X596" s="69"/>
      <c r="Z596" s="21" t="b">
        <f t="shared" si="87"/>
        <v>0</v>
      </c>
      <c r="AL596" s="619">
        <v>1</v>
      </c>
      <c r="AM596" s="619" t="str">
        <f>Translations!$B$510</f>
        <v>Udio biomase II:</v>
      </c>
      <c r="AN596" s="619" t="s">
        <v>990</v>
      </c>
      <c r="AO596" s="619" t="s">
        <v>990</v>
      </c>
      <c r="AP596" s="619"/>
      <c r="AQ596" s="619">
        <v>2</v>
      </c>
      <c r="AR596" s="619">
        <v>3</v>
      </c>
    </row>
    <row r="597" spans="1:44" ht="12.75" customHeight="1" outlineLevel="1" x14ac:dyDescent="0.2">
      <c r="A597" s="21">
        <v>45</v>
      </c>
      <c r="B597" s="606" t="str">
        <f t="shared" si="92"/>
        <v>Proizvodnja keramike</v>
      </c>
      <c r="C597" s="17" t="str">
        <f t="shared" si="92"/>
        <v>Keramika</v>
      </c>
      <c r="D597" s="17" t="str">
        <f t="shared" si="92"/>
        <v>Proces (metoda B): izlaz oksida</v>
      </c>
      <c r="E597" s="17"/>
      <c r="F597" s="151" t="str">
        <f t="shared" si="90"/>
        <v>Standardna metoda: Proces, članak 24. stavak 2.</v>
      </c>
      <c r="G597" s="103" t="str">
        <f>EUconst_NA</f>
        <v>nije primjenjivo</v>
      </c>
      <c r="H597" s="149"/>
      <c r="I597" s="149"/>
      <c r="J597" s="151"/>
      <c r="K597" s="151"/>
      <c r="L597" s="149"/>
      <c r="M597" s="149"/>
      <c r="N597" s="149"/>
      <c r="O597" s="150"/>
      <c r="P597" s="103" t="str">
        <f>IF(G597=EUconst_NA,EUconst_NA,IF(ISBLANK(J597),COUNTA(H597:O597),COUNTA(H597,J597,L597)))</f>
        <v>nije primjenjivo</v>
      </c>
      <c r="Q597" s="147" t="str">
        <f t="shared" si="88"/>
        <v>Keramika: Proces (metoda B): izlaz oksida</v>
      </c>
      <c r="R597" s="17"/>
      <c r="S597" s="17" t="str">
        <f t="shared" si="91"/>
        <v>BioC_Keramika: Proces (metoda B): izlaz oksida</v>
      </c>
      <c r="Z597" s="21" t="b">
        <f t="shared" si="87"/>
        <v>1</v>
      </c>
      <c r="AL597" s="619" t="s">
        <v>990</v>
      </c>
      <c r="AM597" s="619" t="s">
        <v>990</v>
      </c>
      <c r="AN597" s="619" t="s">
        <v>990</v>
      </c>
      <c r="AO597" s="619" t="s">
        <v>990</v>
      </c>
      <c r="AP597" s="619"/>
      <c r="AQ597" s="619" t="s">
        <v>990</v>
      </c>
      <c r="AR597" s="619"/>
    </row>
    <row r="598" spans="1:44" ht="12.75" customHeight="1" outlineLevel="1" x14ac:dyDescent="0.2">
      <c r="A598" s="21">
        <v>46</v>
      </c>
      <c r="B598" s="606" t="str">
        <f t="shared" si="92"/>
        <v>Proizvodnja keramike</v>
      </c>
      <c r="C598" s="17" t="str">
        <f t="shared" si="92"/>
        <v>Keramika</v>
      </c>
      <c r="D598" s="17" t="str">
        <f t="shared" si="92"/>
        <v>Čišćenje mokrim postupkom</v>
      </c>
      <c r="E598" s="17"/>
      <c r="F598" s="151" t="str">
        <f t="shared" si="90"/>
        <v>Standardna metoda: Proces, članak 24. stavak 2.</v>
      </c>
      <c r="G598" s="103" t="str">
        <f>EUconst_NA</f>
        <v>nije primjenjivo</v>
      </c>
      <c r="H598" s="149"/>
      <c r="I598" s="149"/>
      <c r="J598" s="151"/>
      <c r="K598" s="151"/>
      <c r="L598" s="149"/>
      <c r="M598" s="149"/>
      <c r="N598" s="149"/>
      <c r="O598" s="150"/>
      <c r="P598" s="103" t="str">
        <f>IF(G598=EUconst_NA,EUconst_NA,IF(ISBLANK(J598),COUNTA(H598:O598),COUNTA(H598,J598,L598)))</f>
        <v>nije primjenjivo</v>
      </c>
      <c r="Q598" s="147" t="str">
        <f t="shared" si="88"/>
        <v>Keramika: Čišćenje mokrim postupkom</v>
      </c>
      <c r="R598" s="17"/>
      <c r="S598" s="17" t="str">
        <f t="shared" si="91"/>
        <v>BioC_Keramika: Čišćenje mokrim postupkom</v>
      </c>
      <c r="Z598" s="21" t="b">
        <f t="shared" si="87"/>
        <v>1</v>
      </c>
      <c r="AL598" s="619" t="s">
        <v>990</v>
      </c>
      <c r="AM598" s="619" t="s">
        <v>990</v>
      </c>
      <c r="AN598" s="619" t="s">
        <v>990</v>
      </c>
      <c r="AO598" s="619" t="s">
        <v>990</v>
      </c>
      <c r="AP598" s="619"/>
      <c r="AQ598" s="619" t="s">
        <v>990</v>
      </c>
      <c r="AR598" s="619"/>
    </row>
    <row r="599" spans="1:44" ht="12.75" customHeight="1" outlineLevel="1" x14ac:dyDescent="0.2">
      <c r="A599" s="21">
        <v>47</v>
      </c>
      <c r="B599" s="606" t="str">
        <f t="shared" si="92"/>
        <v>Proizvodnja celuloze</v>
      </c>
      <c r="C599" s="17" t="str">
        <f t="shared" si="92"/>
        <v>Celuloza i papir</v>
      </c>
      <c r="D599" s="17" t="str">
        <f t="shared" si="92"/>
        <v>Dodatne kemikalije</v>
      </c>
      <c r="E599" s="17"/>
      <c r="F599" s="151" t="str">
        <f t="shared" si="90"/>
        <v>Standardna metoda: Proces, članak 24. stavak 2.</v>
      </c>
      <c r="G599" s="103" t="str">
        <f>EUconst_NA</f>
        <v>nije primjenjivo</v>
      </c>
      <c r="H599" s="149"/>
      <c r="I599" s="149"/>
      <c r="J599" s="151"/>
      <c r="K599" s="151"/>
      <c r="L599" s="149"/>
      <c r="M599" s="149"/>
      <c r="N599" s="149"/>
      <c r="O599" s="150"/>
      <c r="P599" s="103" t="str">
        <f>IF(G599=EUconst_NA,EUconst_NA,IF(ISBLANK(J599),COUNTA(H599:O599),COUNTA(H599,J599,L599)))</f>
        <v>nije primjenjivo</v>
      </c>
      <c r="Q599" s="147" t="str">
        <f t="shared" si="88"/>
        <v>Celuloza i papir: Dodatne kemikalije</v>
      </c>
      <c r="R599" s="17"/>
      <c r="S599" s="17" t="str">
        <f t="shared" si="91"/>
        <v>BioC_Celuloza i papir: Dodatne kemikalije</v>
      </c>
      <c r="Z599" s="21" t="b">
        <f t="shared" si="87"/>
        <v>1</v>
      </c>
      <c r="AL599" s="619" t="s">
        <v>990</v>
      </c>
      <c r="AM599" s="619" t="s">
        <v>990</v>
      </c>
      <c r="AN599" s="619" t="s">
        <v>990</v>
      </c>
      <c r="AO599" s="619" t="s">
        <v>990</v>
      </c>
      <c r="AP599" s="619"/>
      <c r="AQ599" s="619" t="s">
        <v>990</v>
      </c>
      <c r="AR599" s="619"/>
    </row>
    <row r="600" spans="1:44" ht="12.75" customHeight="1" outlineLevel="1" x14ac:dyDescent="0.2">
      <c r="A600" s="21">
        <v>48</v>
      </c>
      <c r="B600" s="606" t="str">
        <f t="shared" si="92"/>
        <v xml:space="preserve">Proizvodnja čađe </v>
      </c>
      <c r="C600" s="17" t="str">
        <f t="shared" si="92"/>
        <v>Čađa</v>
      </c>
      <c r="D600" s="17" t="str">
        <f t="shared" si="92"/>
        <v>Metodologija masene bilance</v>
      </c>
      <c r="E600" s="17"/>
      <c r="F600" s="151" t="str">
        <f t="shared" si="90"/>
        <v>Metoda masene bilance, članak 25.</v>
      </c>
      <c r="G600" s="103">
        <v>1</v>
      </c>
      <c r="H600" s="149" t="str">
        <f>Translations!$B$505</f>
        <v>Udio biomase I:</v>
      </c>
      <c r="I600" s="149" t="str">
        <f>Translations!$B$510</f>
        <v>Udio biomase II:</v>
      </c>
      <c r="J600" s="149"/>
      <c r="K600" s="149"/>
      <c r="L600" s="149"/>
      <c r="M600" s="149" t="str">
        <f>Translations!$B$1266</f>
        <v>Analiza udjela biomase</v>
      </c>
      <c r="N600" s="149" t="s">
        <v>1757</v>
      </c>
      <c r="O600" s="150"/>
      <c r="P600" s="103">
        <v>3</v>
      </c>
      <c r="Q600" s="147" t="str">
        <f t="shared" si="88"/>
        <v>Čađa: Metodologija masene bilance</v>
      </c>
      <c r="R600" s="17"/>
      <c r="S600" s="17" t="str">
        <f t="shared" si="91"/>
        <v>BioC_Čađa: Metodologija masene bilance</v>
      </c>
      <c r="Z600" s="21" t="b">
        <f t="shared" si="87"/>
        <v>0</v>
      </c>
      <c r="AL600" s="619">
        <v>1</v>
      </c>
      <c r="AM600" s="619" t="str">
        <f>Translations!$B$510</f>
        <v>Udio biomase II:</v>
      </c>
      <c r="AN600" s="619" t="s">
        <v>990</v>
      </c>
      <c r="AO600" s="619" t="s">
        <v>990</v>
      </c>
      <c r="AP600" s="619"/>
      <c r="AQ600" s="619">
        <v>2</v>
      </c>
      <c r="AR600" s="619">
        <v>3</v>
      </c>
    </row>
    <row r="601" spans="1:44" ht="12.75" customHeight="1" outlineLevel="1" x14ac:dyDescent="0.2">
      <c r="A601" s="21">
        <v>49</v>
      </c>
      <c r="B601" s="606" t="str">
        <f t="shared" si="92"/>
        <v>Proizvodnja amonijaka</v>
      </c>
      <c r="C601" s="17" t="str">
        <f t="shared" si="92"/>
        <v>Amonijak</v>
      </c>
      <c r="D601" s="17" t="str">
        <f t="shared" si="92"/>
        <v>Gorivo koje se koristi kao ulazni materijal procesa</v>
      </c>
      <c r="E601" s="17"/>
      <c r="F601" s="151" t="str">
        <f t="shared" si="90"/>
        <v>Standardna metoda: Gorivo, članak 24. stavak 1.Uredbe</v>
      </c>
      <c r="G601" s="103">
        <v>1</v>
      </c>
      <c r="H601" s="149" t="str">
        <f>Translations!$B$505</f>
        <v>Udio biomase I:</v>
      </c>
      <c r="I601" s="149" t="str">
        <f>Translations!$B$510</f>
        <v>Udio biomase II:</v>
      </c>
      <c r="J601" s="149"/>
      <c r="K601" s="149"/>
      <c r="L601" s="149"/>
      <c r="M601" s="149" t="str">
        <f>Translations!$B$1266</f>
        <v>Analiza udjela biomase</v>
      </c>
      <c r="N601" s="149" t="s">
        <v>1757</v>
      </c>
      <c r="O601" s="150"/>
      <c r="P601" s="103">
        <v>3</v>
      </c>
      <c r="Q601" s="147" t="str">
        <f t="shared" si="88"/>
        <v>Amonijak: Gorivo koje se koristi kao ulazni materijal procesa</v>
      </c>
      <c r="R601" s="17"/>
      <c r="S601" s="17" t="str">
        <f t="shared" si="91"/>
        <v>BioC_Amonijak: Gorivo koje se koristi kao ulazni materijal procesa</v>
      </c>
      <c r="Z601" s="21" t="b">
        <f t="shared" si="87"/>
        <v>0</v>
      </c>
      <c r="AL601" s="619">
        <v>1</v>
      </c>
      <c r="AM601" s="619" t="str">
        <f>Translations!$B$510</f>
        <v>Udio biomase II:</v>
      </c>
      <c r="AN601" s="619" t="s">
        <v>990</v>
      </c>
      <c r="AO601" s="619" t="s">
        <v>990</v>
      </c>
      <c r="AP601" s="619"/>
      <c r="AQ601" s="619">
        <v>2</v>
      </c>
      <c r="AR601" s="619">
        <v>3</v>
      </c>
    </row>
    <row r="602" spans="1:44" ht="12.75" customHeight="1" outlineLevel="1" x14ac:dyDescent="0.2">
      <c r="A602" s="21">
        <v>50</v>
      </c>
      <c r="B602" s="606" t="str">
        <f t="shared" si="92"/>
        <v>Proizvodnja vodika i sintetskog plina</v>
      </c>
      <c r="C602" s="17" t="str">
        <f t="shared" si="92"/>
        <v>Vodik i sintetski plin</v>
      </c>
      <c r="D602" s="17" t="str">
        <f t="shared" si="92"/>
        <v>Gorivo koje se koristi kao ulazni materijal procesa</v>
      </c>
      <c r="E602" s="17"/>
      <c r="F602" s="151" t="str">
        <f t="shared" si="90"/>
        <v>Standardna metoda: Gorivo, članak 24. stavak 1.Uredbe</v>
      </c>
      <c r="G602" s="103">
        <v>1</v>
      </c>
      <c r="H602" s="149" t="str">
        <f>Translations!$B$505</f>
        <v>Udio biomase I:</v>
      </c>
      <c r="I602" s="149" t="str">
        <f>Translations!$B$510</f>
        <v>Udio biomase II:</v>
      </c>
      <c r="J602" s="149"/>
      <c r="K602" s="149"/>
      <c r="L602" s="149"/>
      <c r="M602" s="149" t="str">
        <f>Translations!$B$1266</f>
        <v>Analiza udjela biomase</v>
      </c>
      <c r="N602" s="149" t="s">
        <v>1757</v>
      </c>
      <c r="O602" s="150"/>
      <c r="P602" s="103">
        <v>3</v>
      </c>
      <c r="Q602" s="147" t="str">
        <f t="shared" si="88"/>
        <v>Vodik i sintetski plin: Gorivo koje se koristi kao ulazni materijal procesa</v>
      </c>
      <c r="R602" s="17"/>
      <c r="S602" s="17" t="str">
        <f t="shared" si="91"/>
        <v>BioC_Vodik i sintetski plin: Gorivo koje se koristi kao ulazni materijal procesa</v>
      </c>
      <c r="Z602" s="21" t="b">
        <f t="shared" si="87"/>
        <v>0</v>
      </c>
      <c r="AL602" s="619">
        <v>1</v>
      </c>
      <c r="AM602" s="619" t="str">
        <f>Translations!$B$510</f>
        <v>Udio biomase II:</v>
      </c>
      <c r="AN602" s="619" t="s">
        <v>990</v>
      </c>
      <c r="AO602" s="619" t="s">
        <v>990</v>
      </c>
      <c r="AP602" s="619"/>
      <c r="AQ602" s="619">
        <v>2</v>
      </c>
      <c r="AR602" s="619">
        <v>3</v>
      </c>
    </row>
    <row r="603" spans="1:44" ht="12.75" customHeight="1" outlineLevel="1" x14ac:dyDescent="0.2">
      <c r="A603" s="21">
        <v>51</v>
      </c>
      <c r="B603" s="606" t="str">
        <f t="shared" si="92"/>
        <v>Proizvodnja vodika i sintetskog plina</v>
      </c>
      <c r="C603" s="17" t="str">
        <f t="shared" si="92"/>
        <v>Vodik i sintetski plin</v>
      </c>
      <c r="D603" s="17" t="str">
        <f t="shared" si="92"/>
        <v>Metodologija masene bilance</v>
      </c>
      <c r="E603" s="17"/>
      <c r="F603" s="151" t="str">
        <f t="shared" si="90"/>
        <v>Metoda masene bilance, članak 25.</v>
      </c>
      <c r="G603" s="103">
        <v>1</v>
      </c>
      <c r="H603" s="149" t="str">
        <f>Translations!$B$505</f>
        <v>Udio biomase I:</v>
      </c>
      <c r="I603" s="149" t="str">
        <f>Translations!$B$510</f>
        <v>Udio biomase II:</v>
      </c>
      <c r="J603" s="149"/>
      <c r="K603" s="149"/>
      <c r="L603" s="149"/>
      <c r="M603" s="149" t="str">
        <f>Translations!$B$1266</f>
        <v>Analiza udjela biomase</v>
      </c>
      <c r="N603" s="149" t="s">
        <v>1757</v>
      </c>
      <c r="O603" s="150"/>
      <c r="P603" s="103">
        <v>3</v>
      </c>
      <c r="Q603" s="147" t="str">
        <f t="shared" si="88"/>
        <v>Vodik i sintetski plin: Metodologija masene bilance</v>
      </c>
      <c r="R603" s="17"/>
      <c r="S603" s="17" t="str">
        <f t="shared" si="91"/>
        <v>BioC_Vodik i sintetski plin: Metodologija masene bilance</v>
      </c>
      <c r="Z603" s="21" t="b">
        <f t="shared" si="87"/>
        <v>0</v>
      </c>
      <c r="AL603" s="619">
        <v>1</v>
      </c>
      <c r="AM603" s="619" t="str">
        <f>Translations!$B$510</f>
        <v>Udio biomase II:</v>
      </c>
      <c r="AN603" s="619" t="s">
        <v>990</v>
      </c>
      <c r="AO603" s="619" t="s">
        <v>990</v>
      </c>
      <c r="AP603" s="619"/>
      <c r="AQ603" s="619">
        <v>2</v>
      </c>
      <c r="AR603" s="619">
        <v>3</v>
      </c>
    </row>
    <row r="604" spans="1:44" ht="12.75" customHeight="1" outlineLevel="1" x14ac:dyDescent="0.2">
      <c r="A604" s="21">
        <v>52</v>
      </c>
      <c r="B604" s="606" t="str">
        <f t="shared" si="92"/>
        <v xml:space="preserve">Proizvodnja kemikalija na veliko </v>
      </c>
      <c r="C604" s="17" t="str">
        <f t="shared" si="92"/>
        <v>Organske kemikalije na veliko</v>
      </c>
      <c r="D604" s="17" t="str">
        <f t="shared" si="92"/>
        <v>Metodologija masene bilance</v>
      </c>
      <c r="E604" s="17"/>
      <c r="F604" s="151" t="str">
        <f t="shared" si="90"/>
        <v>Metoda masene bilance, članak 25.</v>
      </c>
      <c r="G604" s="103">
        <v>1</v>
      </c>
      <c r="H604" s="149" t="str">
        <f>Translations!$B$505</f>
        <v>Udio biomase I:</v>
      </c>
      <c r="I604" s="149" t="str">
        <f>Translations!$B$510</f>
        <v>Udio biomase II:</v>
      </c>
      <c r="J604" s="149"/>
      <c r="K604" s="149"/>
      <c r="L604" s="149"/>
      <c r="M604" s="149" t="str">
        <f>Translations!$B$1266</f>
        <v>Analiza udjela biomase</v>
      </c>
      <c r="N604" s="149" t="s">
        <v>1757</v>
      </c>
      <c r="O604" s="150"/>
      <c r="P604" s="103">
        <v>3</v>
      </c>
      <c r="Q604" s="147" t="str">
        <f t="shared" si="88"/>
        <v>Organske kemikalije na veliko: Metodologija masene bilance</v>
      </c>
      <c r="R604" s="17"/>
      <c r="S604" s="17" t="str">
        <f t="shared" si="91"/>
        <v>BioC_Organske kemikalije na veliko: Metodologija masene bilance</v>
      </c>
      <c r="Z604" s="21" t="b">
        <f t="shared" si="87"/>
        <v>0</v>
      </c>
      <c r="AL604" s="619">
        <v>1</v>
      </c>
      <c r="AM604" s="619" t="str">
        <f>Translations!$B$510</f>
        <v>Udio biomase II:</v>
      </c>
      <c r="AN604" s="619" t="s">
        <v>990</v>
      </c>
      <c r="AO604" s="619" t="s">
        <v>990</v>
      </c>
      <c r="AP604" s="619"/>
      <c r="AQ604" s="619">
        <v>2</v>
      </c>
      <c r="AR604" s="619">
        <v>3</v>
      </c>
    </row>
    <row r="605" spans="1:44" ht="12.75" customHeight="1" outlineLevel="1" x14ac:dyDescent="0.2">
      <c r="A605" s="21">
        <v>53</v>
      </c>
      <c r="B605" s="606" t="str">
        <f t="shared" si="92"/>
        <v>Proizvodnja ili prerada obojenih metala</v>
      </c>
      <c r="C605" s="17" t="str">
        <f t="shared" si="92"/>
        <v>Neobojeni, sek. aluminij</v>
      </c>
      <c r="D605" s="17" t="str">
        <f t="shared" si="92"/>
        <v>Proces (metoda A): samo karbonat</v>
      </c>
      <c r="E605" s="597"/>
      <c r="F605" s="151" t="str">
        <f t="shared" si="90"/>
        <v>Standardna metoda: Proces, članak 24. stavak 2.</v>
      </c>
      <c r="G605" s="103" t="str">
        <f>EUconst_NA</f>
        <v>nije primjenjivo</v>
      </c>
      <c r="H605" s="149"/>
      <c r="I605" s="149"/>
      <c r="J605" s="151"/>
      <c r="K605" s="151"/>
      <c r="L605" s="149"/>
      <c r="M605" s="149"/>
      <c r="N605" s="149"/>
      <c r="O605" s="150"/>
      <c r="P605" s="103" t="str">
        <f>IF(G605=EUconst_NA,EUconst_NA,IF(ISBLANK(J605),COUNTA(H605:O605),COUNTA(H605,J605,L605)))</f>
        <v>nije primjenjivo</v>
      </c>
      <c r="Q605" s="147" t="str">
        <f t="shared" si="88"/>
        <v>Neobojeni, sek. aluminij: Proces (metoda A): samo karbonat</v>
      </c>
      <c r="R605" s="17"/>
      <c r="S605" s="17" t="str">
        <f t="shared" si="91"/>
        <v>BioC_Neobojeni, sek. aluminij: Proces (metoda A): samo karbonat</v>
      </c>
      <c r="Z605" s="21" t="b">
        <f t="shared" si="87"/>
        <v>1</v>
      </c>
      <c r="AL605" s="619" t="s">
        <v>990</v>
      </c>
      <c r="AM605" s="619" t="s">
        <v>990</v>
      </c>
      <c r="AN605" s="619" t="s">
        <v>990</v>
      </c>
      <c r="AO605" s="619" t="s">
        <v>990</v>
      </c>
      <c r="AP605" s="619"/>
      <c r="AQ605" s="619" t="s">
        <v>990</v>
      </c>
      <c r="AR605" s="619"/>
    </row>
    <row r="606" spans="1:44" ht="12.75" customHeight="1" outlineLevel="1" x14ac:dyDescent="0.2">
      <c r="A606" s="21">
        <v>54</v>
      </c>
      <c r="B606" s="606" t="str">
        <f t="shared" si="92"/>
        <v>Proizvodnja ili prerada obojenih metala</v>
      </c>
      <c r="C606" s="17" t="str">
        <f t="shared" si="92"/>
        <v>Neobojeni, sek. aluminij</v>
      </c>
      <c r="D606" s="17" t="str">
        <f t="shared" si="92"/>
        <v>Proces (metoda A): miješani (karbonat + nekarbonat)</v>
      </c>
      <c r="E606" s="597"/>
      <c r="F606" s="151" t="str">
        <f t="shared" si="90"/>
        <v>Standardna metoda: Proces, članak 24. stavak 2.</v>
      </c>
      <c r="G606" s="103">
        <v>1</v>
      </c>
      <c r="H606" s="149" t="str">
        <f>Translations!$B$505</f>
        <v>Udio biomase I:</v>
      </c>
      <c r="I606" s="149" t="str">
        <f>Translations!$B$510</f>
        <v>Udio biomase II:</v>
      </c>
      <c r="J606" s="149"/>
      <c r="K606" s="149"/>
      <c r="L606" s="149"/>
      <c r="M606" s="149" t="str">
        <f>Translations!$B$1266</f>
        <v>Analiza udjela biomase</v>
      </c>
      <c r="N606" s="149" t="s">
        <v>1757</v>
      </c>
      <c r="O606" s="150"/>
      <c r="P606" s="103">
        <v>3</v>
      </c>
      <c r="Q606" s="147" t="str">
        <f t="shared" si="88"/>
        <v>Neobojeni, sek. aluminij: Proces (metoda A): miješani (karbonat + nekarbonat)</v>
      </c>
      <c r="R606" s="17"/>
      <c r="S606" s="17" t="str">
        <f t="shared" si="91"/>
        <v>BioC_Neobojeni, sek. aluminij: Proces (metoda A): miješani (karbonat + nekarbonat)</v>
      </c>
      <c r="Z606" s="21" t="b">
        <f t="shared" si="87"/>
        <v>0</v>
      </c>
      <c r="AL606" s="619">
        <v>1</v>
      </c>
      <c r="AM606" s="619" t="str">
        <f>Translations!$B$510</f>
        <v>Udio biomase II:</v>
      </c>
      <c r="AN606" s="619" t="s">
        <v>990</v>
      </c>
      <c r="AO606" s="619" t="s">
        <v>990</v>
      </c>
      <c r="AP606" s="619"/>
      <c r="AQ606" s="619">
        <v>2</v>
      </c>
      <c r="AR606" s="619">
        <v>3</v>
      </c>
    </row>
    <row r="607" spans="1:44" ht="12.75" customHeight="1" outlineLevel="1" x14ac:dyDescent="0.2">
      <c r="A607" s="21">
        <v>55</v>
      </c>
      <c r="B607" s="606" t="str">
        <f t="shared" si="92"/>
        <v>Proizvodnja ili prerada obojenih metala</v>
      </c>
      <c r="C607" s="17" t="str">
        <f t="shared" si="92"/>
        <v>Neobojeni, sek. aluminij</v>
      </c>
      <c r="D607" s="17" t="str">
        <f t="shared" si="92"/>
        <v>Proces (metoda A): nekarbonat</v>
      </c>
      <c r="E607" s="597"/>
      <c r="F607" s="151" t="str">
        <f t="shared" si="90"/>
        <v>Standardna metoda: Proces, članak 24. stavak 2.</v>
      </c>
      <c r="G607" s="103">
        <v>1</v>
      </c>
      <c r="H607" s="149" t="str">
        <f>Translations!$B$505</f>
        <v>Udio biomase I:</v>
      </c>
      <c r="I607" s="149" t="str">
        <f>Translations!$B$510</f>
        <v>Udio biomase II:</v>
      </c>
      <c r="J607" s="149"/>
      <c r="K607" s="149"/>
      <c r="L607" s="149"/>
      <c r="M607" s="149" t="str">
        <f>Translations!$B$1266</f>
        <v>Analiza udjela biomase</v>
      </c>
      <c r="N607" s="149" t="s">
        <v>1757</v>
      </c>
      <c r="O607" s="150"/>
      <c r="P607" s="103">
        <v>3</v>
      </c>
      <c r="Q607" s="147" t="str">
        <f t="shared" si="88"/>
        <v>Neobojeni, sek. aluminij: Proces (metoda A): nekarbonat</v>
      </c>
      <c r="R607" s="17"/>
      <c r="S607" s="17" t="str">
        <f t="shared" si="91"/>
        <v>BioC_Neobojeni, sek. aluminij: Proces (metoda A): nekarbonat</v>
      </c>
      <c r="Z607" s="21" t="b">
        <f t="shared" si="87"/>
        <v>0</v>
      </c>
      <c r="AL607" s="619">
        <v>1</v>
      </c>
      <c r="AM607" s="619" t="str">
        <f>Translations!$B$510</f>
        <v>Udio biomase II:</v>
      </c>
      <c r="AN607" s="619" t="s">
        <v>990</v>
      </c>
      <c r="AO607" s="619" t="s">
        <v>990</v>
      </c>
      <c r="AP607" s="619"/>
      <c r="AQ607" s="619">
        <v>2</v>
      </c>
      <c r="AR607" s="619">
        <v>3</v>
      </c>
    </row>
    <row r="608" spans="1:44" ht="12.75" customHeight="1" outlineLevel="1" x14ac:dyDescent="0.2">
      <c r="A608" s="21">
        <v>56</v>
      </c>
      <c r="B608" s="606" t="str">
        <f t="shared" si="92"/>
        <v>Proizvodnja ili prerada obojenih metala</v>
      </c>
      <c r="C608" s="17" t="str">
        <f t="shared" si="92"/>
        <v>Neobojeni, sek. aluminij</v>
      </c>
      <c r="D608" s="17" t="str">
        <f t="shared" si="92"/>
        <v>Proces (metoda B): izlaz oksida</v>
      </c>
      <c r="E608" s="597"/>
      <c r="F608" s="151" t="str">
        <f t="shared" si="90"/>
        <v>Standardna metoda: Proces, članak 24. stavak 2.</v>
      </c>
      <c r="G608" s="103" t="str">
        <f>EUconst_NA</f>
        <v>nije primjenjivo</v>
      </c>
      <c r="H608" s="149"/>
      <c r="I608" s="149"/>
      <c r="J608" s="151"/>
      <c r="K608" s="151"/>
      <c r="L608" s="149"/>
      <c r="M608" s="149"/>
      <c r="N608" s="149"/>
      <c r="O608" s="150"/>
      <c r="P608" s="103" t="str">
        <f>IF(G608=EUconst_NA,EUconst_NA,IF(ISBLANK(J608),COUNTA(H608:O608),COUNTA(H608,J608,L608)))</f>
        <v>nije primjenjivo</v>
      </c>
      <c r="Q608" s="147" t="str">
        <f t="shared" si="88"/>
        <v>Neobojeni, sek. aluminij: Proces (metoda B): izlaz oksida</v>
      </c>
      <c r="R608" s="17"/>
      <c r="S608" s="17" t="str">
        <f t="shared" si="91"/>
        <v>BioC_Neobojeni, sek. aluminij: Proces (metoda B): izlaz oksida</v>
      </c>
      <c r="Z608" s="21" t="b">
        <f t="shared" si="87"/>
        <v>1</v>
      </c>
      <c r="AL608" s="619" t="s">
        <v>990</v>
      </c>
      <c r="AM608" s="619" t="s">
        <v>990</v>
      </c>
      <c r="AN608" s="619" t="s">
        <v>990</v>
      </c>
      <c r="AO608" s="619" t="s">
        <v>990</v>
      </c>
      <c r="AP608" s="619"/>
      <c r="AQ608" s="619" t="s">
        <v>990</v>
      </c>
      <c r="AR608" s="619"/>
    </row>
    <row r="609" spans="1:44" ht="12.75" customHeight="1" outlineLevel="1" x14ac:dyDescent="0.2">
      <c r="A609" s="21">
        <v>57</v>
      </c>
      <c r="B609" s="606" t="str">
        <f t="shared" si="92"/>
        <v>Proizvodnja ili prerada obojenih metala</v>
      </c>
      <c r="C609" s="17" t="str">
        <f t="shared" si="92"/>
        <v>Neobojeni, sek. aluminij</v>
      </c>
      <c r="D609" s="17" t="str">
        <f t="shared" si="92"/>
        <v>Metodologija masene bilance</v>
      </c>
      <c r="E609" s="17"/>
      <c r="F609" s="151" t="str">
        <f t="shared" si="90"/>
        <v>Metoda masene bilance, članak 25.</v>
      </c>
      <c r="G609" s="103">
        <v>1</v>
      </c>
      <c r="H609" s="149" t="str">
        <f>Translations!$B$505</f>
        <v>Udio biomase I:</v>
      </c>
      <c r="I609" s="149" t="str">
        <f>Translations!$B$510</f>
        <v>Udio biomase II:</v>
      </c>
      <c r="J609" s="149"/>
      <c r="K609" s="149"/>
      <c r="L609" s="149"/>
      <c r="M609" s="149" t="str">
        <f>Translations!$B$1266</f>
        <v>Analiza udjela biomase</v>
      </c>
      <c r="N609" s="149" t="s">
        <v>1757</v>
      </c>
      <c r="O609" s="150"/>
      <c r="P609" s="103">
        <v>3</v>
      </c>
      <c r="Q609" s="147" t="str">
        <f t="shared" si="88"/>
        <v>Neobojeni, sek. aluminij: Metodologija masene bilance</v>
      </c>
      <c r="R609" s="17"/>
      <c r="S609" s="17" t="str">
        <f t="shared" si="91"/>
        <v>BioC_Neobojeni, sek. aluminij: Metodologija masene bilance</v>
      </c>
      <c r="Z609" s="21" t="b">
        <f t="shared" si="87"/>
        <v>0</v>
      </c>
      <c r="AL609" s="619">
        <v>1</v>
      </c>
      <c r="AM609" s="619" t="str">
        <f>Translations!$B$510</f>
        <v>Udio biomase II:</v>
      </c>
      <c r="AN609" s="619" t="s">
        <v>990</v>
      </c>
      <c r="AO609" s="619" t="s">
        <v>990</v>
      </c>
      <c r="AP609" s="619"/>
      <c r="AQ609" s="619">
        <v>2</v>
      </c>
      <c r="AR609" s="619">
        <v>3</v>
      </c>
    </row>
    <row r="610" spans="1:44" ht="12.75" customHeight="1" outlineLevel="1" x14ac:dyDescent="0.2">
      <c r="A610" s="21">
        <v>58</v>
      </c>
      <c r="B610" s="606" t="str">
        <f t="shared" si="92"/>
        <v>Proizvodnja natrij karbonata i natrij-bikarbonata</v>
      </c>
      <c r="C610" s="17" t="str">
        <f t="shared" si="92"/>
        <v>Natrij karbonat / natrij bikarbonat</v>
      </c>
      <c r="D610" s="17" t="str">
        <f t="shared" si="92"/>
        <v>Metodologija masene bilance</v>
      </c>
      <c r="E610" s="17"/>
      <c r="F610" s="151" t="str">
        <f t="shared" si="90"/>
        <v>Metoda masene bilance, članak 25.</v>
      </c>
      <c r="G610" s="103">
        <v>1</v>
      </c>
      <c r="H610" s="149" t="str">
        <f>Translations!$B$505</f>
        <v>Udio biomase I:</v>
      </c>
      <c r="I610" s="149" t="str">
        <f>Translations!$B$510</f>
        <v>Udio biomase II:</v>
      </c>
      <c r="J610" s="149"/>
      <c r="K610" s="149"/>
      <c r="L610" s="149"/>
      <c r="M610" s="149" t="str">
        <f>Translations!$B$1266</f>
        <v>Analiza udjela biomase</v>
      </c>
      <c r="N610" s="149" t="s">
        <v>1757</v>
      </c>
      <c r="O610" s="150"/>
      <c r="P610" s="103">
        <v>3</v>
      </c>
      <c r="Q610" s="147" t="str">
        <f t="shared" si="88"/>
        <v>Natrij karbonat / natrij bikarbonat: Metodologija masene bilance</v>
      </c>
      <c r="R610" s="17"/>
      <c r="S610" s="17" t="str">
        <f t="shared" si="91"/>
        <v>BioC_Natrij karbonat / natrij bikarbonat: Metodologija masene bilance</v>
      </c>
      <c r="W610" s="226"/>
      <c r="Z610" s="21" t="b">
        <f t="shared" si="87"/>
        <v>0</v>
      </c>
      <c r="AL610" s="619">
        <v>1</v>
      </c>
      <c r="AM610" s="619" t="str">
        <f>Translations!$B$510</f>
        <v>Udio biomase II:</v>
      </c>
      <c r="AN610" s="619" t="s">
        <v>990</v>
      </c>
      <c r="AO610" s="619" t="s">
        <v>990</v>
      </c>
      <c r="AP610" s="619"/>
      <c r="AQ610" s="619">
        <v>2</v>
      </c>
      <c r="AR610" s="619">
        <v>3</v>
      </c>
    </row>
    <row r="611" spans="1:44" ht="12.75" customHeight="1" outlineLevel="1" x14ac:dyDescent="0.2">
      <c r="A611" s="21">
        <v>59</v>
      </c>
      <c r="B611" s="606" t="str">
        <f t="shared" si="92"/>
        <v>Proizvodnja primarnog aluminija</v>
      </c>
      <c r="C611" s="17" t="str">
        <f t="shared" si="92"/>
        <v>Primarni aluminij</v>
      </c>
      <c r="D611" s="17" t="str">
        <f t="shared" si="92"/>
        <v>Metodologija masene bilance</v>
      </c>
      <c r="E611" s="17"/>
      <c r="F611" s="151" t="str">
        <f t="shared" si="90"/>
        <v>Metoda masene bilance, članak 25.</v>
      </c>
      <c r="G611" s="103">
        <v>1</v>
      </c>
      <c r="H611" s="149" t="str">
        <f>Translations!$B$505</f>
        <v>Udio biomase I:</v>
      </c>
      <c r="I611" s="149" t="str">
        <f>Translations!$B$510</f>
        <v>Udio biomase II:</v>
      </c>
      <c r="J611" s="149"/>
      <c r="K611" s="149"/>
      <c r="L611" s="149"/>
      <c r="M611" s="149" t="str">
        <f>Translations!$B$1266</f>
        <v>Analiza udjela biomase</v>
      </c>
      <c r="N611" s="149" t="s">
        <v>1757</v>
      </c>
      <c r="O611" s="150"/>
      <c r="P611" s="103">
        <v>3</v>
      </c>
      <c r="Q611" s="147" t="str">
        <f t="shared" si="88"/>
        <v>Primarni aluminij: Metodologija masene bilance</v>
      </c>
      <c r="R611" s="17"/>
      <c r="S611" s="17" t="str">
        <f t="shared" si="91"/>
        <v>BioC_Primarni aluminij: Metodologija masene bilance</v>
      </c>
      <c r="Z611" s="21" t="b">
        <f t="shared" si="87"/>
        <v>0</v>
      </c>
      <c r="AL611" s="619">
        <v>1</v>
      </c>
      <c r="AM611" s="619" t="str">
        <f>Translations!$B$510</f>
        <v>Udio biomase II:</v>
      </c>
      <c r="AN611" s="619" t="s">
        <v>990</v>
      </c>
      <c r="AO611" s="619" t="s">
        <v>990</v>
      </c>
      <c r="AP611" s="619"/>
      <c r="AQ611" s="619">
        <v>2</v>
      </c>
      <c r="AR611" s="619">
        <v>3</v>
      </c>
    </row>
    <row r="612" spans="1:44" ht="12.75" customHeight="1" outlineLevel="1" x14ac:dyDescent="0.2">
      <c r="A612" s="21">
        <v>60</v>
      </c>
      <c r="B612" s="606" t="str">
        <f t="shared" si="92"/>
        <v>Proizvodnja primarnog aluminija</v>
      </c>
      <c r="C612" s="17" t="str">
        <f t="shared" si="92"/>
        <v>Primarni aluminij</v>
      </c>
      <c r="D612" s="17" t="str">
        <f t="shared" si="92"/>
        <v>Emisije PFC (Metoda nagiba)</v>
      </c>
      <c r="E612" s="17"/>
      <c r="F612" s="151" t="str">
        <f t="shared" si="90"/>
        <v>Izračun sa specijalnim odredbama za PFC (Prilog IV, poglavlje 8.)</v>
      </c>
      <c r="G612" s="103" t="str">
        <f>EUconst_NA</f>
        <v>nije primjenjivo</v>
      </c>
      <c r="H612" s="149"/>
      <c r="I612" s="149"/>
      <c r="J612" s="151"/>
      <c r="K612" s="151"/>
      <c r="L612" s="149"/>
      <c r="M612" s="149"/>
      <c r="N612" s="149"/>
      <c r="O612" s="150"/>
      <c r="P612" s="103" t="str">
        <f>IF(G612=EUconst_NA,EUconst_NA,IF(ISBLANK(J612),COUNTA(H612:O612),COUNTA(H612,J612,L612)))</f>
        <v>nije primjenjivo</v>
      </c>
      <c r="Q612" s="147" t="str">
        <f t="shared" si="88"/>
        <v>Primarni aluminij: Emisije PFC (Metoda nagiba)</v>
      </c>
      <c r="R612" s="17"/>
      <c r="S612" s="17" t="str">
        <f t="shared" si="91"/>
        <v>BioC_Primarni aluminij: Emisije PFC (Metoda nagiba)</v>
      </c>
      <c r="Z612" s="21" t="b">
        <f t="shared" si="87"/>
        <v>1</v>
      </c>
      <c r="AL612" s="619" t="s">
        <v>990</v>
      </c>
      <c r="AM612" s="619" t="s">
        <v>990</v>
      </c>
      <c r="AN612" s="619" t="s">
        <v>990</v>
      </c>
      <c r="AO612" s="619" t="s">
        <v>990</v>
      </c>
      <c r="AP612" s="619"/>
      <c r="AQ612" s="619" t="s">
        <v>990</v>
      </c>
      <c r="AR612" s="619"/>
    </row>
    <row r="613" spans="1:44" ht="12.75" customHeight="1" outlineLevel="1" x14ac:dyDescent="0.2">
      <c r="A613" s="21">
        <v>61</v>
      </c>
      <c r="B613" s="606" t="str">
        <f t="shared" ref="B613:D622" si="93">B541</f>
        <v>Proizvodnja primarnog aluminija</v>
      </c>
      <c r="C613" s="17" t="str">
        <f t="shared" si="93"/>
        <v>Primarni aluminij</v>
      </c>
      <c r="D613" s="17" t="str">
        <f t="shared" si="93"/>
        <v>Emisije PFC (prenaponska metoda)</v>
      </c>
      <c r="E613" s="17"/>
      <c r="F613" s="151" t="str">
        <f t="shared" si="90"/>
        <v>Izračun sa specijalnim odredbama za PFC (Prilog IV, poglavlje 8.)</v>
      </c>
      <c r="G613" s="103" t="str">
        <f>EUconst_NA</f>
        <v>nije primjenjivo</v>
      </c>
      <c r="H613" s="149"/>
      <c r="I613" s="149"/>
      <c r="J613" s="151"/>
      <c r="K613" s="151"/>
      <c r="L613" s="149"/>
      <c r="M613" s="149"/>
      <c r="N613" s="149"/>
      <c r="O613" s="150"/>
      <c r="P613" s="103" t="str">
        <f>IF(G613=EUconst_NA,EUconst_NA,IF(ISBLANK(J613),COUNTA(H613:O613),COUNTA(H613,J613,L613)))</f>
        <v>nije primjenjivo</v>
      </c>
      <c r="Q613" s="147" t="str">
        <f t="shared" si="88"/>
        <v>Primarni aluminij: Emisije PFC (prenaponska metoda)</v>
      </c>
      <c r="R613" s="17"/>
      <c r="S613" s="17" t="str">
        <f t="shared" si="91"/>
        <v>BioC_Primarni aluminij: Emisije PFC (prenaponska metoda)</v>
      </c>
      <c r="Z613" s="21" t="b">
        <f t="shared" si="87"/>
        <v>1</v>
      </c>
      <c r="AL613" s="619" t="s">
        <v>990</v>
      </c>
      <c r="AM613" s="619" t="s">
        <v>990</v>
      </c>
      <c r="AN613" s="619" t="s">
        <v>990</v>
      </c>
      <c r="AO613" s="619" t="s">
        <v>990</v>
      </c>
      <c r="AP613" s="619"/>
      <c r="AQ613" s="619" t="s">
        <v>990</v>
      </c>
      <c r="AR613" s="619"/>
    </row>
    <row r="614" spans="1:44" ht="12.75" customHeight="1" outlineLevel="1" x14ac:dyDescent="0.2">
      <c r="A614" s="21">
        <v>62</v>
      </c>
      <c r="B614" s="606" t="str">
        <f t="shared" si="93"/>
        <v>Hvatanje stakleničkih plinova prema Direktivi 2009/31/EC</v>
      </c>
      <c r="C614" s="17" t="str">
        <f t="shared" si="93"/>
        <v>CCS: Capture</v>
      </c>
      <c r="D614" s="17" t="str">
        <f t="shared" si="93"/>
        <v>CO2 transferred</v>
      </c>
      <c r="E614" s="17"/>
      <c r="F614" s="151" t="str">
        <f t="shared" ref="F614:F622" si="94">F542</f>
        <v>Metoda masene bilance, članak 25.</v>
      </c>
      <c r="G614" s="103">
        <v>1</v>
      </c>
      <c r="H614" s="149" t="str">
        <f>Translations!$B$505</f>
        <v>Udio biomase I:</v>
      </c>
      <c r="I614" s="149" t="str">
        <f>Translations!$B$510</f>
        <v>Udio biomase II:</v>
      </c>
      <c r="J614" s="149"/>
      <c r="K614" s="149"/>
      <c r="L614" s="149"/>
      <c r="M614" s="149" t="str">
        <f>Translations!$B$1266</f>
        <v>Analiza udjela biomase</v>
      </c>
      <c r="N614" s="149" t="s">
        <v>1757</v>
      </c>
      <c r="O614" s="150"/>
      <c r="P614" s="103">
        <v>3</v>
      </c>
      <c r="Q614" s="147" t="str">
        <f t="shared" ref="Q614:Q622" si="95">C614 &amp; ": " &amp;D614</f>
        <v>CCS: Capture: CO2 transferred</v>
      </c>
      <c r="R614" s="17"/>
      <c r="S614" s="17" t="str">
        <f t="shared" ref="S614:S622" si="96">EUconst_CNTR_BiomassContent&amp;Q614</f>
        <v>BioC_CCS: Capture: CO2 transferred</v>
      </c>
      <c r="Z614" s="21" t="b">
        <f t="shared" ref="Z614:Z622" si="97">IF(G614=EUconst_NA,TRUE,FALSE)</f>
        <v>0</v>
      </c>
      <c r="AL614" s="619">
        <v>1</v>
      </c>
      <c r="AM614" s="619" t="str">
        <f>Translations!$B$510</f>
        <v>Udio biomase II:</v>
      </c>
      <c r="AN614" s="619" t="s">
        <v>990</v>
      </c>
      <c r="AO614" s="619" t="s">
        <v>990</v>
      </c>
      <c r="AP614" s="619"/>
      <c r="AQ614" s="619">
        <v>2</v>
      </c>
      <c r="AR614" s="619">
        <v>3</v>
      </c>
    </row>
    <row r="615" spans="1:44" ht="12.75" customHeight="1" outlineLevel="1" x14ac:dyDescent="0.2">
      <c r="A615" s="21">
        <v>63</v>
      </c>
      <c r="B615" s="606" t="str">
        <f t="shared" si="93"/>
        <v>Transport stakleničkih plinova prema Direktivi 2009/31/EC</v>
      </c>
      <c r="C615" s="17" t="str">
        <f t="shared" si="93"/>
        <v>CCS: Transport</v>
      </c>
      <c r="D615" s="17" t="str">
        <f t="shared" si="93"/>
        <v>CO2 transferred</v>
      </c>
      <c r="E615" s="17"/>
      <c r="F615" s="151" t="str">
        <f t="shared" si="94"/>
        <v>Metoda masene bilance, članak 25.</v>
      </c>
      <c r="G615" s="103" t="str">
        <f t="shared" ref="G615:G622" si="98">EUconst_NA</f>
        <v>nije primjenjivo</v>
      </c>
      <c r="H615" s="149"/>
      <c r="I615" s="149"/>
      <c r="J615" s="151"/>
      <c r="K615" s="151"/>
      <c r="L615" s="149"/>
      <c r="M615" s="149"/>
      <c r="N615" s="149"/>
      <c r="O615" s="150"/>
      <c r="P615" s="103" t="str">
        <f t="shared" ref="P615:P622" si="99">IF(G615=EUconst_NA,EUconst_NA,IF(ISBLANK(J615),COUNTA(H615:O615),COUNTA(H615,J615,L615)))</f>
        <v>nije primjenjivo</v>
      </c>
      <c r="Q615" s="147" t="str">
        <f t="shared" si="95"/>
        <v>CCS: Transport: CO2 transferred</v>
      </c>
      <c r="R615" s="17"/>
      <c r="S615" s="17" t="str">
        <f t="shared" si="96"/>
        <v>BioC_CCS: Transport: CO2 transferred</v>
      </c>
      <c r="Z615" s="21" t="b">
        <f t="shared" si="97"/>
        <v>1</v>
      </c>
      <c r="AL615" s="619"/>
      <c r="AM615" s="619"/>
      <c r="AN615" s="619"/>
      <c r="AO615" s="619"/>
      <c r="AP615" s="619"/>
      <c r="AQ615" s="619"/>
      <c r="AR615" s="619"/>
    </row>
    <row r="616" spans="1:44" ht="12.75" customHeight="1" outlineLevel="1" x14ac:dyDescent="0.2">
      <c r="A616" s="21">
        <v>64</v>
      </c>
      <c r="B616" s="606" t="str">
        <f t="shared" si="93"/>
        <v>Transport stakleničkih plinova prema Direktivi 2009/31/EC</v>
      </c>
      <c r="C616" s="17" t="str">
        <f t="shared" si="93"/>
        <v>CCS: Transport</v>
      </c>
      <c r="D616" s="17" t="str">
        <f t="shared" si="93"/>
        <v>CO2 vented</v>
      </c>
      <c r="E616" s="17"/>
      <c r="F616" s="151" t="str">
        <f t="shared" si="94"/>
        <v>Standardna metoda: Proces, članak 24. stavak 2.</v>
      </c>
      <c r="G616" s="103" t="str">
        <f t="shared" si="98"/>
        <v>nije primjenjivo</v>
      </c>
      <c r="H616" s="149"/>
      <c r="I616" s="149"/>
      <c r="J616" s="151"/>
      <c r="K616" s="151"/>
      <c r="L616" s="149"/>
      <c r="M616" s="149"/>
      <c r="N616" s="149"/>
      <c r="O616" s="150"/>
      <c r="P616" s="103" t="str">
        <f t="shared" si="99"/>
        <v>nije primjenjivo</v>
      </c>
      <c r="Q616" s="147" t="str">
        <f t="shared" si="95"/>
        <v>CCS: Transport: CO2 vented</v>
      </c>
      <c r="R616" s="17"/>
      <c r="S616" s="17" t="str">
        <f t="shared" si="96"/>
        <v>BioC_CCS: Transport: CO2 vented</v>
      </c>
      <c r="Z616" s="21" t="b">
        <f t="shared" si="97"/>
        <v>1</v>
      </c>
      <c r="AL616" s="619"/>
      <c r="AM616" s="619"/>
      <c r="AN616" s="619"/>
      <c r="AO616" s="619"/>
      <c r="AP616" s="619"/>
      <c r="AQ616" s="619"/>
      <c r="AR616" s="619"/>
    </row>
    <row r="617" spans="1:44" ht="12.75" customHeight="1" outlineLevel="1" x14ac:dyDescent="0.2">
      <c r="A617" s="21">
        <v>65</v>
      </c>
      <c r="B617" s="606" t="str">
        <f t="shared" si="93"/>
        <v>Transport stakleničkih plinova prema Direktivi 2009/31/EC</v>
      </c>
      <c r="C617" s="17" t="str">
        <f t="shared" si="93"/>
        <v>CCS: Transport</v>
      </c>
      <c r="D617" s="17" t="str">
        <f t="shared" si="93"/>
        <v>CO2 leaked</v>
      </c>
      <c r="E617" s="17"/>
      <c r="F617" s="151" t="str">
        <f t="shared" si="94"/>
        <v>Standardna metoda: Proces, članak 24. stavak 2.</v>
      </c>
      <c r="G617" s="103" t="str">
        <f t="shared" si="98"/>
        <v>nije primjenjivo</v>
      </c>
      <c r="H617" s="149"/>
      <c r="I617" s="149"/>
      <c r="J617" s="151"/>
      <c r="K617" s="151"/>
      <c r="L617" s="149"/>
      <c r="M617" s="149"/>
      <c r="N617" s="149"/>
      <c r="O617" s="150"/>
      <c r="P617" s="103" t="str">
        <f t="shared" si="99"/>
        <v>nije primjenjivo</v>
      </c>
      <c r="Q617" s="147" t="str">
        <f t="shared" si="95"/>
        <v>CCS: Transport: CO2 leaked</v>
      </c>
      <c r="R617" s="17"/>
      <c r="S617" s="17" t="str">
        <f t="shared" si="96"/>
        <v>BioC_CCS: Transport: CO2 leaked</v>
      </c>
      <c r="Z617" s="21" t="b">
        <f t="shared" si="97"/>
        <v>1</v>
      </c>
      <c r="AL617" s="619"/>
      <c r="AM617" s="619"/>
      <c r="AN617" s="619"/>
      <c r="AO617" s="619"/>
      <c r="AP617" s="619"/>
      <c r="AQ617" s="619"/>
      <c r="AR617" s="619"/>
    </row>
    <row r="618" spans="1:44" ht="12.75" customHeight="1" outlineLevel="1" x14ac:dyDescent="0.2">
      <c r="A618" s="21">
        <v>66</v>
      </c>
      <c r="B618" s="606" t="str">
        <f t="shared" si="93"/>
        <v>Transport stakleničkih plinova prema Direktivi 2009/31/EC</v>
      </c>
      <c r="C618" s="17" t="str">
        <f t="shared" si="93"/>
        <v>CCS: Transport</v>
      </c>
      <c r="D618" s="17" t="str">
        <f t="shared" si="93"/>
        <v>CO2 fugitive</v>
      </c>
      <c r="E618" s="17"/>
      <c r="F618" s="151" t="str">
        <f t="shared" si="94"/>
        <v>Standardna metoda: Proces, članak 24. stavak 2.</v>
      </c>
      <c r="G618" s="103" t="str">
        <f t="shared" si="98"/>
        <v>nije primjenjivo</v>
      </c>
      <c r="H618" s="149"/>
      <c r="I618" s="149"/>
      <c r="J618" s="151"/>
      <c r="K618" s="151"/>
      <c r="L618" s="149"/>
      <c r="M618" s="149"/>
      <c r="N618" s="149"/>
      <c r="O618" s="150"/>
      <c r="P618" s="103" t="str">
        <f t="shared" si="99"/>
        <v>nije primjenjivo</v>
      </c>
      <c r="Q618" s="147" t="str">
        <f t="shared" si="95"/>
        <v>CCS: Transport: CO2 fugitive</v>
      </c>
      <c r="R618" s="17"/>
      <c r="S618" s="17" t="str">
        <f t="shared" si="96"/>
        <v>BioC_CCS: Transport: CO2 fugitive</v>
      </c>
      <c r="Z618" s="21" t="b">
        <f t="shared" si="97"/>
        <v>1</v>
      </c>
      <c r="AL618" s="619"/>
      <c r="AM618" s="619"/>
      <c r="AN618" s="619"/>
      <c r="AO618" s="619"/>
      <c r="AP618" s="619"/>
      <c r="AQ618" s="619"/>
      <c r="AR618" s="619"/>
    </row>
    <row r="619" spans="1:44" ht="12.75" customHeight="1" outlineLevel="1" x14ac:dyDescent="0.2">
      <c r="A619" s="21">
        <v>67</v>
      </c>
      <c r="B619" s="606" t="str">
        <f t="shared" si="93"/>
        <v>Skladištenje stakleničkih plinova prema Direktivi 2009/31/EC</v>
      </c>
      <c r="C619" s="17" t="str">
        <f t="shared" si="93"/>
        <v>CCS: Storage</v>
      </c>
      <c r="D619" s="17" t="str">
        <f t="shared" si="93"/>
        <v>CO2 transferred</v>
      </c>
      <c r="E619" s="17"/>
      <c r="F619" s="151" t="str">
        <f t="shared" si="94"/>
        <v>Metoda masene bilance, članak 25.</v>
      </c>
      <c r="G619" s="103" t="str">
        <f t="shared" si="98"/>
        <v>nije primjenjivo</v>
      </c>
      <c r="H619" s="149"/>
      <c r="I619" s="149"/>
      <c r="J619" s="151"/>
      <c r="K619" s="151"/>
      <c r="L619" s="149"/>
      <c r="M619" s="149"/>
      <c r="N619" s="149"/>
      <c r="O619" s="150"/>
      <c r="P619" s="103" t="str">
        <f t="shared" si="99"/>
        <v>nije primjenjivo</v>
      </c>
      <c r="Q619" s="147" t="str">
        <f t="shared" si="95"/>
        <v>CCS: Storage: CO2 transferred</v>
      </c>
      <c r="R619" s="17"/>
      <c r="S619" s="17" t="str">
        <f t="shared" si="96"/>
        <v>BioC_CCS: Storage: CO2 transferred</v>
      </c>
      <c r="Z619" s="21" t="b">
        <f t="shared" si="97"/>
        <v>1</v>
      </c>
      <c r="AL619" s="619"/>
      <c r="AM619" s="619"/>
      <c r="AN619" s="619"/>
      <c r="AO619" s="619"/>
      <c r="AP619" s="619"/>
      <c r="AQ619" s="619"/>
      <c r="AR619" s="619"/>
    </row>
    <row r="620" spans="1:44" ht="12.75" customHeight="1" outlineLevel="1" x14ac:dyDescent="0.2">
      <c r="A620" s="21">
        <v>68</v>
      </c>
      <c r="B620" s="606" t="str">
        <f t="shared" si="93"/>
        <v>Skladištenje stakleničkih plinova prema Direktivi 2009/31/EC</v>
      </c>
      <c r="C620" s="17" t="str">
        <f t="shared" si="93"/>
        <v>CCS: Storage</v>
      </c>
      <c r="D620" s="17" t="str">
        <f t="shared" si="93"/>
        <v>CO2 vented</v>
      </c>
      <c r="E620" s="17"/>
      <c r="F620" s="151" t="str">
        <f t="shared" si="94"/>
        <v>Standardna metoda: Proces, članak 24. stavak 2.</v>
      </c>
      <c r="G620" s="103" t="str">
        <f t="shared" si="98"/>
        <v>nije primjenjivo</v>
      </c>
      <c r="H620" s="149"/>
      <c r="I620" s="149"/>
      <c r="J620" s="151"/>
      <c r="K620" s="151"/>
      <c r="L620" s="149"/>
      <c r="M620" s="149"/>
      <c r="N620" s="149"/>
      <c r="O620" s="150"/>
      <c r="P620" s="103" t="str">
        <f t="shared" si="99"/>
        <v>nije primjenjivo</v>
      </c>
      <c r="Q620" s="147" t="str">
        <f t="shared" si="95"/>
        <v>CCS: Storage: CO2 vented</v>
      </c>
      <c r="R620" s="17"/>
      <c r="S620" s="17" t="str">
        <f t="shared" si="96"/>
        <v>BioC_CCS: Storage: CO2 vented</v>
      </c>
      <c r="Z620" s="21" t="b">
        <f t="shared" si="97"/>
        <v>1</v>
      </c>
      <c r="AL620" s="619"/>
      <c r="AM620" s="619"/>
      <c r="AN620" s="619"/>
      <c r="AO620" s="619"/>
      <c r="AP620" s="619"/>
      <c r="AQ620" s="619"/>
      <c r="AR620" s="619"/>
    </row>
    <row r="621" spans="1:44" ht="12.75" customHeight="1" outlineLevel="1" x14ac:dyDescent="0.2">
      <c r="A621" s="21">
        <v>69</v>
      </c>
      <c r="B621" s="606" t="str">
        <f t="shared" si="93"/>
        <v>Skladištenje stakleničkih plinova prema Direktivi 2009/31/EC</v>
      </c>
      <c r="C621" s="17" t="str">
        <f t="shared" si="93"/>
        <v>CCS: Storage</v>
      </c>
      <c r="D621" s="17" t="str">
        <f t="shared" si="93"/>
        <v>CO2 leaked</v>
      </c>
      <c r="E621" s="17"/>
      <c r="F621" s="151" t="str">
        <f t="shared" si="94"/>
        <v>Standardna metoda: Proces, članak 24. stavak 2.</v>
      </c>
      <c r="G621" s="103" t="str">
        <f t="shared" si="98"/>
        <v>nije primjenjivo</v>
      </c>
      <c r="H621" s="149"/>
      <c r="I621" s="149"/>
      <c r="J621" s="151"/>
      <c r="K621" s="151"/>
      <c r="L621" s="149"/>
      <c r="M621" s="149"/>
      <c r="N621" s="149"/>
      <c r="O621" s="150"/>
      <c r="P621" s="103" t="str">
        <f t="shared" si="99"/>
        <v>nije primjenjivo</v>
      </c>
      <c r="Q621" s="147" t="str">
        <f t="shared" si="95"/>
        <v>CCS: Storage: CO2 leaked</v>
      </c>
      <c r="R621" s="17"/>
      <c r="S621" s="17" t="str">
        <f t="shared" si="96"/>
        <v>BioC_CCS: Storage: CO2 leaked</v>
      </c>
      <c r="Z621" s="21" t="b">
        <f t="shared" si="97"/>
        <v>1</v>
      </c>
      <c r="AL621" s="619"/>
      <c r="AM621" s="619"/>
      <c r="AN621" s="619"/>
      <c r="AO621" s="619"/>
      <c r="AP621" s="619"/>
      <c r="AQ621" s="619"/>
      <c r="AR621" s="619"/>
    </row>
    <row r="622" spans="1:44" ht="12.75" customHeight="1" outlineLevel="1" x14ac:dyDescent="0.2">
      <c r="A622" s="21">
        <v>70</v>
      </c>
      <c r="B622" s="606" t="str">
        <f t="shared" si="93"/>
        <v>Skladištenje stakleničkih plinova prema Direktivi 2009/31/EC</v>
      </c>
      <c r="C622" s="17" t="str">
        <f t="shared" si="93"/>
        <v>CCS: Storage</v>
      </c>
      <c r="D622" s="17" t="str">
        <f t="shared" si="93"/>
        <v>CO2 fugitive</v>
      </c>
      <c r="E622" s="17"/>
      <c r="F622" s="151" t="str">
        <f t="shared" si="94"/>
        <v>Standardna metoda: Proces, članak 24. stavak 2.</v>
      </c>
      <c r="G622" s="103" t="str">
        <f t="shared" si="98"/>
        <v>nije primjenjivo</v>
      </c>
      <c r="H622" s="149"/>
      <c r="I622" s="149"/>
      <c r="J622" s="151"/>
      <c r="K622" s="151"/>
      <c r="L622" s="149"/>
      <c r="M622" s="149"/>
      <c r="N622" s="149"/>
      <c r="O622" s="150"/>
      <c r="P622" s="103" t="str">
        <f t="shared" si="99"/>
        <v>nije primjenjivo</v>
      </c>
      <c r="Q622" s="147" t="str">
        <f t="shared" si="95"/>
        <v>CCS: Storage: CO2 fugitive</v>
      </c>
      <c r="R622" s="17"/>
      <c r="S622" s="17" t="str">
        <f t="shared" si="96"/>
        <v>BioC_CCS: Storage: CO2 fugitive</v>
      </c>
      <c r="Z622" s="21" t="b">
        <f t="shared" si="97"/>
        <v>1</v>
      </c>
      <c r="AL622" s="619"/>
      <c r="AM622" s="619"/>
      <c r="AN622" s="619"/>
      <c r="AO622" s="619"/>
      <c r="AP622" s="619"/>
      <c r="AQ622" s="619"/>
      <c r="AR622" s="619"/>
    </row>
    <row r="623" spans="1:44" ht="12.75" customHeight="1" outlineLevel="1" x14ac:dyDescent="0.2">
      <c r="B623" s="17"/>
      <c r="C623" s="17"/>
      <c r="D623" s="17"/>
      <c r="E623" s="17"/>
      <c r="F623" s="17"/>
      <c r="G623" s="17"/>
      <c r="H623" s="88"/>
      <c r="I623" s="88"/>
      <c r="J623" s="17"/>
      <c r="K623" s="17"/>
      <c r="L623" s="88"/>
      <c r="M623" s="88"/>
      <c r="N623" s="88"/>
      <c r="O623" s="88"/>
      <c r="P623" s="103"/>
      <c r="Q623" s="17"/>
      <c r="R623" s="17"/>
      <c r="S623" s="17"/>
      <c r="Z623" s="21" t="b">
        <f>IF(G623=EUconst_NA,TRUE,FALSE)</f>
        <v>0</v>
      </c>
    </row>
    <row r="624" spans="1:44" s="142" customFormat="1" ht="12.75" customHeight="1" outlineLevel="1" x14ac:dyDescent="0.2">
      <c r="A624" s="142" t="s">
        <v>1608</v>
      </c>
      <c r="B624" s="143" t="str">
        <f>Translations!$B$522</f>
        <v>Oksidacijski faktor</v>
      </c>
      <c r="C624" s="143" t="str">
        <f>Translations!$B$957</f>
        <v>Skraćeno ime</v>
      </c>
      <c r="D624" s="143" t="str">
        <f>Translations!$B$958</f>
        <v>Pod-djelatnost</v>
      </c>
      <c r="E624" s="143" t="str">
        <f>Translations!$B$389</f>
        <v>Analitički parametar</v>
      </c>
      <c r="F624" s="143" t="str">
        <f>Translations!$B$959</f>
        <v>Tip izvora</v>
      </c>
      <c r="G624" s="144" t="str">
        <f>Translations!$B$960</f>
        <v>Minimum</v>
      </c>
      <c r="H624" s="144">
        <v>1</v>
      </c>
      <c r="I624" s="144">
        <v>2</v>
      </c>
      <c r="J624" s="144" t="s">
        <v>1323</v>
      </c>
      <c r="K624" s="144" t="str">
        <f>Translations!$B$928</f>
        <v>2b</v>
      </c>
      <c r="L624" s="144">
        <v>3</v>
      </c>
      <c r="M624" s="144" t="s">
        <v>1755</v>
      </c>
      <c r="N624" s="144" t="s">
        <v>1756</v>
      </c>
      <c r="O624" s="144">
        <v>4</v>
      </c>
      <c r="P624" s="144" t="str">
        <f>Translations!$B$961</f>
        <v>Najviši</v>
      </c>
      <c r="Q624" s="145"/>
      <c r="Z624" s="142" t="str">
        <f>Translations!$B$962</f>
        <v>označiti sivom bojom?</v>
      </c>
      <c r="AK624" s="142" t="s">
        <v>1649</v>
      </c>
      <c r="AL624" s="206">
        <v>1</v>
      </c>
      <c r="AM624" s="206">
        <v>2</v>
      </c>
      <c r="AN624" s="206" t="s">
        <v>1323</v>
      </c>
      <c r="AO624" s="206" t="str">
        <f>Translations!$B$928</f>
        <v>2b</v>
      </c>
      <c r="AP624" s="206">
        <v>3</v>
      </c>
    </row>
    <row r="625" spans="1:42" ht="12.75" customHeight="1" outlineLevel="1" x14ac:dyDescent="0.2">
      <c r="A625" s="21">
        <v>1</v>
      </c>
      <c r="B625" s="606" t="str">
        <f t="shared" ref="B625:D644" si="100">B553</f>
        <v xml:space="preserve">Izgaranje goriva </v>
      </c>
      <c r="C625" s="17" t="str">
        <f t="shared" si="100"/>
        <v>Izgaranje</v>
      </c>
      <c r="D625" s="17" t="str">
        <f t="shared" si="100"/>
        <v>Komercijalna standardna goriva</v>
      </c>
      <c r="E625" s="17"/>
      <c r="F625" s="151" t="str">
        <f t="shared" ref="F625:F656" si="101">F553</f>
        <v>Standardna metoda: Gorivo, članak 24. stavak 1.Uredbe</v>
      </c>
      <c r="G625" s="103">
        <v>1</v>
      </c>
      <c r="H625" s="149" t="str">
        <f>Translations!$B$529</f>
        <v>Zadana vrijednost OF=1</v>
      </c>
      <c r="I625" s="149" t="str">
        <f>Translations!$B$528</f>
        <v>Zadane vrijednosti II:</v>
      </c>
      <c r="J625" s="149"/>
      <c r="K625" s="149"/>
      <c r="L625" s="149" t="str">
        <f>Translations!$B$527</f>
        <v>Laboratorijske analize:</v>
      </c>
      <c r="M625" s="149"/>
      <c r="N625" s="149"/>
      <c r="O625" s="150"/>
      <c r="P625" s="103">
        <f>G625</f>
        <v>1</v>
      </c>
      <c r="Q625" s="147" t="str">
        <f>C625 &amp; ": " &amp;D625</f>
        <v>Izgaranje: Komercijalna standardna goriva</v>
      </c>
      <c r="R625" s="17"/>
      <c r="S625" s="17" t="str">
        <f t="shared" ref="S625:S657" si="102">EUconst_CNTR_OxidationFactor&amp;Q625</f>
        <v>OxF_Izgaranje: Komercijalna standardna goriva</v>
      </c>
      <c r="Z625" s="21" t="b">
        <f t="shared" ref="Z625:Z685" si="103">IF(G625=EUconst_NA,TRUE,FALSE)</f>
        <v>0</v>
      </c>
      <c r="AL625" s="619">
        <v>1</v>
      </c>
      <c r="AM625" s="619">
        <v>1</v>
      </c>
      <c r="AN625" s="619" t="s">
        <v>990</v>
      </c>
      <c r="AO625" s="619" t="s">
        <v>990</v>
      </c>
      <c r="AP625" s="619">
        <v>2</v>
      </c>
    </row>
    <row r="626" spans="1:42" ht="12.75" customHeight="1" outlineLevel="1" x14ac:dyDescent="0.2">
      <c r="A626" s="21">
        <v>2</v>
      </c>
      <c r="B626" s="606" t="str">
        <f t="shared" si="100"/>
        <v xml:space="preserve">Izgaranje goriva </v>
      </c>
      <c r="C626" s="17" t="str">
        <f t="shared" si="100"/>
        <v>Izgaranje</v>
      </c>
      <c r="D626" s="17" t="str">
        <f t="shared" si="100"/>
        <v>Ostala plinovita &amp; tekuća goriva</v>
      </c>
      <c r="E626" s="17"/>
      <c r="F626" s="151" t="str">
        <f t="shared" si="101"/>
        <v>Standardna metoda: Gorivo, članak 24. stavak 1.Uredbe</v>
      </c>
      <c r="G626" s="103">
        <v>1</v>
      </c>
      <c r="H626" s="149" t="str">
        <f>Translations!$B$529</f>
        <v>Zadana vrijednost OF=1</v>
      </c>
      <c r="I626" s="149" t="str">
        <f>Translations!$B$528</f>
        <v>Zadane vrijednosti II:</v>
      </c>
      <c r="J626" s="149"/>
      <c r="K626" s="149"/>
      <c r="L626" s="149" t="str">
        <f>Translations!$B$527</f>
        <v>Laboratorijske analize:</v>
      </c>
      <c r="M626" s="149"/>
      <c r="N626" s="149"/>
      <c r="O626" s="150"/>
      <c r="P626" s="103">
        <f>G626</f>
        <v>1</v>
      </c>
      <c r="Q626" s="147" t="str">
        <f>C626 &amp; ": " &amp;D626</f>
        <v>Izgaranje: Ostala plinovita &amp; tekuća goriva</v>
      </c>
      <c r="R626" s="17"/>
      <c r="S626" s="17" t="str">
        <f t="shared" si="102"/>
        <v>OxF_Izgaranje: Ostala plinovita &amp; tekuća goriva</v>
      </c>
      <c r="Z626" s="21" t="b">
        <f t="shared" si="103"/>
        <v>0</v>
      </c>
      <c r="AL626" s="619">
        <v>1</v>
      </c>
      <c r="AM626" s="619">
        <v>1</v>
      </c>
      <c r="AN626" s="619" t="s">
        <v>990</v>
      </c>
      <c r="AO626" s="619" t="s">
        <v>990</v>
      </c>
      <c r="AP626" s="619">
        <v>2</v>
      </c>
    </row>
    <row r="627" spans="1:42" ht="12.75" customHeight="1" outlineLevel="1" x14ac:dyDescent="0.2">
      <c r="A627" s="21">
        <v>3</v>
      </c>
      <c r="B627" s="606" t="str">
        <f t="shared" si="100"/>
        <v xml:space="preserve">Izgaranje goriva </v>
      </c>
      <c r="C627" s="17" t="str">
        <f t="shared" si="100"/>
        <v>Izgaranje</v>
      </c>
      <c r="D627" s="17" t="str">
        <f t="shared" si="100"/>
        <v>Kruta goriva isključujući otpad</v>
      </c>
      <c r="E627" s="17"/>
      <c r="F627" s="151" t="str">
        <f t="shared" si="101"/>
        <v>Standardna metoda: Gorivo, članak 24. stavak 1.Uredbe</v>
      </c>
      <c r="G627" s="103">
        <v>1</v>
      </c>
      <c r="H627" s="149" t="str">
        <f>Translations!$B$529</f>
        <v>Zadana vrijednost OF=1</v>
      </c>
      <c r="I627" s="149" t="str">
        <f>Translations!$B$528</f>
        <v>Zadane vrijednosti II:</v>
      </c>
      <c r="J627" s="149"/>
      <c r="K627" s="149"/>
      <c r="L627" s="149" t="str">
        <f>Translations!$B$527</f>
        <v>Laboratorijske analize:</v>
      </c>
      <c r="M627" s="149"/>
      <c r="N627" s="149"/>
      <c r="O627" s="150"/>
      <c r="P627" s="103">
        <f>G627</f>
        <v>1</v>
      </c>
      <c r="Q627" s="147" t="str">
        <f t="shared" ref="Q627:Q685" si="104">C627 &amp; ": " &amp;D627</f>
        <v>Izgaranje: Kruta goriva isključujući otpad</v>
      </c>
      <c r="R627" s="17"/>
      <c r="S627" s="17" t="str">
        <f t="shared" si="102"/>
        <v>OxF_Izgaranje: Kruta goriva isključujući otpad</v>
      </c>
      <c r="Z627" s="21" t="b">
        <f t="shared" si="103"/>
        <v>0</v>
      </c>
      <c r="AL627" s="619">
        <v>1</v>
      </c>
      <c r="AM627" s="619">
        <v>1</v>
      </c>
      <c r="AN627" s="619" t="s">
        <v>990</v>
      </c>
      <c r="AO627" s="619" t="s">
        <v>990</v>
      </c>
      <c r="AP627" s="619">
        <v>2</v>
      </c>
    </row>
    <row r="628" spans="1:42" ht="12.75" customHeight="1" outlineLevel="1" x14ac:dyDescent="0.2">
      <c r="A628" s="21">
        <v>4</v>
      </c>
      <c r="B628" s="606" t="str">
        <f t="shared" si="100"/>
        <v xml:space="preserve">Izgaranje goriva </v>
      </c>
      <c r="C628" s="17" t="str">
        <f t="shared" si="100"/>
        <v>Izgaranje</v>
      </c>
      <c r="D628" s="17" t="str">
        <f t="shared" si="100"/>
        <v>Otpad</v>
      </c>
      <c r="E628" s="17"/>
      <c r="F628" s="151" t="str">
        <f t="shared" si="101"/>
        <v>Standardna metoda: Gorivo, članak 24. stavak 1.Uredbe</v>
      </c>
      <c r="G628" s="103">
        <v>1</v>
      </c>
      <c r="H628" s="149" t="str">
        <f>Translations!$B$529</f>
        <v>Zadana vrijednost OF=1</v>
      </c>
      <c r="I628" s="149" t="str">
        <f>Translations!$B$528</f>
        <v>Zadane vrijednosti II:</v>
      </c>
      <c r="J628" s="149"/>
      <c r="K628" s="149"/>
      <c r="L628" s="149" t="str">
        <f>Translations!$B$527</f>
        <v>Laboratorijske analize:</v>
      </c>
      <c r="M628" s="149"/>
      <c r="N628" s="149"/>
      <c r="O628" s="150"/>
      <c r="P628" s="103">
        <f>G628</f>
        <v>1</v>
      </c>
      <c r="Q628" s="147" t="str">
        <f>C628 &amp; ": " &amp;D628</f>
        <v>Izgaranje: Otpad</v>
      </c>
      <c r="R628" s="17"/>
      <c r="S628" s="17" t="str">
        <f>EUconst_CNTR_OxidationFactor&amp;Q628</f>
        <v>OxF_Izgaranje: Otpad</v>
      </c>
      <c r="Z628" s="21" t="b">
        <f>IF(G628=EUconst_NA,TRUE,FALSE)</f>
        <v>0</v>
      </c>
      <c r="AL628" s="619">
        <v>1</v>
      </c>
      <c r="AM628" s="619">
        <v>1</v>
      </c>
      <c r="AN628" s="619" t="s">
        <v>990</v>
      </c>
      <c r="AO628" s="619" t="s">
        <v>990</v>
      </c>
      <c r="AP628" s="619">
        <v>2</v>
      </c>
    </row>
    <row r="629" spans="1:42" ht="12.75" customHeight="1" outlineLevel="1" x14ac:dyDescent="0.2">
      <c r="A629" s="21">
        <v>5</v>
      </c>
      <c r="B629" s="606" t="str">
        <f t="shared" si="100"/>
        <v xml:space="preserve">Izgaranje goriva </v>
      </c>
      <c r="C629" s="17" t="str">
        <f t="shared" si="100"/>
        <v>Izgaranje</v>
      </c>
      <c r="D629" s="17" t="str">
        <f t="shared" si="100"/>
        <v xml:space="preserve">Terminali za obradu plina </v>
      </c>
      <c r="E629" s="17"/>
      <c r="F629" s="151" t="str">
        <f t="shared" si="101"/>
        <v>Metoda masene bilance, članak 25.</v>
      </c>
      <c r="G629" s="103" t="str">
        <f>EUconst_NA</f>
        <v>nije primjenjivo</v>
      </c>
      <c r="H629" s="149"/>
      <c r="I629" s="149"/>
      <c r="J629" s="151"/>
      <c r="K629" s="151"/>
      <c r="L629" s="149"/>
      <c r="M629" s="149"/>
      <c r="N629" s="149"/>
      <c r="O629" s="150"/>
      <c r="P629" s="103" t="str">
        <f t="shared" ref="P629:P685" si="105">G629</f>
        <v>nije primjenjivo</v>
      </c>
      <c r="Q629" s="147" t="str">
        <f t="shared" si="104"/>
        <v xml:space="preserve">Izgaranje: Terminali za obradu plina </v>
      </c>
      <c r="R629" s="17"/>
      <c r="S629" s="17" t="str">
        <f t="shared" si="102"/>
        <v xml:space="preserve">OxF_Izgaranje: Terminali za obradu plina </v>
      </c>
      <c r="W629" s="226"/>
      <c r="Z629" s="21" t="b">
        <f t="shared" si="103"/>
        <v>1</v>
      </c>
      <c r="AL629" s="619" t="s">
        <v>990</v>
      </c>
      <c r="AM629" s="619" t="s">
        <v>990</v>
      </c>
      <c r="AN629" s="619" t="s">
        <v>990</v>
      </c>
      <c r="AO629" s="619" t="s">
        <v>990</v>
      </c>
      <c r="AP629" s="619" t="s">
        <v>990</v>
      </c>
    </row>
    <row r="630" spans="1:42" ht="12.75" customHeight="1" outlineLevel="1" x14ac:dyDescent="0.2">
      <c r="A630" s="21">
        <v>6</v>
      </c>
      <c r="B630" s="606" t="str">
        <f t="shared" si="100"/>
        <v xml:space="preserve">Izgaranje goriva </v>
      </c>
      <c r="C630" s="17" t="str">
        <f t="shared" si="100"/>
        <v>Izgaranje</v>
      </c>
      <c r="D630" s="17" t="str">
        <f t="shared" si="100"/>
        <v>Baklje</v>
      </c>
      <c r="E630" s="17"/>
      <c r="F630" s="151" t="str">
        <f t="shared" si="101"/>
        <v>Standardna metoda: Gorivo, članak 24. stavak 1.Uredbe</v>
      </c>
      <c r="G630" s="103">
        <v>1</v>
      </c>
      <c r="H630" s="149" t="str">
        <f>Translations!$B$529</f>
        <v>Zadana vrijednost OF=1</v>
      </c>
      <c r="I630" s="149" t="str">
        <f>Translations!$B$528</f>
        <v>Zadane vrijednosti II:</v>
      </c>
      <c r="J630" s="149"/>
      <c r="K630" s="149"/>
      <c r="L630" s="149"/>
      <c r="M630" s="149"/>
      <c r="N630" s="149"/>
      <c r="O630" s="150"/>
      <c r="P630" s="103">
        <f t="shared" si="105"/>
        <v>1</v>
      </c>
      <c r="Q630" s="147" t="str">
        <f t="shared" si="104"/>
        <v>Izgaranje: Baklje</v>
      </c>
      <c r="R630" s="17"/>
      <c r="S630" s="17" t="str">
        <f t="shared" si="102"/>
        <v>OxF_Izgaranje: Baklje</v>
      </c>
      <c r="Z630" s="21" t="b">
        <f t="shared" si="103"/>
        <v>0</v>
      </c>
      <c r="AL630" s="619">
        <v>1</v>
      </c>
      <c r="AM630" s="619">
        <v>1</v>
      </c>
      <c r="AN630" s="619" t="s">
        <v>990</v>
      </c>
      <c r="AO630" s="619" t="s">
        <v>990</v>
      </c>
      <c r="AP630" s="619"/>
    </row>
    <row r="631" spans="1:42" ht="12.75" customHeight="1" outlineLevel="1" x14ac:dyDescent="0.2">
      <c r="A631" s="21">
        <v>7</v>
      </c>
      <c r="B631" s="606" t="str">
        <f t="shared" si="100"/>
        <v xml:space="preserve">Izgaranje goriva </v>
      </c>
      <c r="C631" s="17" t="str">
        <f t="shared" si="100"/>
        <v>Izgaranje</v>
      </c>
      <c r="D631" s="17" t="str">
        <f t="shared" si="100"/>
        <v>Čišćenje mokrim postupkom (karbonati)</v>
      </c>
      <c r="E631" s="17"/>
      <c r="F631" s="151" t="str">
        <f t="shared" si="101"/>
        <v>Standardna metoda: Proces, članak 24. stavak 2.</v>
      </c>
      <c r="G631" s="103" t="str">
        <f t="shared" ref="G631:G662" si="106">EUconst_NA</f>
        <v>nije primjenjivo</v>
      </c>
      <c r="H631" s="149"/>
      <c r="I631" s="149"/>
      <c r="J631" s="151"/>
      <c r="K631" s="151"/>
      <c r="L631" s="149"/>
      <c r="M631" s="149"/>
      <c r="N631" s="149"/>
      <c r="O631" s="150"/>
      <c r="P631" s="103" t="str">
        <f t="shared" si="105"/>
        <v>nije primjenjivo</v>
      </c>
      <c r="Q631" s="147" t="str">
        <f t="shared" si="104"/>
        <v>Izgaranje: Čišćenje mokrim postupkom (karbonati)</v>
      </c>
      <c r="R631" s="17"/>
      <c r="S631" s="17" t="str">
        <f t="shared" si="102"/>
        <v>OxF_Izgaranje: Čišćenje mokrim postupkom (karbonati)</v>
      </c>
      <c r="Z631" s="21" t="b">
        <f t="shared" si="103"/>
        <v>1</v>
      </c>
      <c r="AL631" s="619" t="s">
        <v>990</v>
      </c>
      <c r="AM631" s="619" t="s">
        <v>990</v>
      </c>
      <c r="AN631" s="619" t="s">
        <v>990</v>
      </c>
      <c r="AO631" s="619" t="s">
        <v>990</v>
      </c>
      <c r="AP631" s="619" t="s">
        <v>990</v>
      </c>
    </row>
    <row r="632" spans="1:42" ht="12.75" customHeight="1" outlineLevel="1" x14ac:dyDescent="0.2">
      <c r="A632" s="21">
        <v>8</v>
      </c>
      <c r="B632" s="606" t="str">
        <f t="shared" si="100"/>
        <v xml:space="preserve">Izgaranje goriva </v>
      </c>
      <c r="C632" s="17" t="str">
        <f t="shared" si="100"/>
        <v>Izgaranje</v>
      </c>
      <c r="D632" s="17" t="str">
        <f t="shared" si="100"/>
        <v>Čišćenje mokrim postupkom (gips)</v>
      </c>
      <c r="E632" s="17"/>
      <c r="F632" s="151" t="str">
        <f t="shared" si="101"/>
        <v>Standardna metoda: Proces, članak 24. stavak 2.</v>
      </c>
      <c r="G632" s="103" t="str">
        <f t="shared" si="106"/>
        <v>nije primjenjivo</v>
      </c>
      <c r="H632" s="149"/>
      <c r="I632" s="149"/>
      <c r="J632" s="151"/>
      <c r="K632" s="151"/>
      <c r="L632" s="149"/>
      <c r="M632" s="149"/>
      <c r="N632" s="149"/>
      <c r="O632" s="150"/>
      <c r="P632" s="103" t="str">
        <f t="shared" si="105"/>
        <v>nije primjenjivo</v>
      </c>
      <c r="Q632" s="147" t="str">
        <f t="shared" si="104"/>
        <v>Izgaranje: Čišćenje mokrim postupkom (gips)</v>
      </c>
      <c r="R632" s="17"/>
      <c r="S632" s="17" t="str">
        <f t="shared" si="102"/>
        <v>OxF_Izgaranje: Čišćenje mokrim postupkom (gips)</v>
      </c>
      <c r="Z632" s="21" t="b">
        <f t="shared" si="103"/>
        <v>1</v>
      </c>
      <c r="AL632" s="619" t="s">
        <v>990</v>
      </c>
      <c r="AM632" s="619" t="s">
        <v>990</v>
      </c>
      <c r="AN632" s="619" t="s">
        <v>990</v>
      </c>
      <c r="AO632" s="619" t="s">
        <v>990</v>
      </c>
      <c r="AP632" s="619" t="s">
        <v>990</v>
      </c>
    </row>
    <row r="633" spans="1:42" ht="12.75" customHeight="1" outlineLevel="1" x14ac:dyDescent="0.2">
      <c r="A633" s="21">
        <v>9</v>
      </c>
      <c r="B633" s="606" t="str">
        <f t="shared" si="100"/>
        <v xml:space="preserve">Izgaranje goriva </v>
      </c>
      <c r="C633" s="17" t="str">
        <f t="shared" si="100"/>
        <v>Izgaranje</v>
      </c>
      <c r="D633" s="17" t="str">
        <f t="shared" si="100"/>
        <v>Čišćenje mokrim postupkom (urea)</v>
      </c>
      <c r="E633" s="17"/>
      <c r="F633" s="151" t="str">
        <f t="shared" si="101"/>
        <v>Standardna metoda: Proces, članak 24. stavak 2.</v>
      </c>
      <c r="G633" s="103" t="str">
        <f t="shared" si="106"/>
        <v>nije primjenjivo</v>
      </c>
      <c r="H633" s="149"/>
      <c r="I633" s="149"/>
      <c r="J633" s="151"/>
      <c r="K633" s="151"/>
      <c r="L633" s="149"/>
      <c r="M633" s="149"/>
      <c r="N633" s="149"/>
      <c r="O633" s="150"/>
      <c r="P633" s="103" t="str">
        <f t="shared" si="105"/>
        <v>nije primjenjivo</v>
      </c>
      <c r="Q633" s="147" t="str">
        <f t="shared" si="104"/>
        <v>Izgaranje: Čišćenje mokrim postupkom (urea)</v>
      </c>
      <c r="R633" s="17"/>
      <c r="S633" s="17" t="str">
        <f t="shared" si="102"/>
        <v>OxF_Izgaranje: Čišćenje mokrim postupkom (urea)</v>
      </c>
      <c r="Z633" s="21" t="b">
        <f t="shared" si="103"/>
        <v>1</v>
      </c>
      <c r="AL633" s="619" t="s">
        <v>990</v>
      </c>
      <c r="AM633" s="619" t="s">
        <v>990</v>
      </c>
      <c r="AN633" s="619" t="s">
        <v>990</v>
      </c>
      <c r="AO633" s="619" t="s">
        <v>990</v>
      </c>
      <c r="AP633" s="619" t="s">
        <v>990</v>
      </c>
    </row>
    <row r="634" spans="1:42" ht="12.75" customHeight="1" outlineLevel="1" x14ac:dyDescent="0.2">
      <c r="A634" s="21">
        <v>10</v>
      </c>
      <c r="B634" s="606" t="str">
        <f t="shared" si="100"/>
        <v xml:space="preserve">Rafiniranje mineralnih ulja </v>
      </c>
      <c r="C634" s="17" t="str">
        <f t="shared" si="100"/>
        <v>Rafinerije</v>
      </c>
      <c r="D634" s="17" t="str">
        <f t="shared" si="100"/>
        <v>Bilanca mase</v>
      </c>
      <c r="E634" s="17"/>
      <c r="F634" s="151" t="str">
        <f t="shared" si="101"/>
        <v>Metoda masene bilance, članak 25.</v>
      </c>
      <c r="G634" s="103" t="str">
        <f t="shared" si="106"/>
        <v>nije primjenjivo</v>
      </c>
      <c r="H634" s="149"/>
      <c r="I634" s="149"/>
      <c r="J634" s="151"/>
      <c r="K634" s="151"/>
      <c r="L634" s="149"/>
      <c r="M634" s="149"/>
      <c r="N634" s="149"/>
      <c r="O634" s="150"/>
      <c r="P634" s="103" t="str">
        <f t="shared" si="105"/>
        <v>nije primjenjivo</v>
      </c>
      <c r="Q634" s="147" t="str">
        <f t="shared" si="104"/>
        <v>Rafinerije: Bilanca mase</v>
      </c>
      <c r="R634" s="17"/>
      <c r="S634" s="17" t="str">
        <f t="shared" si="102"/>
        <v>OxF_Rafinerije: Bilanca mase</v>
      </c>
      <c r="W634" s="226"/>
      <c r="Z634" s="21" t="b">
        <f t="shared" si="103"/>
        <v>1</v>
      </c>
      <c r="AL634" s="619" t="s">
        <v>990</v>
      </c>
      <c r="AM634" s="619" t="s">
        <v>990</v>
      </c>
      <c r="AN634" s="619" t="s">
        <v>990</v>
      </c>
      <c r="AO634" s="619" t="s">
        <v>990</v>
      </c>
      <c r="AP634" s="619" t="s">
        <v>990</v>
      </c>
    </row>
    <row r="635" spans="1:42" ht="12.75" customHeight="1" outlineLevel="1" x14ac:dyDescent="0.2">
      <c r="A635" s="21">
        <v>11</v>
      </c>
      <c r="B635" s="606" t="str">
        <f t="shared" si="100"/>
        <v xml:space="preserve">Rafiniranje mineralnog ulja </v>
      </c>
      <c r="C635" s="17" t="str">
        <f t="shared" si="100"/>
        <v>Rafinerije</v>
      </c>
      <c r="D635" s="17" t="str">
        <f t="shared" si="100"/>
        <v xml:space="preserve">Regeneriranje katalizatora iz procesa krekiranja </v>
      </c>
      <c r="E635" s="17"/>
      <c r="F635" s="151" t="str">
        <f t="shared" si="101"/>
        <v>Metoda masene bilance, članak 25.</v>
      </c>
      <c r="G635" s="103" t="str">
        <f t="shared" si="106"/>
        <v>nije primjenjivo</v>
      </c>
      <c r="H635" s="149"/>
      <c r="I635" s="149"/>
      <c r="J635" s="151"/>
      <c r="K635" s="151"/>
      <c r="L635" s="149"/>
      <c r="M635" s="149"/>
      <c r="N635" s="149"/>
      <c r="O635" s="150"/>
      <c r="P635" s="103" t="str">
        <f t="shared" si="105"/>
        <v>nije primjenjivo</v>
      </c>
      <c r="Q635" s="147" t="str">
        <f t="shared" si="104"/>
        <v xml:space="preserve">Rafinerije: Regeneriranje katalizatora iz procesa krekiranja </v>
      </c>
      <c r="R635" s="17"/>
      <c r="S635" s="17" t="str">
        <f t="shared" si="102"/>
        <v xml:space="preserve">OxF_Rafinerije: Regeneriranje katalizatora iz procesa krekiranja </v>
      </c>
      <c r="Z635" s="21" t="b">
        <f t="shared" si="103"/>
        <v>1</v>
      </c>
      <c r="AL635" s="619" t="s">
        <v>990</v>
      </c>
      <c r="AM635" s="619" t="s">
        <v>990</v>
      </c>
      <c r="AN635" s="619" t="s">
        <v>990</v>
      </c>
      <c r="AO635" s="619" t="s">
        <v>990</v>
      </c>
      <c r="AP635" s="619" t="s">
        <v>990</v>
      </c>
    </row>
    <row r="636" spans="1:42" ht="12.75" customHeight="1" outlineLevel="1" x14ac:dyDescent="0.2">
      <c r="A636" s="21">
        <v>12</v>
      </c>
      <c r="B636" s="606" t="str">
        <f t="shared" si="100"/>
        <v xml:space="preserve">Rafiniranje mineralnog ulja </v>
      </c>
      <c r="C636" s="17" t="str">
        <f t="shared" si="100"/>
        <v>Rafinerije</v>
      </c>
      <c r="D636" s="17" t="str">
        <f t="shared" si="100"/>
        <v>Proizvodnja vodika</v>
      </c>
      <c r="E636" s="605"/>
      <c r="F636" s="151" t="str">
        <f t="shared" si="101"/>
        <v>Metoda masene bilance, članak 25.</v>
      </c>
      <c r="G636" s="103" t="str">
        <f t="shared" si="106"/>
        <v>nije primjenjivo</v>
      </c>
      <c r="H636" s="149"/>
      <c r="I636" s="149"/>
      <c r="J636" s="151"/>
      <c r="K636" s="151"/>
      <c r="L636" s="149"/>
      <c r="M636" s="149"/>
      <c r="N636" s="149"/>
      <c r="O636" s="150"/>
      <c r="P636" s="103" t="str">
        <f t="shared" si="105"/>
        <v>nije primjenjivo</v>
      </c>
      <c r="Q636" s="147" t="str">
        <f t="shared" si="104"/>
        <v>Rafinerije: Proizvodnja vodika</v>
      </c>
      <c r="R636" s="17"/>
      <c r="S636" s="17" t="str">
        <f t="shared" si="102"/>
        <v>OxF_Rafinerije: Proizvodnja vodika</v>
      </c>
      <c r="X636" s="69"/>
      <c r="Z636" s="21" t="b">
        <f t="shared" si="103"/>
        <v>1</v>
      </c>
      <c r="AL636" s="619" t="s">
        <v>990</v>
      </c>
      <c r="AM636" s="619" t="s">
        <v>990</v>
      </c>
      <c r="AN636" s="619" t="s">
        <v>990</v>
      </c>
      <c r="AO636" s="619" t="s">
        <v>990</v>
      </c>
      <c r="AP636" s="619" t="s">
        <v>990</v>
      </c>
    </row>
    <row r="637" spans="1:42" ht="12.75" customHeight="1" outlineLevel="1" x14ac:dyDescent="0.2">
      <c r="A637" s="21">
        <v>13</v>
      </c>
      <c r="B637" s="606" t="str">
        <f t="shared" si="100"/>
        <v>Proizvodnja koksa</v>
      </c>
      <c r="C637" s="17" t="str">
        <f t="shared" si="100"/>
        <v>Koks</v>
      </c>
      <c r="D637" s="17" t="str">
        <f t="shared" si="100"/>
        <v>Gorivo koje se koristi kao ulazni materijal procesa</v>
      </c>
      <c r="E637" s="17"/>
      <c r="F637" s="151" t="str">
        <f t="shared" si="101"/>
        <v>Standardna metoda: Gorivo, članak 24. stavak 1.Uredbe</v>
      </c>
      <c r="G637" s="103" t="str">
        <f t="shared" si="106"/>
        <v>nije primjenjivo</v>
      </c>
      <c r="H637" s="149"/>
      <c r="I637" s="149"/>
      <c r="J637" s="151"/>
      <c r="K637" s="151"/>
      <c r="L637" s="149"/>
      <c r="M637" s="149"/>
      <c r="N637" s="149"/>
      <c r="O637" s="150"/>
      <c r="P637" s="103" t="str">
        <f t="shared" si="105"/>
        <v>nije primjenjivo</v>
      </c>
      <c r="Q637" s="147" t="str">
        <f t="shared" si="104"/>
        <v>Koks: Gorivo koje se koristi kao ulazni materijal procesa</v>
      </c>
      <c r="R637" s="17"/>
      <c r="S637" s="17" t="str">
        <f t="shared" si="102"/>
        <v>OxF_Koks: Gorivo koje se koristi kao ulazni materijal procesa</v>
      </c>
      <c r="W637" s="226"/>
      <c r="X637" s="69"/>
      <c r="Z637" s="21" t="b">
        <f t="shared" si="103"/>
        <v>1</v>
      </c>
      <c r="AL637" s="619" t="s">
        <v>990</v>
      </c>
      <c r="AM637" s="619" t="s">
        <v>990</v>
      </c>
      <c r="AN637" s="619" t="s">
        <v>990</v>
      </c>
      <c r="AO637" s="619" t="s">
        <v>990</v>
      </c>
      <c r="AP637" s="619" t="s">
        <v>990</v>
      </c>
    </row>
    <row r="638" spans="1:42" ht="12.75" customHeight="1" outlineLevel="1" x14ac:dyDescent="0.2">
      <c r="A638" s="21">
        <v>14</v>
      </c>
      <c r="B638" s="606" t="str">
        <f t="shared" si="100"/>
        <v>Proizvodnja koksa</v>
      </c>
      <c r="C638" s="17" t="str">
        <f t="shared" si="100"/>
        <v>Koks</v>
      </c>
      <c r="D638" s="17" t="str">
        <f t="shared" si="100"/>
        <v>Proces (metoda A): samo karbonat</v>
      </c>
      <c r="E638" s="597"/>
      <c r="F638" s="151" t="str">
        <f t="shared" si="101"/>
        <v>Standardna metoda: Proces, članak 24. stavak 2.</v>
      </c>
      <c r="G638" s="103" t="str">
        <f t="shared" si="106"/>
        <v>nije primjenjivo</v>
      </c>
      <c r="H638" s="149"/>
      <c r="I638" s="149"/>
      <c r="J638" s="151"/>
      <c r="K638" s="151"/>
      <c r="L638" s="149"/>
      <c r="M638" s="149"/>
      <c r="N638" s="149"/>
      <c r="O638" s="150"/>
      <c r="P638" s="103" t="str">
        <f t="shared" si="105"/>
        <v>nije primjenjivo</v>
      </c>
      <c r="Q638" s="147" t="str">
        <f t="shared" si="104"/>
        <v>Koks: Proces (metoda A): samo karbonat</v>
      </c>
      <c r="R638" s="17"/>
      <c r="S638" s="17" t="str">
        <f t="shared" si="102"/>
        <v>OxF_Koks: Proces (metoda A): samo karbonat</v>
      </c>
      <c r="W638" s="226"/>
      <c r="X638" s="69"/>
      <c r="Z638" s="21" t="b">
        <f t="shared" si="103"/>
        <v>1</v>
      </c>
      <c r="AL638" s="619" t="s">
        <v>990</v>
      </c>
      <c r="AM638" s="619" t="s">
        <v>990</v>
      </c>
      <c r="AN638" s="619" t="s">
        <v>990</v>
      </c>
      <c r="AO638" s="619" t="s">
        <v>990</v>
      </c>
      <c r="AP638" s="619" t="s">
        <v>990</v>
      </c>
    </row>
    <row r="639" spans="1:42" ht="12.75" customHeight="1" outlineLevel="1" x14ac:dyDescent="0.2">
      <c r="A639" s="21">
        <v>15</v>
      </c>
      <c r="B639" s="606" t="str">
        <f t="shared" si="100"/>
        <v>Proizvodnja koksa</v>
      </c>
      <c r="C639" s="17" t="str">
        <f t="shared" si="100"/>
        <v>Koks</v>
      </c>
      <c r="D639" s="17" t="str">
        <f t="shared" si="100"/>
        <v>Proces (metoda A): miješani (karbonat + nekarbonat)</v>
      </c>
      <c r="E639" s="597"/>
      <c r="F639" s="151" t="str">
        <f t="shared" si="101"/>
        <v>Standardna metoda: Proces, članak 24. stavak 2.</v>
      </c>
      <c r="G639" s="103" t="str">
        <f t="shared" si="106"/>
        <v>nije primjenjivo</v>
      </c>
      <c r="H639" s="149"/>
      <c r="I639" s="149"/>
      <c r="J639" s="151"/>
      <c r="K639" s="151"/>
      <c r="L639" s="149"/>
      <c r="M639" s="149"/>
      <c r="N639" s="149"/>
      <c r="O639" s="150"/>
      <c r="P639" s="103" t="str">
        <f t="shared" si="105"/>
        <v>nije primjenjivo</v>
      </c>
      <c r="Q639" s="147" t="str">
        <f t="shared" si="104"/>
        <v>Koks: Proces (metoda A): miješani (karbonat + nekarbonat)</v>
      </c>
      <c r="R639" s="17"/>
      <c r="S639" s="17" t="str">
        <f t="shared" si="102"/>
        <v>OxF_Koks: Proces (metoda A): miješani (karbonat + nekarbonat)</v>
      </c>
      <c r="W639" s="226"/>
      <c r="X639" s="69"/>
      <c r="Z639" s="21" t="b">
        <f t="shared" si="103"/>
        <v>1</v>
      </c>
      <c r="AL639" s="619" t="s">
        <v>990</v>
      </c>
      <c r="AM639" s="619" t="s">
        <v>990</v>
      </c>
      <c r="AN639" s="619" t="s">
        <v>990</v>
      </c>
      <c r="AO639" s="619" t="s">
        <v>990</v>
      </c>
      <c r="AP639" s="619" t="s">
        <v>990</v>
      </c>
    </row>
    <row r="640" spans="1:42" ht="12.75" customHeight="1" outlineLevel="1" x14ac:dyDescent="0.2">
      <c r="A640" s="21">
        <v>16</v>
      </c>
      <c r="B640" s="606" t="str">
        <f t="shared" si="100"/>
        <v>Proizvodnja koksa</v>
      </c>
      <c r="C640" s="17" t="str">
        <f t="shared" si="100"/>
        <v>Koks</v>
      </c>
      <c r="D640" s="17" t="str">
        <f t="shared" si="100"/>
        <v>Proces (metoda A): nekarbonat</v>
      </c>
      <c r="E640" s="597"/>
      <c r="F640" s="151" t="str">
        <f t="shared" si="101"/>
        <v>Standardna metoda: Proces, članak 24. stavak 2.</v>
      </c>
      <c r="G640" s="103" t="str">
        <f t="shared" si="106"/>
        <v>nije primjenjivo</v>
      </c>
      <c r="H640" s="149"/>
      <c r="I640" s="149"/>
      <c r="J640" s="151"/>
      <c r="K640" s="151"/>
      <c r="L640" s="149"/>
      <c r="M640" s="149"/>
      <c r="N640" s="149"/>
      <c r="O640" s="150"/>
      <c r="P640" s="103" t="str">
        <f t="shared" si="105"/>
        <v>nije primjenjivo</v>
      </c>
      <c r="Q640" s="147" t="str">
        <f t="shared" si="104"/>
        <v>Koks: Proces (metoda A): nekarbonat</v>
      </c>
      <c r="R640" s="17"/>
      <c r="S640" s="17" t="str">
        <f t="shared" si="102"/>
        <v>OxF_Koks: Proces (metoda A): nekarbonat</v>
      </c>
      <c r="W640" s="226"/>
      <c r="X640" s="69"/>
      <c r="Z640" s="21" t="b">
        <f t="shared" si="103"/>
        <v>1</v>
      </c>
      <c r="AL640" s="619" t="s">
        <v>990</v>
      </c>
      <c r="AM640" s="619" t="s">
        <v>990</v>
      </c>
      <c r="AN640" s="619" t="s">
        <v>990</v>
      </c>
      <c r="AO640" s="619" t="s">
        <v>990</v>
      </c>
      <c r="AP640" s="619" t="s">
        <v>990</v>
      </c>
    </row>
    <row r="641" spans="1:42" ht="12.75" customHeight="1" outlineLevel="1" x14ac:dyDescent="0.2">
      <c r="A641" s="21">
        <v>17</v>
      </c>
      <c r="B641" s="606" t="str">
        <f t="shared" si="100"/>
        <v>Proizvodnja koksa</v>
      </c>
      <c r="C641" s="17" t="str">
        <f t="shared" si="100"/>
        <v>Koks</v>
      </c>
      <c r="D641" s="17" t="str">
        <f t="shared" si="100"/>
        <v>Proces (metoda B): izlaz oksida</v>
      </c>
      <c r="E641" s="605"/>
      <c r="F641" s="151" t="str">
        <f t="shared" si="101"/>
        <v>Standardna metoda: Proces, članak 24. stavak 2.</v>
      </c>
      <c r="G641" s="103" t="str">
        <f t="shared" si="106"/>
        <v>nije primjenjivo</v>
      </c>
      <c r="H641" s="149"/>
      <c r="I641" s="149"/>
      <c r="J641" s="151"/>
      <c r="K641" s="151"/>
      <c r="L641" s="149"/>
      <c r="M641" s="149"/>
      <c r="N641" s="149"/>
      <c r="O641" s="150"/>
      <c r="P641" s="103" t="str">
        <f t="shared" si="105"/>
        <v>nije primjenjivo</v>
      </c>
      <c r="Q641" s="147" t="str">
        <f t="shared" si="104"/>
        <v>Koks: Proces (metoda B): izlaz oksida</v>
      </c>
      <c r="R641" s="17"/>
      <c r="S641" s="17" t="str">
        <f t="shared" si="102"/>
        <v>OxF_Koks: Proces (metoda B): izlaz oksida</v>
      </c>
      <c r="W641" s="226"/>
      <c r="X641" s="69"/>
      <c r="Z641" s="21" t="b">
        <f t="shared" si="103"/>
        <v>1</v>
      </c>
      <c r="AL641" s="619" t="s">
        <v>990</v>
      </c>
      <c r="AM641" s="619" t="s">
        <v>990</v>
      </c>
      <c r="AN641" s="619" t="s">
        <v>990</v>
      </c>
      <c r="AO641" s="619" t="s">
        <v>990</v>
      </c>
      <c r="AP641" s="619" t="s">
        <v>990</v>
      </c>
    </row>
    <row r="642" spans="1:42" ht="12.75" customHeight="1" outlineLevel="1" x14ac:dyDescent="0.2">
      <c r="A642" s="21">
        <v>18</v>
      </c>
      <c r="B642" s="606" t="str">
        <f t="shared" si="100"/>
        <v>Proizvodnja koksa</v>
      </c>
      <c r="C642" s="17" t="str">
        <f t="shared" si="100"/>
        <v>Koks</v>
      </c>
      <c r="D642" s="17" t="str">
        <f t="shared" si="100"/>
        <v>Bilanca mase</v>
      </c>
      <c r="E642" s="17"/>
      <c r="F642" s="151" t="str">
        <f t="shared" si="101"/>
        <v>Metoda masene bilance, članak 25.</v>
      </c>
      <c r="G642" s="103" t="str">
        <f t="shared" si="106"/>
        <v>nije primjenjivo</v>
      </c>
      <c r="H642" s="149"/>
      <c r="I642" s="149"/>
      <c r="J642" s="151"/>
      <c r="K642" s="151"/>
      <c r="L642" s="149"/>
      <c r="M642" s="149"/>
      <c r="N642" s="149"/>
      <c r="O642" s="150"/>
      <c r="P642" s="103" t="str">
        <f t="shared" si="105"/>
        <v>nije primjenjivo</v>
      </c>
      <c r="Q642" s="147" t="str">
        <f t="shared" si="104"/>
        <v>Koks: Bilanca mase</v>
      </c>
      <c r="R642" s="17"/>
      <c r="S642" s="17" t="str">
        <f t="shared" si="102"/>
        <v>OxF_Koks: Bilanca mase</v>
      </c>
      <c r="X642" s="69"/>
      <c r="Z642" s="21" t="b">
        <f t="shared" si="103"/>
        <v>1</v>
      </c>
      <c r="AL642" s="619" t="s">
        <v>990</v>
      </c>
      <c r="AM642" s="619" t="s">
        <v>990</v>
      </c>
      <c r="AN642" s="619" t="s">
        <v>990</v>
      </c>
      <c r="AO642" s="619" t="s">
        <v>990</v>
      </c>
      <c r="AP642" s="619" t="s">
        <v>990</v>
      </c>
    </row>
    <row r="643" spans="1:42" ht="12.75" customHeight="1" outlineLevel="1" x14ac:dyDescent="0.2">
      <c r="A643" s="21">
        <v>19</v>
      </c>
      <c r="B643" s="606" t="str">
        <f t="shared" si="100"/>
        <v>Pečenje i sinteriranje metalnih ruda</v>
      </c>
      <c r="C643" s="17" t="str">
        <f t="shared" si="100"/>
        <v>Metalne rude</v>
      </c>
      <c r="D643" s="17" t="str">
        <f t="shared" si="100"/>
        <v>Proces (metoda A): samo karbonat</v>
      </c>
      <c r="E643" s="597"/>
      <c r="F643" s="151" t="str">
        <f t="shared" si="101"/>
        <v>Standardna metoda: Proces, članak 24. stavak 2.</v>
      </c>
      <c r="G643" s="103" t="str">
        <f t="shared" si="106"/>
        <v>nije primjenjivo</v>
      </c>
      <c r="H643" s="149"/>
      <c r="I643" s="149"/>
      <c r="J643" s="151"/>
      <c r="K643" s="151"/>
      <c r="L643" s="149"/>
      <c r="M643" s="149"/>
      <c r="N643" s="149"/>
      <c r="O643" s="150"/>
      <c r="P643" s="103" t="str">
        <f t="shared" si="105"/>
        <v>nije primjenjivo</v>
      </c>
      <c r="Q643" s="147" t="str">
        <f t="shared" si="104"/>
        <v>Metalne rude: Proces (metoda A): samo karbonat</v>
      </c>
      <c r="R643" s="17"/>
      <c r="S643" s="17" t="str">
        <f t="shared" si="102"/>
        <v>OxF_Metalne rude: Proces (metoda A): samo karbonat</v>
      </c>
      <c r="X643" s="69"/>
      <c r="Z643" s="21" t="b">
        <f t="shared" si="103"/>
        <v>1</v>
      </c>
      <c r="AL643" s="619" t="s">
        <v>990</v>
      </c>
      <c r="AM643" s="619" t="s">
        <v>990</v>
      </c>
      <c r="AN643" s="619" t="s">
        <v>990</v>
      </c>
      <c r="AO643" s="619" t="s">
        <v>990</v>
      </c>
      <c r="AP643" s="619" t="s">
        <v>990</v>
      </c>
    </row>
    <row r="644" spans="1:42" ht="12.75" customHeight="1" outlineLevel="1" x14ac:dyDescent="0.2">
      <c r="A644" s="21">
        <v>20</v>
      </c>
      <c r="B644" s="606" t="str">
        <f t="shared" si="100"/>
        <v>Pečenje i sinteriranje metalnih ruda</v>
      </c>
      <c r="C644" s="17" t="str">
        <f t="shared" si="100"/>
        <v>Metalne rude</v>
      </c>
      <c r="D644" s="17" t="str">
        <f t="shared" si="100"/>
        <v>Proces (metoda A): miješani (karbonat + nekarbonat)</v>
      </c>
      <c r="E644" s="597"/>
      <c r="F644" s="151" t="str">
        <f t="shared" si="101"/>
        <v>Standardna metoda: Proces, članak 24. stavak 2.</v>
      </c>
      <c r="G644" s="103" t="str">
        <f t="shared" si="106"/>
        <v>nije primjenjivo</v>
      </c>
      <c r="H644" s="149"/>
      <c r="I644" s="149"/>
      <c r="J644" s="151"/>
      <c r="K644" s="151"/>
      <c r="L644" s="149"/>
      <c r="M644" s="149"/>
      <c r="N644" s="149"/>
      <c r="O644" s="150"/>
      <c r="P644" s="103" t="str">
        <f t="shared" si="105"/>
        <v>nije primjenjivo</v>
      </c>
      <c r="Q644" s="147" t="str">
        <f t="shared" si="104"/>
        <v>Metalne rude: Proces (metoda A): miješani (karbonat + nekarbonat)</v>
      </c>
      <c r="R644" s="17"/>
      <c r="S644" s="17" t="str">
        <f t="shared" si="102"/>
        <v>OxF_Metalne rude: Proces (metoda A): miješani (karbonat + nekarbonat)</v>
      </c>
      <c r="W644" s="226"/>
      <c r="X644" s="69"/>
      <c r="Z644" s="21" t="b">
        <f t="shared" si="103"/>
        <v>1</v>
      </c>
      <c r="AL644" s="619" t="s">
        <v>990</v>
      </c>
      <c r="AM644" s="619" t="s">
        <v>990</v>
      </c>
      <c r="AN644" s="619" t="s">
        <v>990</v>
      </c>
      <c r="AO644" s="619" t="s">
        <v>990</v>
      </c>
      <c r="AP644" s="619" t="s">
        <v>990</v>
      </c>
    </row>
    <row r="645" spans="1:42" ht="12.75" customHeight="1" outlineLevel="1" x14ac:dyDescent="0.2">
      <c r="A645" s="21">
        <v>21</v>
      </c>
      <c r="B645" s="606" t="str">
        <f t="shared" ref="B645:D664" si="107">B573</f>
        <v>Pečenje i sinteriranje metalnih ruda</v>
      </c>
      <c r="C645" s="17" t="str">
        <f t="shared" si="107"/>
        <v>Metalne rude</v>
      </c>
      <c r="D645" s="17" t="str">
        <f t="shared" si="107"/>
        <v>Proces (metoda A): nekarbonat</v>
      </c>
      <c r="E645" s="597"/>
      <c r="F645" s="151" t="str">
        <f t="shared" si="101"/>
        <v>Standardna metoda: Proces, članak 24. stavak 2.</v>
      </c>
      <c r="G645" s="103" t="str">
        <f t="shared" si="106"/>
        <v>nije primjenjivo</v>
      </c>
      <c r="H645" s="149"/>
      <c r="I645" s="149"/>
      <c r="J645" s="151"/>
      <c r="K645" s="151"/>
      <c r="L645" s="149"/>
      <c r="M645" s="149"/>
      <c r="N645" s="149"/>
      <c r="O645" s="150"/>
      <c r="P645" s="103" t="str">
        <f t="shared" si="105"/>
        <v>nije primjenjivo</v>
      </c>
      <c r="Q645" s="147" t="str">
        <f t="shared" si="104"/>
        <v>Metalne rude: Proces (metoda A): nekarbonat</v>
      </c>
      <c r="R645" s="17"/>
      <c r="S645" s="17" t="str">
        <f t="shared" si="102"/>
        <v>OxF_Metalne rude: Proces (metoda A): nekarbonat</v>
      </c>
      <c r="W645" s="226"/>
      <c r="X645" s="69"/>
      <c r="Z645" s="21" t="b">
        <f t="shared" si="103"/>
        <v>1</v>
      </c>
      <c r="AL645" s="619" t="s">
        <v>990</v>
      </c>
      <c r="AM645" s="619" t="s">
        <v>990</v>
      </c>
      <c r="AN645" s="619" t="s">
        <v>990</v>
      </c>
      <c r="AO645" s="619" t="s">
        <v>990</v>
      </c>
      <c r="AP645" s="619" t="s">
        <v>990</v>
      </c>
    </row>
    <row r="646" spans="1:42" ht="12.75" customHeight="1" outlineLevel="1" x14ac:dyDescent="0.2">
      <c r="A646" s="21">
        <v>22</v>
      </c>
      <c r="B646" s="606" t="str">
        <f t="shared" si="107"/>
        <v>Pečenje i sinteriranje metalnih ruda</v>
      </c>
      <c r="C646" s="17" t="str">
        <f t="shared" si="107"/>
        <v>Metalne rude</v>
      </c>
      <c r="D646" s="17" t="str">
        <f t="shared" si="107"/>
        <v>Proces (metoda B): izlaz oksida</v>
      </c>
      <c r="E646" s="597"/>
      <c r="F646" s="151" t="str">
        <f t="shared" si="101"/>
        <v>Standardna metoda: Proces, članak 24. stavak 2.</v>
      </c>
      <c r="G646" s="103" t="str">
        <f t="shared" si="106"/>
        <v>nije primjenjivo</v>
      </c>
      <c r="H646" s="149"/>
      <c r="I646" s="149"/>
      <c r="J646" s="151"/>
      <c r="K646" s="151"/>
      <c r="L646" s="149"/>
      <c r="M646" s="149"/>
      <c r="N646" s="149"/>
      <c r="O646" s="150"/>
      <c r="P646" s="103" t="str">
        <f t="shared" si="105"/>
        <v>nije primjenjivo</v>
      </c>
      <c r="Q646" s="147" t="str">
        <f t="shared" si="104"/>
        <v>Metalne rude: Proces (metoda B): izlaz oksida</v>
      </c>
      <c r="R646" s="17"/>
      <c r="S646" s="17" t="str">
        <f t="shared" si="102"/>
        <v>OxF_Metalne rude: Proces (metoda B): izlaz oksida</v>
      </c>
      <c r="W646" s="226"/>
      <c r="X646" s="69"/>
      <c r="Z646" s="21" t="b">
        <f t="shared" si="103"/>
        <v>1</v>
      </c>
      <c r="AL646" s="619" t="s">
        <v>990</v>
      </c>
      <c r="AM646" s="619" t="s">
        <v>990</v>
      </c>
      <c r="AN646" s="619" t="s">
        <v>990</v>
      </c>
      <c r="AO646" s="619" t="s">
        <v>990</v>
      </c>
      <c r="AP646" s="619" t="s">
        <v>990</v>
      </c>
    </row>
    <row r="647" spans="1:42" ht="12.75" customHeight="1" outlineLevel="1" x14ac:dyDescent="0.2">
      <c r="A647" s="21">
        <v>23</v>
      </c>
      <c r="B647" s="606" t="str">
        <f t="shared" si="107"/>
        <v>Pečenje i sinteriranje metalnih ruda</v>
      </c>
      <c r="C647" s="17" t="str">
        <f t="shared" si="107"/>
        <v>Metalne rude</v>
      </c>
      <c r="D647" s="17" t="str">
        <f t="shared" si="107"/>
        <v>Bilanca mase</v>
      </c>
      <c r="E647" s="17"/>
      <c r="F647" s="151" t="str">
        <f t="shared" si="101"/>
        <v>Metoda masene bilance, članak 25.</v>
      </c>
      <c r="G647" s="103" t="str">
        <f t="shared" si="106"/>
        <v>nije primjenjivo</v>
      </c>
      <c r="H647" s="149"/>
      <c r="I647" s="149"/>
      <c r="J647" s="151"/>
      <c r="K647" s="151"/>
      <c r="L647" s="149"/>
      <c r="M647" s="149"/>
      <c r="N647" s="149"/>
      <c r="O647" s="150"/>
      <c r="P647" s="103" t="str">
        <f t="shared" si="105"/>
        <v>nije primjenjivo</v>
      </c>
      <c r="Q647" s="147" t="str">
        <f t="shared" si="104"/>
        <v>Metalne rude: Bilanca mase</v>
      </c>
      <c r="R647" s="17"/>
      <c r="S647" s="17" t="str">
        <f t="shared" si="102"/>
        <v>OxF_Metalne rude: Bilanca mase</v>
      </c>
      <c r="X647" s="69"/>
      <c r="Z647" s="21" t="b">
        <f t="shared" si="103"/>
        <v>1</v>
      </c>
      <c r="AL647" s="619" t="s">
        <v>990</v>
      </c>
      <c r="AM647" s="619" t="s">
        <v>990</v>
      </c>
      <c r="AN647" s="619" t="s">
        <v>990</v>
      </c>
      <c r="AO647" s="619" t="s">
        <v>990</v>
      </c>
      <c r="AP647" s="619" t="s">
        <v>990</v>
      </c>
    </row>
    <row r="648" spans="1:42" ht="12.75" customHeight="1" outlineLevel="1" x14ac:dyDescent="0.2">
      <c r="A648" s="21">
        <v>24</v>
      </c>
      <c r="B648" s="606" t="str">
        <f t="shared" si="107"/>
        <v>Proizvodnja željeza ili čelika</v>
      </c>
      <c r="C648" s="17" t="str">
        <f t="shared" si="107"/>
        <v>Željezo i čelik</v>
      </c>
      <c r="D648" s="17" t="str">
        <f t="shared" si="107"/>
        <v>Gorivo koje se koristi kao ulazni materijal procesa</v>
      </c>
      <c r="E648" s="17"/>
      <c r="F648" s="151" t="str">
        <f t="shared" si="101"/>
        <v>Standardna metoda: Gorivo, članak 24. stavak 1.Uredbe</v>
      </c>
      <c r="G648" s="103" t="str">
        <f t="shared" si="106"/>
        <v>nije primjenjivo</v>
      </c>
      <c r="H648" s="149"/>
      <c r="I648" s="149"/>
      <c r="J648" s="151"/>
      <c r="K648" s="151"/>
      <c r="L648" s="149"/>
      <c r="M648" s="149"/>
      <c r="N648" s="149"/>
      <c r="O648" s="150"/>
      <c r="P648" s="103" t="str">
        <f t="shared" si="105"/>
        <v>nije primjenjivo</v>
      </c>
      <c r="Q648" s="147" t="str">
        <f t="shared" si="104"/>
        <v>Željezo i čelik: Gorivo koje se koristi kao ulazni materijal procesa</v>
      </c>
      <c r="R648" s="17"/>
      <c r="S648" s="17" t="str">
        <f t="shared" si="102"/>
        <v>OxF_Željezo i čelik: Gorivo koje se koristi kao ulazni materijal procesa</v>
      </c>
      <c r="X648" s="69"/>
      <c r="Z648" s="21" t="b">
        <f t="shared" si="103"/>
        <v>1</v>
      </c>
      <c r="AL648" s="619" t="s">
        <v>990</v>
      </c>
      <c r="AM648" s="619" t="s">
        <v>990</v>
      </c>
      <c r="AN648" s="619" t="s">
        <v>990</v>
      </c>
      <c r="AO648" s="619" t="s">
        <v>990</v>
      </c>
      <c r="AP648" s="619" t="s">
        <v>990</v>
      </c>
    </row>
    <row r="649" spans="1:42" ht="12.75" customHeight="1" outlineLevel="1" x14ac:dyDescent="0.2">
      <c r="A649" s="21">
        <v>25</v>
      </c>
      <c r="B649" s="606" t="str">
        <f t="shared" si="107"/>
        <v>Proizvodnja željeza ili čelika</v>
      </c>
      <c r="C649" s="17" t="str">
        <f t="shared" si="107"/>
        <v>Željezo i čelik</v>
      </c>
      <c r="D649" s="17" t="str">
        <f t="shared" si="107"/>
        <v>Proces (metoda A): samo karbonat</v>
      </c>
      <c r="E649" s="597"/>
      <c r="F649" s="151" t="str">
        <f t="shared" si="101"/>
        <v>Standardna metoda: Proces, članak 24. stavak 2.</v>
      </c>
      <c r="G649" s="103" t="str">
        <f t="shared" si="106"/>
        <v>nije primjenjivo</v>
      </c>
      <c r="H649" s="149"/>
      <c r="I649" s="149"/>
      <c r="J649" s="151"/>
      <c r="K649" s="151"/>
      <c r="L649" s="149"/>
      <c r="M649" s="149"/>
      <c r="N649" s="149"/>
      <c r="O649" s="150"/>
      <c r="P649" s="103" t="str">
        <f t="shared" si="105"/>
        <v>nije primjenjivo</v>
      </c>
      <c r="Q649" s="147" t="str">
        <f t="shared" si="104"/>
        <v>Željezo i čelik: Proces (metoda A): samo karbonat</v>
      </c>
      <c r="R649" s="17"/>
      <c r="S649" s="17" t="str">
        <f t="shared" si="102"/>
        <v>OxF_Željezo i čelik: Proces (metoda A): samo karbonat</v>
      </c>
      <c r="W649" s="226"/>
      <c r="X649" s="69"/>
      <c r="Z649" s="21" t="b">
        <f t="shared" si="103"/>
        <v>1</v>
      </c>
      <c r="AL649" s="619" t="s">
        <v>990</v>
      </c>
      <c r="AM649" s="619" t="s">
        <v>990</v>
      </c>
      <c r="AN649" s="619" t="s">
        <v>990</v>
      </c>
      <c r="AO649" s="619" t="s">
        <v>990</v>
      </c>
      <c r="AP649" s="619" t="s">
        <v>990</v>
      </c>
    </row>
    <row r="650" spans="1:42" ht="12.75" customHeight="1" outlineLevel="1" x14ac:dyDescent="0.2">
      <c r="A650" s="21">
        <v>26</v>
      </c>
      <c r="B650" s="606" t="str">
        <f t="shared" si="107"/>
        <v>Proizvodnja željeza ili čelika</v>
      </c>
      <c r="C650" s="17" t="str">
        <f t="shared" si="107"/>
        <v>Željezo i čelik</v>
      </c>
      <c r="D650" s="17" t="str">
        <f t="shared" si="107"/>
        <v>Proces (metoda A): miješani (karbonat + nekarbonat)</v>
      </c>
      <c r="E650" s="597"/>
      <c r="F650" s="151" t="str">
        <f t="shared" si="101"/>
        <v>Standardna metoda: Proces, članak 24. stavak 2.</v>
      </c>
      <c r="G650" s="103" t="str">
        <f t="shared" si="106"/>
        <v>nije primjenjivo</v>
      </c>
      <c r="H650" s="149"/>
      <c r="I650" s="149"/>
      <c r="J650" s="151"/>
      <c r="K650" s="151"/>
      <c r="L650" s="149"/>
      <c r="M650" s="149"/>
      <c r="N650" s="149"/>
      <c r="O650" s="150"/>
      <c r="P650" s="103" t="str">
        <f t="shared" si="105"/>
        <v>nije primjenjivo</v>
      </c>
      <c r="Q650" s="147" t="str">
        <f t="shared" si="104"/>
        <v>Željezo i čelik: Proces (metoda A): miješani (karbonat + nekarbonat)</v>
      </c>
      <c r="R650" s="17"/>
      <c r="S650" s="17" t="str">
        <f t="shared" si="102"/>
        <v>OxF_Željezo i čelik: Proces (metoda A): miješani (karbonat + nekarbonat)</v>
      </c>
      <c r="W650" s="226"/>
      <c r="X650" s="69"/>
      <c r="Z650" s="21" t="b">
        <f t="shared" si="103"/>
        <v>1</v>
      </c>
      <c r="AL650" s="619" t="s">
        <v>990</v>
      </c>
      <c r="AM650" s="619" t="s">
        <v>990</v>
      </c>
      <c r="AN650" s="619" t="s">
        <v>990</v>
      </c>
      <c r="AO650" s="619" t="s">
        <v>990</v>
      </c>
      <c r="AP650" s="619" t="s">
        <v>990</v>
      </c>
    </row>
    <row r="651" spans="1:42" ht="12.75" customHeight="1" outlineLevel="1" x14ac:dyDescent="0.2">
      <c r="A651" s="21">
        <v>27</v>
      </c>
      <c r="B651" s="606" t="str">
        <f t="shared" si="107"/>
        <v>Proizvodnja željeza ili čelika</v>
      </c>
      <c r="C651" s="17" t="str">
        <f t="shared" si="107"/>
        <v>Željezo i čelik</v>
      </c>
      <c r="D651" s="17" t="str">
        <f t="shared" si="107"/>
        <v>Proces (metoda A): nekarbonat</v>
      </c>
      <c r="E651" s="597"/>
      <c r="F651" s="151" t="str">
        <f t="shared" si="101"/>
        <v>Standardna metoda: Proces, članak 24. stavak 2.</v>
      </c>
      <c r="G651" s="103" t="str">
        <f t="shared" si="106"/>
        <v>nije primjenjivo</v>
      </c>
      <c r="H651" s="149"/>
      <c r="I651" s="149"/>
      <c r="J651" s="151"/>
      <c r="K651" s="151"/>
      <c r="L651" s="149"/>
      <c r="M651" s="149"/>
      <c r="N651" s="149"/>
      <c r="O651" s="150"/>
      <c r="P651" s="103" t="str">
        <f t="shared" si="105"/>
        <v>nije primjenjivo</v>
      </c>
      <c r="Q651" s="147" t="str">
        <f t="shared" si="104"/>
        <v>Željezo i čelik: Proces (metoda A): nekarbonat</v>
      </c>
      <c r="R651" s="17"/>
      <c r="S651" s="17" t="str">
        <f t="shared" si="102"/>
        <v>OxF_Željezo i čelik: Proces (metoda A): nekarbonat</v>
      </c>
      <c r="W651" s="226"/>
      <c r="X651" s="69"/>
      <c r="Z651" s="21" t="b">
        <f t="shared" si="103"/>
        <v>1</v>
      </c>
      <c r="AL651" s="619" t="s">
        <v>990</v>
      </c>
      <c r="AM651" s="619" t="s">
        <v>990</v>
      </c>
      <c r="AN651" s="619" t="s">
        <v>990</v>
      </c>
      <c r="AO651" s="619" t="s">
        <v>990</v>
      </c>
      <c r="AP651" s="619" t="s">
        <v>990</v>
      </c>
    </row>
    <row r="652" spans="1:42" ht="12.75" customHeight="1" outlineLevel="1" x14ac:dyDescent="0.2">
      <c r="A652" s="21">
        <v>28</v>
      </c>
      <c r="B652" s="606" t="str">
        <f t="shared" si="107"/>
        <v>Proizvodnja željeza ili čelika</v>
      </c>
      <c r="C652" s="17" t="str">
        <f t="shared" si="107"/>
        <v>Željezo i čelik</v>
      </c>
      <c r="D652" s="17" t="str">
        <f t="shared" si="107"/>
        <v>Proces (metoda B): izlaz oksida</v>
      </c>
      <c r="E652" s="597"/>
      <c r="F652" s="151" t="str">
        <f t="shared" si="101"/>
        <v>Standardna metoda: Proces, članak 24. stavak 2.</v>
      </c>
      <c r="G652" s="103" t="str">
        <f t="shared" si="106"/>
        <v>nije primjenjivo</v>
      </c>
      <c r="H652" s="149"/>
      <c r="I652" s="149"/>
      <c r="J652" s="151"/>
      <c r="K652" s="151"/>
      <c r="L652" s="149"/>
      <c r="M652" s="149"/>
      <c r="N652" s="149"/>
      <c r="O652" s="150"/>
      <c r="P652" s="103" t="str">
        <f t="shared" si="105"/>
        <v>nije primjenjivo</v>
      </c>
      <c r="Q652" s="147" t="str">
        <f t="shared" si="104"/>
        <v>Željezo i čelik: Proces (metoda B): izlaz oksida</v>
      </c>
      <c r="R652" s="17"/>
      <c r="S652" s="17" t="str">
        <f t="shared" si="102"/>
        <v>OxF_Željezo i čelik: Proces (metoda B): izlaz oksida</v>
      </c>
      <c r="W652" s="226"/>
      <c r="X652" s="69"/>
      <c r="Z652" s="21" t="b">
        <f t="shared" si="103"/>
        <v>1</v>
      </c>
      <c r="AL652" s="619" t="s">
        <v>990</v>
      </c>
      <c r="AM652" s="619" t="s">
        <v>990</v>
      </c>
      <c r="AN652" s="619" t="s">
        <v>990</v>
      </c>
      <c r="AO652" s="619" t="s">
        <v>990</v>
      </c>
      <c r="AP652" s="619" t="s">
        <v>990</v>
      </c>
    </row>
    <row r="653" spans="1:42" ht="12.75" customHeight="1" outlineLevel="1" x14ac:dyDescent="0.2">
      <c r="A653" s="21">
        <v>29</v>
      </c>
      <c r="B653" s="606" t="str">
        <f t="shared" si="107"/>
        <v>Proizvodnja željeza ili čelika</v>
      </c>
      <c r="C653" s="17" t="str">
        <f t="shared" si="107"/>
        <v>Željezo i čelik</v>
      </c>
      <c r="D653" s="17" t="str">
        <f t="shared" si="107"/>
        <v>Bilanca mase</v>
      </c>
      <c r="E653" s="17"/>
      <c r="F653" s="151" t="str">
        <f t="shared" si="101"/>
        <v>Metoda masene bilance, članak 25.</v>
      </c>
      <c r="G653" s="103" t="str">
        <f t="shared" si="106"/>
        <v>nije primjenjivo</v>
      </c>
      <c r="H653" s="149"/>
      <c r="I653" s="149"/>
      <c r="J653" s="151"/>
      <c r="K653" s="151"/>
      <c r="L653" s="149"/>
      <c r="M653" s="149"/>
      <c r="N653" s="149"/>
      <c r="O653" s="150"/>
      <c r="P653" s="103" t="str">
        <f t="shared" si="105"/>
        <v>nije primjenjivo</v>
      </c>
      <c r="Q653" s="147" t="str">
        <f t="shared" si="104"/>
        <v>Željezo i čelik: Bilanca mase</v>
      </c>
      <c r="R653" s="17"/>
      <c r="S653" s="17" t="str">
        <f t="shared" si="102"/>
        <v>OxF_Željezo i čelik: Bilanca mase</v>
      </c>
      <c r="X653" s="69"/>
      <c r="Z653" s="21" t="b">
        <f t="shared" si="103"/>
        <v>1</v>
      </c>
      <c r="AL653" s="619" t="s">
        <v>990</v>
      </c>
      <c r="AM653" s="619" t="s">
        <v>990</v>
      </c>
      <c r="AN653" s="619" t="s">
        <v>990</v>
      </c>
      <c r="AO653" s="619" t="s">
        <v>990</v>
      </c>
      <c r="AP653" s="619" t="s">
        <v>990</v>
      </c>
    </row>
    <row r="654" spans="1:42" ht="12.75" customHeight="1" outlineLevel="1" x14ac:dyDescent="0.2">
      <c r="A654" s="21">
        <v>30</v>
      </c>
      <c r="B654" s="606" t="str">
        <f t="shared" si="107"/>
        <v>Proizvodnja cementnog klinkera</v>
      </c>
      <c r="C654" s="17" t="str">
        <f t="shared" si="107"/>
        <v>Cementni klinker</v>
      </c>
      <c r="D654" s="17" t="str">
        <f t="shared" si="107"/>
        <v>Na temelju ulaza u peć (Metoda A)</v>
      </c>
      <c r="E654" s="17"/>
      <c r="F654" s="151" t="str">
        <f t="shared" si="101"/>
        <v>Standardna metoda: Proces, članak 24. stavak 2.</v>
      </c>
      <c r="G654" s="103" t="str">
        <f t="shared" si="106"/>
        <v>nije primjenjivo</v>
      </c>
      <c r="H654" s="149"/>
      <c r="I654" s="149"/>
      <c r="J654" s="151"/>
      <c r="K654" s="151"/>
      <c r="L654" s="149"/>
      <c r="M654" s="149"/>
      <c r="N654" s="149"/>
      <c r="O654" s="150"/>
      <c r="P654" s="103" t="str">
        <f t="shared" si="105"/>
        <v>nije primjenjivo</v>
      </c>
      <c r="Q654" s="147" t="str">
        <f t="shared" si="104"/>
        <v>Cementni klinker: Na temelju ulaza u peć (Metoda A)</v>
      </c>
      <c r="R654" s="17"/>
      <c r="S654" s="17" t="str">
        <f t="shared" si="102"/>
        <v>OxF_Cementni klinker: Na temelju ulaza u peć (Metoda A)</v>
      </c>
      <c r="X654" s="69"/>
      <c r="Z654" s="21" t="b">
        <f t="shared" si="103"/>
        <v>1</v>
      </c>
      <c r="AL654" s="619" t="s">
        <v>990</v>
      </c>
      <c r="AM654" s="619" t="s">
        <v>990</v>
      </c>
      <c r="AN654" s="619" t="s">
        <v>990</v>
      </c>
      <c r="AO654" s="619" t="s">
        <v>990</v>
      </c>
      <c r="AP654" s="619" t="s">
        <v>990</v>
      </c>
    </row>
    <row r="655" spans="1:42" ht="12.75" customHeight="1" outlineLevel="1" x14ac:dyDescent="0.2">
      <c r="A655" s="21">
        <v>31</v>
      </c>
      <c r="B655" s="606" t="str">
        <f t="shared" si="107"/>
        <v>Proizvodnja cementnog klinkera</v>
      </c>
      <c r="C655" s="17" t="str">
        <f t="shared" si="107"/>
        <v>Cementni klinker</v>
      </c>
      <c r="D655" s="17" t="str">
        <f t="shared" si="107"/>
        <v>Izlaz klinkera (Metoda B)</v>
      </c>
      <c r="E655" s="17"/>
      <c r="F655" s="151" t="str">
        <f t="shared" si="101"/>
        <v>Standardna metoda: Proces, članak 24. stavak 2.</v>
      </c>
      <c r="G655" s="103" t="str">
        <f t="shared" si="106"/>
        <v>nije primjenjivo</v>
      </c>
      <c r="H655" s="149"/>
      <c r="I655" s="149"/>
      <c r="J655" s="151"/>
      <c r="K655" s="151"/>
      <c r="L655" s="149"/>
      <c r="M655" s="149"/>
      <c r="N655" s="149"/>
      <c r="O655" s="150"/>
      <c r="P655" s="103" t="str">
        <f t="shared" si="105"/>
        <v>nije primjenjivo</v>
      </c>
      <c r="Q655" s="147" t="str">
        <f t="shared" si="104"/>
        <v>Cementni klinker: Izlaz klinkera (Metoda B)</v>
      </c>
      <c r="R655" s="17"/>
      <c r="S655" s="17" t="str">
        <f t="shared" si="102"/>
        <v>OxF_Cementni klinker: Izlaz klinkera (Metoda B)</v>
      </c>
      <c r="X655" s="69"/>
      <c r="Z655" s="21" t="b">
        <f t="shared" si="103"/>
        <v>1</v>
      </c>
      <c r="AL655" s="619" t="s">
        <v>990</v>
      </c>
      <c r="AM655" s="619" t="s">
        <v>990</v>
      </c>
      <c r="AN655" s="619" t="s">
        <v>990</v>
      </c>
      <c r="AO655" s="619" t="s">
        <v>990</v>
      </c>
      <c r="AP655" s="619" t="s">
        <v>990</v>
      </c>
    </row>
    <row r="656" spans="1:42" ht="12.75" customHeight="1" outlineLevel="1" x14ac:dyDescent="0.2">
      <c r="A656" s="21">
        <v>32</v>
      </c>
      <c r="B656" s="606" t="str">
        <f t="shared" si="107"/>
        <v>Proizvodnja cementnog klinkera</v>
      </c>
      <c r="C656" s="17" t="str">
        <f t="shared" si="107"/>
        <v>Cementni klinker</v>
      </c>
      <c r="D656" s="17" t="str">
        <f t="shared" si="107"/>
        <v>CKD</v>
      </c>
      <c r="E656" s="17"/>
      <c r="F656" s="151" t="str">
        <f t="shared" si="101"/>
        <v>Standardna metoda: Proces, članak 24. stavak 2.</v>
      </c>
      <c r="G656" s="103" t="str">
        <f t="shared" si="106"/>
        <v>nije primjenjivo</v>
      </c>
      <c r="H656" s="149"/>
      <c r="I656" s="149"/>
      <c r="J656" s="151"/>
      <c r="K656" s="151"/>
      <c r="L656" s="149"/>
      <c r="M656" s="149"/>
      <c r="N656" s="149"/>
      <c r="O656" s="150"/>
      <c r="P656" s="103" t="str">
        <f t="shared" si="105"/>
        <v>nije primjenjivo</v>
      </c>
      <c r="Q656" s="147" t="str">
        <f t="shared" si="104"/>
        <v>Cementni klinker: CKD</v>
      </c>
      <c r="R656" s="17"/>
      <c r="S656" s="17" t="str">
        <f t="shared" si="102"/>
        <v>OxF_Cementni klinker: CKD</v>
      </c>
      <c r="X656" s="69"/>
      <c r="Z656" s="21" t="b">
        <f t="shared" si="103"/>
        <v>1</v>
      </c>
      <c r="AL656" s="619" t="s">
        <v>990</v>
      </c>
      <c r="AM656" s="619" t="s">
        <v>990</v>
      </c>
      <c r="AN656" s="619" t="s">
        <v>990</v>
      </c>
      <c r="AO656" s="619" t="s">
        <v>990</v>
      </c>
      <c r="AP656" s="619" t="s">
        <v>990</v>
      </c>
    </row>
    <row r="657" spans="1:42" ht="12.75" customHeight="1" outlineLevel="1" x14ac:dyDescent="0.2">
      <c r="A657" s="21">
        <v>33</v>
      </c>
      <c r="B657" s="606" t="str">
        <f t="shared" si="107"/>
        <v>Proizvodnja cementnog klinkera</v>
      </c>
      <c r="C657" s="17" t="str">
        <f t="shared" si="107"/>
        <v>Cementni klinker</v>
      </c>
      <c r="D657" s="17" t="str">
        <f t="shared" si="107"/>
        <v>Ne-karbonatni ugljik</v>
      </c>
      <c r="E657" s="17"/>
      <c r="F657" s="151" t="str">
        <f t="shared" ref="F657:F685" si="108">F585</f>
        <v>Standardna metoda: Proces, članak 24. stavak 2.</v>
      </c>
      <c r="G657" s="103" t="str">
        <f t="shared" si="106"/>
        <v>nije primjenjivo</v>
      </c>
      <c r="H657" s="149"/>
      <c r="I657" s="149"/>
      <c r="J657" s="151"/>
      <c r="K657" s="151"/>
      <c r="L657" s="149"/>
      <c r="M657" s="149"/>
      <c r="N657" s="149"/>
      <c r="O657" s="150"/>
      <c r="P657" s="103" t="str">
        <f t="shared" si="105"/>
        <v>nije primjenjivo</v>
      </c>
      <c r="Q657" s="147" t="str">
        <f t="shared" si="104"/>
        <v>Cementni klinker: Ne-karbonatni ugljik</v>
      </c>
      <c r="R657" s="17"/>
      <c r="S657" s="17" t="str">
        <f t="shared" si="102"/>
        <v>OxF_Cementni klinker: Ne-karbonatni ugljik</v>
      </c>
      <c r="Z657" s="21" t="b">
        <f t="shared" si="103"/>
        <v>1</v>
      </c>
      <c r="AL657" s="619" t="s">
        <v>990</v>
      </c>
      <c r="AM657" s="619" t="s">
        <v>990</v>
      </c>
      <c r="AN657" s="619" t="s">
        <v>990</v>
      </c>
      <c r="AO657" s="619" t="s">
        <v>990</v>
      </c>
      <c r="AP657" s="619" t="s">
        <v>990</v>
      </c>
    </row>
    <row r="658" spans="1:42" ht="12.75" customHeight="1" outlineLevel="1" x14ac:dyDescent="0.2">
      <c r="A658" s="21">
        <v>34</v>
      </c>
      <c r="B658" s="606" t="str">
        <f t="shared" si="107"/>
        <v>Proizvodnja vapna ili kalcinacija dolomita/magnezita</v>
      </c>
      <c r="C658" s="17" t="str">
        <f t="shared" si="107"/>
        <v>Vapno / dolomit / magnezit</v>
      </c>
      <c r="D658" s="17" t="str">
        <f t="shared" si="107"/>
        <v>Proces (metoda A): samo karbonat</v>
      </c>
      <c r="E658" s="597"/>
      <c r="F658" s="151" t="str">
        <f t="shared" si="108"/>
        <v>Standardna metoda: Proces, članak 24. stavak 2.</v>
      </c>
      <c r="G658" s="103" t="str">
        <f t="shared" si="106"/>
        <v>nije primjenjivo</v>
      </c>
      <c r="H658" s="149"/>
      <c r="I658" s="149"/>
      <c r="J658" s="151"/>
      <c r="K658" s="151"/>
      <c r="L658" s="149"/>
      <c r="M658" s="149"/>
      <c r="N658" s="149"/>
      <c r="O658" s="150"/>
      <c r="P658" s="103" t="str">
        <f t="shared" si="105"/>
        <v>nije primjenjivo</v>
      </c>
      <c r="Q658" s="147" t="str">
        <f t="shared" si="104"/>
        <v>Vapno / dolomit / magnezit: Proces (metoda A): samo karbonat</v>
      </c>
      <c r="R658" s="17"/>
      <c r="S658" s="17" t="str">
        <f t="shared" ref="S658:S685" si="109">EUconst_CNTR_OxidationFactor&amp;Q658</f>
        <v>OxF_Vapno / dolomit / magnezit: Proces (metoda A): samo karbonat</v>
      </c>
      <c r="Z658" s="21" t="b">
        <f t="shared" si="103"/>
        <v>1</v>
      </c>
      <c r="AL658" s="619" t="s">
        <v>990</v>
      </c>
      <c r="AM658" s="619" t="s">
        <v>990</v>
      </c>
      <c r="AN658" s="619" t="s">
        <v>990</v>
      </c>
      <c r="AO658" s="619" t="s">
        <v>990</v>
      </c>
      <c r="AP658" s="619" t="s">
        <v>990</v>
      </c>
    </row>
    <row r="659" spans="1:42" ht="12.75" customHeight="1" outlineLevel="1" x14ac:dyDescent="0.2">
      <c r="A659" s="21">
        <v>35</v>
      </c>
      <c r="B659" s="606" t="str">
        <f t="shared" si="107"/>
        <v>Proizvodnja vapna ili kalcinacija dolomita/magnezita</v>
      </c>
      <c r="C659" s="17" t="str">
        <f t="shared" si="107"/>
        <v>Vapno / dolomit / magnezit</v>
      </c>
      <c r="D659" s="17" t="str">
        <f t="shared" si="107"/>
        <v>Proces (metoda A): miješani (karbonat + nekarbonat)</v>
      </c>
      <c r="E659" s="597"/>
      <c r="F659" s="151" t="str">
        <f t="shared" si="108"/>
        <v>Standardna metoda: Proces, članak 24. stavak 2.</v>
      </c>
      <c r="G659" s="103" t="str">
        <f t="shared" si="106"/>
        <v>nije primjenjivo</v>
      </c>
      <c r="H659" s="149"/>
      <c r="I659" s="149"/>
      <c r="J659" s="151"/>
      <c r="K659" s="151"/>
      <c r="L659" s="149"/>
      <c r="M659" s="149"/>
      <c r="N659" s="149"/>
      <c r="O659" s="150"/>
      <c r="P659" s="103" t="str">
        <f t="shared" si="105"/>
        <v>nije primjenjivo</v>
      </c>
      <c r="Q659" s="147" t="str">
        <f t="shared" si="104"/>
        <v>Vapno / dolomit / magnezit: Proces (metoda A): miješani (karbonat + nekarbonat)</v>
      </c>
      <c r="R659" s="17"/>
      <c r="S659" s="17" t="str">
        <f t="shared" si="109"/>
        <v>OxF_Vapno / dolomit / magnezit: Proces (metoda A): miješani (karbonat + nekarbonat)</v>
      </c>
      <c r="Z659" s="21" t="b">
        <f t="shared" si="103"/>
        <v>1</v>
      </c>
      <c r="AL659" s="619" t="s">
        <v>990</v>
      </c>
      <c r="AM659" s="619" t="s">
        <v>990</v>
      </c>
      <c r="AN659" s="619" t="s">
        <v>990</v>
      </c>
      <c r="AO659" s="619" t="s">
        <v>990</v>
      </c>
      <c r="AP659" s="619" t="s">
        <v>990</v>
      </c>
    </row>
    <row r="660" spans="1:42" ht="12.75" customHeight="1" outlineLevel="1" x14ac:dyDescent="0.2">
      <c r="A660" s="21">
        <v>36</v>
      </c>
      <c r="B660" s="606" t="str">
        <f t="shared" si="107"/>
        <v>Proizvodnja vapna ili kalcinacija dolomita/magnezita</v>
      </c>
      <c r="C660" s="17" t="str">
        <f t="shared" si="107"/>
        <v>Vapno / dolomit / magnezit</v>
      </c>
      <c r="D660" s="17" t="str">
        <f t="shared" si="107"/>
        <v>Proces (metoda A): nekarbonat</v>
      </c>
      <c r="E660" s="597"/>
      <c r="F660" s="151" t="str">
        <f t="shared" si="108"/>
        <v>Standardna metoda: Proces, članak 24. stavak 2.</v>
      </c>
      <c r="G660" s="103" t="str">
        <f t="shared" si="106"/>
        <v>nije primjenjivo</v>
      </c>
      <c r="H660" s="149"/>
      <c r="I660" s="149"/>
      <c r="J660" s="151"/>
      <c r="K660" s="151"/>
      <c r="L660" s="149"/>
      <c r="M660" s="149"/>
      <c r="N660" s="149"/>
      <c r="O660" s="150"/>
      <c r="P660" s="103" t="str">
        <f t="shared" si="105"/>
        <v>nije primjenjivo</v>
      </c>
      <c r="Q660" s="147" t="str">
        <f t="shared" si="104"/>
        <v>Vapno / dolomit / magnezit: Proces (metoda A): nekarbonat</v>
      </c>
      <c r="R660" s="17"/>
      <c r="S660" s="17" t="str">
        <f t="shared" si="109"/>
        <v>OxF_Vapno / dolomit / magnezit: Proces (metoda A): nekarbonat</v>
      </c>
      <c r="Z660" s="21" t="b">
        <f t="shared" si="103"/>
        <v>1</v>
      </c>
      <c r="AL660" s="619" t="s">
        <v>990</v>
      </c>
      <c r="AM660" s="619" t="s">
        <v>990</v>
      </c>
      <c r="AN660" s="619" t="s">
        <v>990</v>
      </c>
      <c r="AO660" s="619" t="s">
        <v>990</v>
      </c>
      <c r="AP660" s="619" t="s">
        <v>990</v>
      </c>
    </row>
    <row r="661" spans="1:42" ht="12.75" customHeight="1" outlineLevel="1" x14ac:dyDescent="0.2">
      <c r="A661" s="21">
        <v>37</v>
      </c>
      <c r="B661" s="606" t="str">
        <f t="shared" si="107"/>
        <v>Proizvodnja vapna ili kalcinacija dolomita/magnezita</v>
      </c>
      <c r="C661" s="17" t="str">
        <f t="shared" si="107"/>
        <v>Vapno / dolomit / magnezit</v>
      </c>
      <c r="D661" s="17" t="str">
        <f t="shared" si="107"/>
        <v>Proces (metoda B): izlaz oksida</v>
      </c>
      <c r="E661" s="597"/>
      <c r="F661" s="151" t="str">
        <f t="shared" si="108"/>
        <v>Standardna metoda: Proces, članak 24. stavak 2.</v>
      </c>
      <c r="G661" s="103" t="str">
        <f t="shared" si="106"/>
        <v>nije primjenjivo</v>
      </c>
      <c r="H661" s="149"/>
      <c r="I661" s="149"/>
      <c r="J661" s="151"/>
      <c r="K661" s="151"/>
      <c r="L661" s="149"/>
      <c r="M661" s="149"/>
      <c r="N661" s="149"/>
      <c r="O661" s="150"/>
      <c r="P661" s="103" t="str">
        <f t="shared" si="105"/>
        <v>nije primjenjivo</v>
      </c>
      <c r="Q661" s="147" t="str">
        <f t="shared" si="104"/>
        <v>Vapno / dolomit / magnezit: Proces (metoda B): izlaz oksida</v>
      </c>
      <c r="R661" s="17"/>
      <c r="S661" s="17" t="str">
        <f t="shared" si="109"/>
        <v>OxF_Vapno / dolomit / magnezit: Proces (metoda B): izlaz oksida</v>
      </c>
      <c r="Z661" s="21" t="b">
        <f t="shared" si="103"/>
        <v>1</v>
      </c>
      <c r="AL661" s="619" t="s">
        <v>990</v>
      </c>
      <c r="AM661" s="619" t="s">
        <v>990</v>
      </c>
      <c r="AN661" s="619" t="s">
        <v>990</v>
      </c>
      <c r="AO661" s="619" t="s">
        <v>990</v>
      </c>
      <c r="AP661" s="619" t="s">
        <v>990</v>
      </c>
    </row>
    <row r="662" spans="1:42" ht="12.75" customHeight="1" outlineLevel="1" x14ac:dyDescent="0.2">
      <c r="A662" s="21">
        <v>38</v>
      </c>
      <c r="B662" s="606" t="str">
        <f t="shared" si="107"/>
        <v>Proizvodnja vapna ili kalcinacija dolomita/magnezita</v>
      </c>
      <c r="C662" s="17" t="str">
        <f t="shared" si="107"/>
        <v>Vapno / dolomit / magnezit</v>
      </c>
      <c r="D662" s="17" t="str">
        <f t="shared" si="107"/>
        <v>Prašina iz peći (Metoda B)</v>
      </c>
      <c r="E662" s="17"/>
      <c r="F662" s="151" t="str">
        <f t="shared" si="108"/>
        <v>Standardna metoda: Proces, članak 24. stavak 2.</v>
      </c>
      <c r="G662" s="103" t="str">
        <f t="shared" si="106"/>
        <v>nije primjenjivo</v>
      </c>
      <c r="H662" s="149"/>
      <c r="I662" s="149"/>
      <c r="J662" s="151"/>
      <c r="K662" s="151"/>
      <c r="L662" s="149"/>
      <c r="M662" s="149"/>
      <c r="N662" s="149"/>
      <c r="O662" s="150"/>
      <c r="P662" s="103" t="str">
        <f t="shared" si="105"/>
        <v>nije primjenjivo</v>
      </c>
      <c r="Q662" s="147" t="str">
        <f t="shared" si="104"/>
        <v>Vapno / dolomit / magnezit: Prašina iz peći (Metoda B)</v>
      </c>
      <c r="R662" s="17"/>
      <c r="S662" s="17" t="str">
        <f t="shared" si="109"/>
        <v>OxF_Vapno / dolomit / magnezit: Prašina iz peći (Metoda B)</v>
      </c>
      <c r="Z662" s="21" t="b">
        <f t="shared" si="103"/>
        <v>1</v>
      </c>
      <c r="AL662" s="619" t="s">
        <v>990</v>
      </c>
      <c r="AM662" s="619" t="s">
        <v>990</v>
      </c>
      <c r="AN662" s="619" t="s">
        <v>990</v>
      </c>
      <c r="AO662" s="619" t="s">
        <v>990</v>
      </c>
      <c r="AP662" s="619" t="s">
        <v>990</v>
      </c>
    </row>
    <row r="663" spans="1:42" ht="12.75" customHeight="1" outlineLevel="1" x14ac:dyDescent="0.2">
      <c r="A663" s="21">
        <v>39</v>
      </c>
      <c r="B663" s="606" t="str">
        <f t="shared" si="107"/>
        <v>Proizvodnja stakla</v>
      </c>
      <c r="C663" s="17" t="str">
        <f t="shared" si="107"/>
        <v>Staklo i mineralna vuna</v>
      </c>
      <c r="D663" s="17" t="str">
        <f t="shared" si="107"/>
        <v>Proces (metoda A): samo karbonat</v>
      </c>
      <c r="E663" s="597"/>
      <c r="F663" s="151" t="str">
        <f t="shared" si="108"/>
        <v>Standardna metoda: Proces, članak 24. stavak 2.</v>
      </c>
      <c r="G663" s="103" t="str">
        <f t="shared" ref="G663:G694" si="110">EUconst_NA</f>
        <v>nije primjenjivo</v>
      </c>
      <c r="H663" s="149"/>
      <c r="I663" s="149"/>
      <c r="J663" s="151"/>
      <c r="K663" s="151"/>
      <c r="L663" s="149"/>
      <c r="M663" s="149"/>
      <c r="N663" s="149"/>
      <c r="O663" s="150"/>
      <c r="P663" s="103" t="str">
        <f t="shared" si="105"/>
        <v>nije primjenjivo</v>
      </c>
      <c r="Q663" s="147" t="str">
        <f t="shared" si="104"/>
        <v>Staklo i mineralna vuna: Proces (metoda A): samo karbonat</v>
      </c>
      <c r="R663" s="17"/>
      <c r="S663" s="17" t="str">
        <f t="shared" si="109"/>
        <v>OxF_Staklo i mineralna vuna: Proces (metoda A): samo karbonat</v>
      </c>
      <c r="Z663" s="21" t="b">
        <f t="shared" si="103"/>
        <v>1</v>
      </c>
      <c r="AL663" s="619" t="s">
        <v>990</v>
      </c>
      <c r="AM663" s="619" t="s">
        <v>990</v>
      </c>
      <c r="AN663" s="619" t="s">
        <v>990</v>
      </c>
      <c r="AO663" s="619" t="s">
        <v>990</v>
      </c>
      <c r="AP663" s="619" t="s">
        <v>990</v>
      </c>
    </row>
    <row r="664" spans="1:42" ht="12.75" customHeight="1" outlineLevel="1" x14ac:dyDescent="0.2">
      <c r="A664" s="21">
        <v>40</v>
      </c>
      <c r="B664" s="606" t="str">
        <f t="shared" si="107"/>
        <v>Proizvodnja stakla</v>
      </c>
      <c r="C664" s="17" t="str">
        <f t="shared" si="107"/>
        <v>Staklo i mineralna vuna</v>
      </c>
      <c r="D664" s="17" t="str">
        <f t="shared" si="107"/>
        <v>Proces (metoda A): miješani (karbonat + nekarbonat)</v>
      </c>
      <c r="E664" s="597"/>
      <c r="F664" s="151" t="str">
        <f t="shared" si="108"/>
        <v>Standardna metoda: Proces, članak 24. stavak 2.</v>
      </c>
      <c r="G664" s="103" t="str">
        <f t="shared" si="110"/>
        <v>nije primjenjivo</v>
      </c>
      <c r="H664" s="149"/>
      <c r="I664" s="149"/>
      <c r="J664" s="151"/>
      <c r="K664" s="151"/>
      <c r="L664" s="149"/>
      <c r="M664" s="149"/>
      <c r="N664" s="149"/>
      <c r="O664" s="150"/>
      <c r="P664" s="103" t="str">
        <f t="shared" si="105"/>
        <v>nije primjenjivo</v>
      </c>
      <c r="Q664" s="147" t="str">
        <f t="shared" si="104"/>
        <v>Staklo i mineralna vuna: Proces (metoda A): miješani (karbonat + nekarbonat)</v>
      </c>
      <c r="R664" s="17"/>
      <c r="S664" s="17" t="str">
        <f t="shared" si="109"/>
        <v>OxF_Staklo i mineralna vuna: Proces (metoda A): miješani (karbonat + nekarbonat)</v>
      </c>
      <c r="Z664" s="21" t="b">
        <f t="shared" si="103"/>
        <v>1</v>
      </c>
      <c r="AL664" s="619" t="s">
        <v>990</v>
      </c>
      <c r="AM664" s="619" t="s">
        <v>990</v>
      </c>
      <c r="AN664" s="619" t="s">
        <v>990</v>
      </c>
      <c r="AO664" s="619" t="s">
        <v>990</v>
      </c>
      <c r="AP664" s="619" t="s">
        <v>990</v>
      </c>
    </row>
    <row r="665" spans="1:42" ht="12.75" customHeight="1" outlineLevel="1" x14ac:dyDescent="0.2">
      <c r="A665" s="21">
        <v>41</v>
      </c>
      <c r="B665" s="606" t="str">
        <f t="shared" ref="B665:D684" si="111">B593</f>
        <v>Proizvodnja stakla</v>
      </c>
      <c r="C665" s="17" t="str">
        <f t="shared" si="111"/>
        <v>Staklo i mineralna vuna</v>
      </c>
      <c r="D665" s="17" t="str">
        <f t="shared" si="111"/>
        <v>Proces (metoda A): nekarbonat</v>
      </c>
      <c r="E665" s="597"/>
      <c r="F665" s="151" t="str">
        <f t="shared" si="108"/>
        <v>Standardna metoda: Proces, članak 24. stavak 2.</v>
      </c>
      <c r="G665" s="103" t="str">
        <f t="shared" si="110"/>
        <v>nije primjenjivo</v>
      </c>
      <c r="H665" s="149"/>
      <c r="I665" s="149"/>
      <c r="J665" s="151"/>
      <c r="K665" s="151"/>
      <c r="L665" s="149"/>
      <c r="M665" s="149"/>
      <c r="N665" s="149"/>
      <c r="O665" s="150"/>
      <c r="P665" s="103" t="str">
        <f t="shared" si="105"/>
        <v>nije primjenjivo</v>
      </c>
      <c r="Q665" s="147" t="str">
        <f t="shared" si="104"/>
        <v>Staklo i mineralna vuna: Proces (metoda A): nekarbonat</v>
      </c>
      <c r="R665" s="17"/>
      <c r="S665" s="17" t="str">
        <f t="shared" si="109"/>
        <v>OxF_Staklo i mineralna vuna: Proces (metoda A): nekarbonat</v>
      </c>
      <c r="Z665" s="21" t="b">
        <f t="shared" si="103"/>
        <v>1</v>
      </c>
      <c r="AL665" s="619" t="s">
        <v>990</v>
      </c>
      <c r="AM665" s="619" t="s">
        <v>990</v>
      </c>
      <c r="AN665" s="619" t="s">
        <v>990</v>
      </c>
      <c r="AO665" s="619" t="s">
        <v>990</v>
      </c>
      <c r="AP665" s="619" t="s">
        <v>990</v>
      </c>
    </row>
    <row r="666" spans="1:42" ht="12.75" customHeight="1" outlineLevel="1" x14ac:dyDescent="0.2">
      <c r="A666" s="21">
        <v>42</v>
      </c>
      <c r="B666" s="606" t="str">
        <f t="shared" si="111"/>
        <v>Proizvodnja keramike</v>
      </c>
      <c r="C666" s="17" t="str">
        <f t="shared" si="111"/>
        <v>Keramika</v>
      </c>
      <c r="D666" s="17" t="str">
        <f t="shared" si="111"/>
        <v>Proces (metoda A): samo karbonat</v>
      </c>
      <c r="E666" s="597"/>
      <c r="F666" s="151" t="str">
        <f t="shared" si="108"/>
        <v>Standardna metoda: Proces, članak 24. stavak 2.</v>
      </c>
      <c r="G666" s="103" t="str">
        <f t="shared" si="110"/>
        <v>nije primjenjivo</v>
      </c>
      <c r="H666" s="149"/>
      <c r="I666" s="149"/>
      <c r="J666" s="151"/>
      <c r="K666" s="151"/>
      <c r="L666" s="149"/>
      <c r="M666" s="149"/>
      <c r="N666" s="149"/>
      <c r="O666" s="150"/>
      <c r="P666" s="103" t="str">
        <f t="shared" si="105"/>
        <v>nije primjenjivo</v>
      </c>
      <c r="Q666" s="147" t="str">
        <f t="shared" si="104"/>
        <v>Keramika: Proces (metoda A): samo karbonat</v>
      </c>
      <c r="R666" s="17"/>
      <c r="S666" s="17" t="str">
        <f t="shared" si="109"/>
        <v>OxF_Keramika: Proces (metoda A): samo karbonat</v>
      </c>
      <c r="Z666" s="21" t="b">
        <f t="shared" si="103"/>
        <v>1</v>
      </c>
      <c r="AL666" s="619" t="s">
        <v>990</v>
      </c>
      <c r="AM666" s="619" t="s">
        <v>990</v>
      </c>
      <c r="AN666" s="619" t="s">
        <v>990</v>
      </c>
      <c r="AO666" s="619" t="s">
        <v>990</v>
      </c>
      <c r="AP666" s="619" t="s">
        <v>990</v>
      </c>
    </row>
    <row r="667" spans="1:42" ht="12.75" customHeight="1" outlineLevel="1" x14ac:dyDescent="0.2">
      <c r="A667" s="21">
        <v>43</v>
      </c>
      <c r="B667" s="606" t="str">
        <f t="shared" si="111"/>
        <v>Proizvodnja keramike</v>
      </c>
      <c r="C667" s="17" t="str">
        <f t="shared" si="111"/>
        <v>Keramika</v>
      </c>
      <c r="D667" s="17" t="str">
        <f t="shared" si="111"/>
        <v>Proces (metoda A): miješani (karbonat + nekarbonat)</v>
      </c>
      <c r="E667" s="597"/>
      <c r="F667" s="151" t="str">
        <f t="shared" si="108"/>
        <v>Standardna metoda: Proces, članak 24. stavak 2.</v>
      </c>
      <c r="G667" s="103" t="str">
        <f t="shared" si="110"/>
        <v>nije primjenjivo</v>
      </c>
      <c r="H667" s="149"/>
      <c r="I667" s="149"/>
      <c r="J667" s="151"/>
      <c r="K667" s="151"/>
      <c r="L667" s="149"/>
      <c r="M667" s="149"/>
      <c r="N667" s="149"/>
      <c r="O667" s="150"/>
      <c r="P667" s="103" t="str">
        <f t="shared" si="105"/>
        <v>nije primjenjivo</v>
      </c>
      <c r="Q667" s="147" t="str">
        <f t="shared" si="104"/>
        <v>Keramika: Proces (metoda A): miješani (karbonat + nekarbonat)</v>
      </c>
      <c r="R667" s="17"/>
      <c r="S667" s="17" t="str">
        <f t="shared" si="109"/>
        <v>OxF_Keramika: Proces (metoda A): miješani (karbonat + nekarbonat)</v>
      </c>
      <c r="W667" s="226"/>
      <c r="X667" s="69"/>
      <c r="Z667" s="21" t="b">
        <f t="shared" si="103"/>
        <v>1</v>
      </c>
      <c r="AL667" s="619" t="s">
        <v>990</v>
      </c>
      <c r="AM667" s="619" t="s">
        <v>990</v>
      </c>
      <c r="AN667" s="619" t="s">
        <v>990</v>
      </c>
      <c r="AO667" s="619" t="s">
        <v>990</v>
      </c>
      <c r="AP667" s="619" t="s">
        <v>990</v>
      </c>
    </row>
    <row r="668" spans="1:42" ht="12.75" customHeight="1" outlineLevel="1" x14ac:dyDescent="0.2">
      <c r="A668" s="21">
        <v>44</v>
      </c>
      <c r="B668" s="606" t="str">
        <f t="shared" si="111"/>
        <v>Proizvodnja keramike</v>
      </c>
      <c r="C668" s="17" t="str">
        <f t="shared" si="111"/>
        <v>Keramika</v>
      </c>
      <c r="D668" s="17" t="str">
        <f t="shared" si="111"/>
        <v>Proces (metoda A): nekarbonat</v>
      </c>
      <c r="E668" s="597"/>
      <c r="F668" s="151" t="str">
        <f t="shared" si="108"/>
        <v>Standardna metoda: Proces, članak 24. stavak 2.</v>
      </c>
      <c r="G668" s="103" t="str">
        <f t="shared" si="110"/>
        <v>nije primjenjivo</v>
      </c>
      <c r="H668" s="149"/>
      <c r="I668" s="149"/>
      <c r="J668" s="151"/>
      <c r="K668" s="151"/>
      <c r="L668" s="149"/>
      <c r="M668" s="149"/>
      <c r="N668" s="149"/>
      <c r="O668" s="150"/>
      <c r="P668" s="103" t="str">
        <f t="shared" si="105"/>
        <v>nije primjenjivo</v>
      </c>
      <c r="Q668" s="147" t="str">
        <f t="shared" si="104"/>
        <v>Keramika: Proces (metoda A): nekarbonat</v>
      </c>
      <c r="R668" s="17"/>
      <c r="S668" s="17" t="str">
        <f t="shared" si="109"/>
        <v>OxF_Keramika: Proces (metoda A): nekarbonat</v>
      </c>
      <c r="W668" s="226"/>
      <c r="X668" s="69"/>
      <c r="Z668" s="21" t="b">
        <f t="shared" si="103"/>
        <v>1</v>
      </c>
      <c r="AL668" s="619" t="s">
        <v>990</v>
      </c>
      <c r="AM668" s="619" t="s">
        <v>990</v>
      </c>
      <c r="AN668" s="619" t="s">
        <v>990</v>
      </c>
      <c r="AO668" s="619" t="s">
        <v>990</v>
      </c>
      <c r="AP668" s="619" t="s">
        <v>990</v>
      </c>
    </row>
    <row r="669" spans="1:42" ht="12.75" customHeight="1" outlineLevel="1" x14ac:dyDescent="0.2">
      <c r="A669" s="21">
        <v>45</v>
      </c>
      <c r="B669" s="606" t="str">
        <f t="shared" si="111"/>
        <v>Proizvodnja keramike</v>
      </c>
      <c r="C669" s="17" t="str">
        <f t="shared" si="111"/>
        <v>Keramika</v>
      </c>
      <c r="D669" s="17" t="str">
        <f t="shared" si="111"/>
        <v>Proces (metoda B): izlaz oksida</v>
      </c>
      <c r="E669" s="17"/>
      <c r="F669" s="151" t="str">
        <f t="shared" si="108"/>
        <v>Standardna metoda: Proces, članak 24. stavak 2.</v>
      </c>
      <c r="G669" s="103" t="str">
        <f t="shared" si="110"/>
        <v>nije primjenjivo</v>
      </c>
      <c r="H669" s="149"/>
      <c r="I669" s="149"/>
      <c r="J669" s="151"/>
      <c r="K669" s="151"/>
      <c r="L669" s="149"/>
      <c r="M669" s="149"/>
      <c r="N669" s="149"/>
      <c r="O669" s="150"/>
      <c r="P669" s="103" t="str">
        <f t="shared" si="105"/>
        <v>nije primjenjivo</v>
      </c>
      <c r="Q669" s="147" t="str">
        <f t="shared" si="104"/>
        <v>Keramika: Proces (metoda B): izlaz oksida</v>
      </c>
      <c r="R669" s="17"/>
      <c r="S669" s="17" t="str">
        <f t="shared" si="109"/>
        <v>OxF_Keramika: Proces (metoda B): izlaz oksida</v>
      </c>
      <c r="Z669" s="21" t="b">
        <f t="shared" si="103"/>
        <v>1</v>
      </c>
      <c r="AL669" s="619" t="s">
        <v>990</v>
      </c>
      <c r="AM669" s="619" t="s">
        <v>990</v>
      </c>
      <c r="AN669" s="619" t="s">
        <v>990</v>
      </c>
      <c r="AO669" s="619" t="s">
        <v>990</v>
      </c>
      <c r="AP669" s="619" t="s">
        <v>990</v>
      </c>
    </row>
    <row r="670" spans="1:42" ht="12.75" customHeight="1" outlineLevel="1" x14ac:dyDescent="0.2">
      <c r="A670" s="21">
        <v>46</v>
      </c>
      <c r="B670" s="606" t="str">
        <f t="shared" si="111"/>
        <v>Proizvodnja keramike</v>
      </c>
      <c r="C670" s="17" t="str">
        <f t="shared" si="111"/>
        <v>Keramika</v>
      </c>
      <c r="D670" s="17" t="str">
        <f t="shared" si="111"/>
        <v>Čišćenje mokrim postupkom</v>
      </c>
      <c r="E670" s="17"/>
      <c r="F670" s="151" t="str">
        <f t="shared" si="108"/>
        <v>Standardna metoda: Proces, članak 24. stavak 2.</v>
      </c>
      <c r="G670" s="103" t="str">
        <f t="shared" si="110"/>
        <v>nije primjenjivo</v>
      </c>
      <c r="H670" s="149"/>
      <c r="I670" s="149"/>
      <c r="J670" s="151"/>
      <c r="K670" s="151"/>
      <c r="L670" s="149"/>
      <c r="M670" s="149"/>
      <c r="N670" s="149"/>
      <c r="O670" s="150"/>
      <c r="P670" s="103" t="str">
        <f t="shared" si="105"/>
        <v>nije primjenjivo</v>
      </c>
      <c r="Q670" s="147" t="str">
        <f t="shared" si="104"/>
        <v>Keramika: Čišćenje mokrim postupkom</v>
      </c>
      <c r="R670" s="17"/>
      <c r="S670" s="17" t="str">
        <f t="shared" si="109"/>
        <v>OxF_Keramika: Čišćenje mokrim postupkom</v>
      </c>
      <c r="Z670" s="21" t="b">
        <f t="shared" si="103"/>
        <v>1</v>
      </c>
      <c r="AL670" s="619" t="s">
        <v>990</v>
      </c>
      <c r="AM670" s="619" t="s">
        <v>990</v>
      </c>
      <c r="AN670" s="619" t="s">
        <v>990</v>
      </c>
      <c r="AO670" s="619" t="s">
        <v>990</v>
      </c>
      <c r="AP670" s="619" t="s">
        <v>990</v>
      </c>
    </row>
    <row r="671" spans="1:42" ht="12.75" customHeight="1" outlineLevel="1" x14ac:dyDescent="0.2">
      <c r="A671" s="21">
        <v>47</v>
      </c>
      <c r="B671" s="606" t="str">
        <f t="shared" si="111"/>
        <v>Proizvodnja celuloze</v>
      </c>
      <c r="C671" s="17" t="str">
        <f t="shared" si="111"/>
        <v>Celuloza i papir</v>
      </c>
      <c r="D671" s="17" t="str">
        <f t="shared" si="111"/>
        <v>Dodatne kemikalije</v>
      </c>
      <c r="E671" s="17"/>
      <c r="F671" s="151" t="str">
        <f t="shared" si="108"/>
        <v>Standardna metoda: Proces, članak 24. stavak 2.</v>
      </c>
      <c r="G671" s="103" t="str">
        <f t="shared" si="110"/>
        <v>nije primjenjivo</v>
      </c>
      <c r="H671" s="149"/>
      <c r="I671" s="149"/>
      <c r="J671" s="151"/>
      <c r="K671" s="151"/>
      <c r="L671" s="149"/>
      <c r="M671" s="149"/>
      <c r="N671" s="149"/>
      <c r="O671" s="150"/>
      <c r="P671" s="103" t="str">
        <f t="shared" si="105"/>
        <v>nije primjenjivo</v>
      </c>
      <c r="Q671" s="147" t="str">
        <f t="shared" si="104"/>
        <v>Celuloza i papir: Dodatne kemikalije</v>
      </c>
      <c r="R671" s="17"/>
      <c r="S671" s="17" t="str">
        <f t="shared" si="109"/>
        <v>OxF_Celuloza i papir: Dodatne kemikalije</v>
      </c>
      <c r="Z671" s="21" t="b">
        <f t="shared" si="103"/>
        <v>1</v>
      </c>
      <c r="AL671" s="619" t="s">
        <v>990</v>
      </c>
      <c r="AM671" s="619" t="s">
        <v>990</v>
      </c>
      <c r="AN671" s="619" t="s">
        <v>990</v>
      </c>
      <c r="AO671" s="619" t="s">
        <v>990</v>
      </c>
      <c r="AP671" s="619" t="s">
        <v>990</v>
      </c>
    </row>
    <row r="672" spans="1:42" ht="12.75" customHeight="1" outlineLevel="1" x14ac:dyDescent="0.2">
      <c r="A672" s="21">
        <v>48</v>
      </c>
      <c r="B672" s="606" t="str">
        <f t="shared" si="111"/>
        <v xml:space="preserve">Proizvodnja čađe </v>
      </c>
      <c r="C672" s="17" t="str">
        <f t="shared" si="111"/>
        <v>Čađa</v>
      </c>
      <c r="D672" s="17" t="str">
        <f t="shared" si="111"/>
        <v>Metodologija masene bilance</v>
      </c>
      <c r="E672" s="17"/>
      <c r="F672" s="151" t="str">
        <f t="shared" si="108"/>
        <v>Metoda masene bilance, članak 25.</v>
      </c>
      <c r="G672" s="103" t="str">
        <f t="shared" si="110"/>
        <v>nije primjenjivo</v>
      </c>
      <c r="H672" s="149"/>
      <c r="I672" s="149"/>
      <c r="J672" s="151"/>
      <c r="K672" s="151"/>
      <c r="L672" s="149"/>
      <c r="M672" s="149"/>
      <c r="N672" s="149"/>
      <c r="O672" s="150"/>
      <c r="P672" s="103" t="str">
        <f t="shared" si="105"/>
        <v>nije primjenjivo</v>
      </c>
      <c r="Q672" s="147" t="str">
        <f t="shared" si="104"/>
        <v>Čađa: Metodologija masene bilance</v>
      </c>
      <c r="R672" s="17"/>
      <c r="S672" s="17" t="str">
        <f t="shared" si="109"/>
        <v>OxF_Čađa: Metodologija masene bilance</v>
      </c>
      <c r="Z672" s="21" t="b">
        <f t="shared" si="103"/>
        <v>1</v>
      </c>
      <c r="AL672" s="619" t="s">
        <v>990</v>
      </c>
      <c r="AM672" s="619" t="s">
        <v>990</v>
      </c>
      <c r="AN672" s="619" t="s">
        <v>990</v>
      </c>
      <c r="AO672" s="619" t="s">
        <v>990</v>
      </c>
      <c r="AP672" s="619" t="s">
        <v>990</v>
      </c>
    </row>
    <row r="673" spans="1:42" ht="12.75" customHeight="1" outlineLevel="1" x14ac:dyDescent="0.2">
      <c r="A673" s="21">
        <v>49</v>
      </c>
      <c r="B673" s="606" t="str">
        <f t="shared" si="111"/>
        <v>Proizvodnja amonijaka</v>
      </c>
      <c r="C673" s="17" t="str">
        <f t="shared" si="111"/>
        <v>Amonijak</v>
      </c>
      <c r="D673" s="17" t="str">
        <f t="shared" si="111"/>
        <v>Gorivo koje se koristi kao ulazni materijal procesa</v>
      </c>
      <c r="E673" s="17"/>
      <c r="F673" s="151" t="str">
        <f t="shared" si="108"/>
        <v>Standardna metoda: Gorivo, članak 24. stavak 1.Uredbe</v>
      </c>
      <c r="G673" s="103" t="str">
        <f t="shared" si="110"/>
        <v>nije primjenjivo</v>
      </c>
      <c r="H673" s="149"/>
      <c r="I673" s="149"/>
      <c r="J673" s="151"/>
      <c r="K673" s="151"/>
      <c r="L673" s="149"/>
      <c r="M673" s="149"/>
      <c r="N673" s="149"/>
      <c r="O673" s="150"/>
      <c r="P673" s="103" t="str">
        <f t="shared" si="105"/>
        <v>nije primjenjivo</v>
      </c>
      <c r="Q673" s="147" t="str">
        <f t="shared" si="104"/>
        <v>Amonijak: Gorivo koje se koristi kao ulazni materijal procesa</v>
      </c>
      <c r="R673" s="17"/>
      <c r="S673" s="17" t="str">
        <f t="shared" si="109"/>
        <v>OxF_Amonijak: Gorivo koje se koristi kao ulazni materijal procesa</v>
      </c>
      <c r="Z673" s="21" t="b">
        <f t="shared" si="103"/>
        <v>1</v>
      </c>
      <c r="AL673" s="619" t="s">
        <v>990</v>
      </c>
      <c r="AM673" s="619" t="s">
        <v>990</v>
      </c>
      <c r="AN673" s="619" t="s">
        <v>990</v>
      </c>
      <c r="AO673" s="619" t="s">
        <v>990</v>
      </c>
      <c r="AP673" s="619" t="s">
        <v>990</v>
      </c>
    </row>
    <row r="674" spans="1:42" ht="12.75" customHeight="1" outlineLevel="1" x14ac:dyDescent="0.2">
      <c r="A674" s="21">
        <v>50</v>
      </c>
      <c r="B674" s="606" t="str">
        <f t="shared" si="111"/>
        <v>Proizvodnja vodika i sintetskog plina</v>
      </c>
      <c r="C674" s="17" t="str">
        <f t="shared" si="111"/>
        <v>Vodik i sintetski plin</v>
      </c>
      <c r="D674" s="17" t="str">
        <f t="shared" si="111"/>
        <v>Gorivo koje se koristi kao ulazni materijal procesa</v>
      </c>
      <c r="E674" s="17"/>
      <c r="F674" s="151" t="str">
        <f t="shared" si="108"/>
        <v>Standardna metoda: Gorivo, članak 24. stavak 1.Uredbe</v>
      </c>
      <c r="G674" s="103" t="str">
        <f t="shared" si="110"/>
        <v>nije primjenjivo</v>
      </c>
      <c r="H674" s="149"/>
      <c r="I674" s="149"/>
      <c r="J674" s="151"/>
      <c r="K674" s="151"/>
      <c r="L674" s="149"/>
      <c r="M674" s="149"/>
      <c r="N674" s="149"/>
      <c r="O674" s="150"/>
      <c r="P674" s="103" t="str">
        <f t="shared" si="105"/>
        <v>nije primjenjivo</v>
      </c>
      <c r="Q674" s="147" t="str">
        <f t="shared" si="104"/>
        <v>Vodik i sintetski plin: Gorivo koje se koristi kao ulazni materijal procesa</v>
      </c>
      <c r="R674" s="17"/>
      <c r="S674" s="17" t="str">
        <f t="shared" si="109"/>
        <v>OxF_Vodik i sintetski plin: Gorivo koje se koristi kao ulazni materijal procesa</v>
      </c>
      <c r="Z674" s="21" t="b">
        <f t="shared" si="103"/>
        <v>1</v>
      </c>
      <c r="AL674" s="619" t="s">
        <v>990</v>
      </c>
      <c r="AM674" s="619" t="s">
        <v>990</v>
      </c>
      <c r="AN674" s="619" t="s">
        <v>990</v>
      </c>
      <c r="AO674" s="619" t="s">
        <v>990</v>
      </c>
      <c r="AP674" s="619" t="s">
        <v>990</v>
      </c>
    </row>
    <row r="675" spans="1:42" ht="12.75" customHeight="1" outlineLevel="1" x14ac:dyDescent="0.2">
      <c r="A675" s="21">
        <v>51</v>
      </c>
      <c r="B675" s="606" t="str">
        <f t="shared" si="111"/>
        <v>Proizvodnja vodika i sintetskog plina</v>
      </c>
      <c r="C675" s="17" t="str">
        <f t="shared" si="111"/>
        <v>Vodik i sintetski plin</v>
      </c>
      <c r="D675" s="17" t="str">
        <f t="shared" si="111"/>
        <v>Metodologija masene bilance</v>
      </c>
      <c r="E675" s="17"/>
      <c r="F675" s="151" t="str">
        <f t="shared" si="108"/>
        <v>Metoda masene bilance, članak 25.</v>
      </c>
      <c r="G675" s="103" t="str">
        <f t="shared" si="110"/>
        <v>nije primjenjivo</v>
      </c>
      <c r="H675" s="149"/>
      <c r="I675" s="149"/>
      <c r="J675" s="151"/>
      <c r="K675" s="151"/>
      <c r="L675" s="149"/>
      <c r="M675" s="149"/>
      <c r="N675" s="149"/>
      <c r="O675" s="150"/>
      <c r="P675" s="103" t="str">
        <f t="shared" si="105"/>
        <v>nije primjenjivo</v>
      </c>
      <c r="Q675" s="147" t="str">
        <f t="shared" si="104"/>
        <v>Vodik i sintetski plin: Metodologija masene bilance</v>
      </c>
      <c r="R675" s="17"/>
      <c r="S675" s="17" t="str">
        <f t="shared" si="109"/>
        <v>OxF_Vodik i sintetski plin: Metodologija masene bilance</v>
      </c>
      <c r="Z675" s="21" t="b">
        <f t="shared" si="103"/>
        <v>1</v>
      </c>
      <c r="AL675" s="619" t="s">
        <v>990</v>
      </c>
      <c r="AM675" s="619" t="s">
        <v>990</v>
      </c>
      <c r="AN675" s="619" t="s">
        <v>990</v>
      </c>
      <c r="AO675" s="619" t="s">
        <v>990</v>
      </c>
      <c r="AP675" s="619" t="s">
        <v>990</v>
      </c>
    </row>
    <row r="676" spans="1:42" ht="12.75" customHeight="1" outlineLevel="1" x14ac:dyDescent="0.2">
      <c r="A676" s="21">
        <v>52</v>
      </c>
      <c r="B676" s="606" t="str">
        <f t="shared" si="111"/>
        <v xml:space="preserve">Proizvodnja kemikalija na veliko </v>
      </c>
      <c r="C676" s="17" t="str">
        <f t="shared" si="111"/>
        <v>Organske kemikalije na veliko</v>
      </c>
      <c r="D676" s="17" t="str">
        <f t="shared" si="111"/>
        <v>Metodologija masene bilance</v>
      </c>
      <c r="E676" s="17"/>
      <c r="F676" s="151" t="str">
        <f t="shared" si="108"/>
        <v>Metoda masene bilance, članak 25.</v>
      </c>
      <c r="G676" s="103" t="str">
        <f t="shared" si="110"/>
        <v>nije primjenjivo</v>
      </c>
      <c r="H676" s="149"/>
      <c r="I676" s="149"/>
      <c r="J676" s="151"/>
      <c r="K676" s="151"/>
      <c r="L676" s="149"/>
      <c r="M676" s="149"/>
      <c r="N676" s="149"/>
      <c r="O676" s="150"/>
      <c r="P676" s="103" t="str">
        <f t="shared" si="105"/>
        <v>nije primjenjivo</v>
      </c>
      <c r="Q676" s="147" t="str">
        <f t="shared" si="104"/>
        <v>Organske kemikalije na veliko: Metodologija masene bilance</v>
      </c>
      <c r="R676" s="17"/>
      <c r="S676" s="17" t="str">
        <f t="shared" si="109"/>
        <v>OxF_Organske kemikalije na veliko: Metodologija masene bilance</v>
      </c>
      <c r="Z676" s="21" t="b">
        <f t="shared" si="103"/>
        <v>1</v>
      </c>
      <c r="AL676" s="619" t="s">
        <v>990</v>
      </c>
      <c r="AM676" s="619" t="s">
        <v>990</v>
      </c>
      <c r="AN676" s="619" t="s">
        <v>990</v>
      </c>
      <c r="AO676" s="619" t="s">
        <v>990</v>
      </c>
      <c r="AP676" s="619" t="s">
        <v>990</v>
      </c>
    </row>
    <row r="677" spans="1:42" ht="12.75" customHeight="1" outlineLevel="1" x14ac:dyDescent="0.2">
      <c r="A677" s="21">
        <v>53</v>
      </c>
      <c r="B677" s="606" t="str">
        <f t="shared" si="111"/>
        <v>Proizvodnja ili prerada obojenih metala</v>
      </c>
      <c r="C677" s="17" t="str">
        <f t="shared" si="111"/>
        <v>Neobojeni, sek. aluminij</v>
      </c>
      <c r="D677" s="17" t="str">
        <f t="shared" si="111"/>
        <v>Proces (metoda A): samo karbonat</v>
      </c>
      <c r="E677" s="597"/>
      <c r="F677" s="151" t="str">
        <f t="shared" si="108"/>
        <v>Standardna metoda: Proces, članak 24. stavak 2.</v>
      </c>
      <c r="G677" s="103" t="str">
        <f t="shared" si="110"/>
        <v>nije primjenjivo</v>
      </c>
      <c r="H677" s="149"/>
      <c r="I677" s="149"/>
      <c r="J677" s="151"/>
      <c r="K677" s="151"/>
      <c r="L677" s="149"/>
      <c r="M677" s="149"/>
      <c r="N677" s="149"/>
      <c r="O677" s="150"/>
      <c r="P677" s="103" t="str">
        <f t="shared" si="105"/>
        <v>nije primjenjivo</v>
      </c>
      <c r="Q677" s="147" t="str">
        <f t="shared" si="104"/>
        <v>Neobojeni, sek. aluminij: Proces (metoda A): samo karbonat</v>
      </c>
      <c r="R677" s="17"/>
      <c r="S677" s="17" t="str">
        <f t="shared" si="109"/>
        <v>OxF_Neobojeni, sek. aluminij: Proces (metoda A): samo karbonat</v>
      </c>
      <c r="Z677" s="21" t="b">
        <f t="shared" si="103"/>
        <v>1</v>
      </c>
      <c r="AL677" s="619" t="s">
        <v>990</v>
      </c>
      <c r="AM677" s="619" t="s">
        <v>990</v>
      </c>
      <c r="AN677" s="619" t="s">
        <v>990</v>
      </c>
      <c r="AO677" s="619" t="s">
        <v>990</v>
      </c>
      <c r="AP677" s="619" t="s">
        <v>990</v>
      </c>
    </row>
    <row r="678" spans="1:42" ht="12.75" customHeight="1" outlineLevel="1" x14ac:dyDescent="0.2">
      <c r="A678" s="21">
        <v>54</v>
      </c>
      <c r="B678" s="606" t="str">
        <f t="shared" si="111"/>
        <v>Proizvodnja ili prerada obojenih metala</v>
      </c>
      <c r="C678" s="17" t="str">
        <f t="shared" si="111"/>
        <v>Neobojeni, sek. aluminij</v>
      </c>
      <c r="D678" s="17" t="str">
        <f t="shared" si="111"/>
        <v>Proces (metoda A): miješani (karbonat + nekarbonat)</v>
      </c>
      <c r="E678" s="597"/>
      <c r="F678" s="151" t="str">
        <f t="shared" si="108"/>
        <v>Standardna metoda: Proces, članak 24. stavak 2.</v>
      </c>
      <c r="G678" s="103" t="str">
        <f t="shared" si="110"/>
        <v>nije primjenjivo</v>
      </c>
      <c r="H678" s="149"/>
      <c r="I678" s="149"/>
      <c r="J678" s="151"/>
      <c r="K678" s="151"/>
      <c r="L678" s="149"/>
      <c r="M678" s="149"/>
      <c r="N678" s="149"/>
      <c r="O678" s="150"/>
      <c r="P678" s="103" t="str">
        <f t="shared" si="105"/>
        <v>nije primjenjivo</v>
      </c>
      <c r="Q678" s="147" t="str">
        <f t="shared" si="104"/>
        <v>Neobojeni, sek. aluminij: Proces (metoda A): miješani (karbonat + nekarbonat)</v>
      </c>
      <c r="R678" s="17"/>
      <c r="S678" s="17" t="str">
        <f t="shared" si="109"/>
        <v>OxF_Neobojeni, sek. aluminij: Proces (metoda A): miješani (karbonat + nekarbonat)</v>
      </c>
      <c r="Z678" s="21" t="b">
        <f t="shared" si="103"/>
        <v>1</v>
      </c>
      <c r="AL678" s="619" t="s">
        <v>990</v>
      </c>
      <c r="AM678" s="619" t="s">
        <v>990</v>
      </c>
      <c r="AN678" s="619" t="s">
        <v>990</v>
      </c>
      <c r="AO678" s="619" t="s">
        <v>990</v>
      </c>
      <c r="AP678" s="619" t="s">
        <v>990</v>
      </c>
    </row>
    <row r="679" spans="1:42" ht="12.75" customHeight="1" outlineLevel="1" x14ac:dyDescent="0.2">
      <c r="A679" s="21">
        <v>55</v>
      </c>
      <c r="B679" s="606" t="str">
        <f t="shared" si="111"/>
        <v>Proizvodnja ili prerada obojenih metala</v>
      </c>
      <c r="C679" s="17" t="str">
        <f t="shared" si="111"/>
        <v>Neobojeni, sek. aluminij</v>
      </c>
      <c r="D679" s="17" t="str">
        <f t="shared" si="111"/>
        <v>Proces (metoda A): nekarbonat</v>
      </c>
      <c r="E679" s="597"/>
      <c r="F679" s="151" t="str">
        <f t="shared" si="108"/>
        <v>Standardna metoda: Proces, članak 24. stavak 2.</v>
      </c>
      <c r="G679" s="103" t="str">
        <f t="shared" si="110"/>
        <v>nije primjenjivo</v>
      </c>
      <c r="H679" s="149"/>
      <c r="I679" s="149"/>
      <c r="J679" s="151"/>
      <c r="K679" s="151"/>
      <c r="L679" s="149"/>
      <c r="M679" s="149"/>
      <c r="N679" s="149"/>
      <c r="O679" s="150"/>
      <c r="P679" s="103" t="str">
        <f t="shared" si="105"/>
        <v>nije primjenjivo</v>
      </c>
      <c r="Q679" s="147" t="str">
        <f t="shared" si="104"/>
        <v>Neobojeni, sek. aluminij: Proces (metoda A): nekarbonat</v>
      </c>
      <c r="R679" s="17"/>
      <c r="S679" s="17" t="str">
        <f t="shared" si="109"/>
        <v>OxF_Neobojeni, sek. aluminij: Proces (metoda A): nekarbonat</v>
      </c>
      <c r="Z679" s="21" t="b">
        <f t="shared" si="103"/>
        <v>1</v>
      </c>
      <c r="AL679" s="619" t="s">
        <v>990</v>
      </c>
      <c r="AM679" s="619" t="s">
        <v>990</v>
      </c>
      <c r="AN679" s="619" t="s">
        <v>990</v>
      </c>
      <c r="AO679" s="619" t="s">
        <v>990</v>
      </c>
      <c r="AP679" s="619" t="s">
        <v>990</v>
      </c>
    </row>
    <row r="680" spans="1:42" ht="12.75" customHeight="1" outlineLevel="1" x14ac:dyDescent="0.2">
      <c r="A680" s="21">
        <v>56</v>
      </c>
      <c r="B680" s="606" t="str">
        <f t="shared" si="111"/>
        <v>Proizvodnja ili prerada obojenih metala</v>
      </c>
      <c r="C680" s="17" t="str">
        <f t="shared" si="111"/>
        <v>Neobojeni, sek. aluminij</v>
      </c>
      <c r="D680" s="17" t="str">
        <f t="shared" si="111"/>
        <v>Proces (metoda B): izlaz oksida</v>
      </c>
      <c r="E680" s="597"/>
      <c r="F680" s="151" t="str">
        <f t="shared" si="108"/>
        <v>Standardna metoda: Proces, članak 24. stavak 2.</v>
      </c>
      <c r="G680" s="103" t="str">
        <f t="shared" si="110"/>
        <v>nije primjenjivo</v>
      </c>
      <c r="H680" s="149"/>
      <c r="I680" s="149"/>
      <c r="J680" s="151"/>
      <c r="K680" s="151"/>
      <c r="L680" s="149"/>
      <c r="M680" s="149"/>
      <c r="N680" s="149"/>
      <c r="O680" s="150"/>
      <c r="P680" s="103" t="str">
        <f t="shared" si="105"/>
        <v>nije primjenjivo</v>
      </c>
      <c r="Q680" s="147" t="str">
        <f t="shared" si="104"/>
        <v>Neobojeni, sek. aluminij: Proces (metoda B): izlaz oksida</v>
      </c>
      <c r="R680" s="17"/>
      <c r="S680" s="17" t="str">
        <f t="shared" si="109"/>
        <v>OxF_Neobojeni, sek. aluminij: Proces (metoda B): izlaz oksida</v>
      </c>
      <c r="Z680" s="21" t="b">
        <f t="shared" si="103"/>
        <v>1</v>
      </c>
      <c r="AL680" s="619" t="s">
        <v>990</v>
      </c>
      <c r="AM680" s="619" t="s">
        <v>990</v>
      </c>
      <c r="AN680" s="619" t="s">
        <v>990</v>
      </c>
      <c r="AO680" s="619" t="s">
        <v>990</v>
      </c>
      <c r="AP680" s="619" t="s">
        <v>990</v>
      </c>
    </row>
    <row r="681" spans="1:42" ht="12.75" customHeight="1" outlineLevel="1" x14ac:dyDescent="0.2">
      <c r="A681" s="21">
        <v>57</v>
      </c>
      <c r="B681" s="606" t="str">
        <f t="shared" si="111"/>
        <v>Proizvodnja ili prerada obojenih metala</v>
      </c>
      <c r="C681" s="17" t="str">
        <f t="shared" si="111"/>
        <v>Neobojeni, sek. aluminij</v>
      </c>
      <c r="D681" s="17" t="str">
        <f t="shared" si="111"/>
        <v>Metodologija masene bilance</v>
      </c>
      <c r="E681" s="17"/>
      <c r="F681" s="151" t="str">
        <f t="shared" si="108"/>
        <v>Metoda masene bilance, članak 25.</v>
      </c>
      <c r="G681" s="103" t="str">
        <f t="shared" si="110"/>
        <v>nije primjenjivo</v>
      </c>
      <c r="H681" s="149"/>
      <c r="I681" s="149"/>
      <c r="J681" s="151"/>
      <c r="K681" s="151"/>
      <c r="L681" s="149"/>
      <c r="M681" s="149"/>
      <c r="N681" s="149"/>
      <c r="O681" s="150"/>
      <c r="P681" s="103" t="str">
        <f t="shared" si="105"/>
        <v>nije primjenjivo</v>
      </c>
      <c r="Q681" s="147" t="str">
        <f t="shared" si="104"/>
        <v>Neobojeni, sek. aluminij: Metodologija masene bilance</v>
      </c>
      <c r="R681" s="17"/>
      <c r="S681" s="17" t="str">
        <f t="shared" si="109"/>
        <v>OxF_Neobojeni, sek. aluminij: Metodologija masene bilance</v>
      </c>
      <c r="Z681" s="21" t="b">
        <f t="shared" si="103"/>
        <v>1</v>
      </c>
      <c r="AL681" s="619" t="s">
        <v>990</v>
      </c>
      <c r="AM681" s="619" t="s">
        <v>990</v>
      </c>
      <c r="AN681" s="619" t="s">
        <v>990</v>
      </c>
      <c r="AO681" s="619" t="s">
        <v>990</v>
      </c>
      <c r="AP681" s="619" t="s">
        <v>990</v>
      </c>
    </row>
    <row r="682" spans="1:42" ht="12.75" customHeight="1" outlineLevel="1" x14ac:dyDescent="0.2">
      <c r="A682" s="21">
        <v>58</v>
      </c>
      <c r="B682" s="606" t="str">
        <f t="shared" si="111"/>
        <v>Proizvodnja natrij karbonata i natrij-bikarbonata</v>
      </c>
      <c r="C682" s="17" t="str">
        <f t="shared" si="111"/>
        <v>Natrij karbonat / natrij bikarbonat</v>
      </c>
      <c r="D682" s="17" t="str">
        <f t="shared" si="111"/>
        <v>Metodologija masene bilance</v>
      </c>
      <c r="E682" s="17"/>
      <c r="F682" s="151" t="str">
        <f t="shared" si="108"/>
        <v>Metoda masene bilance, članak 25.</v>
      </c>
      <c r="G682" s="103" t="str">
        <f t="shared" si="110"/>
        <v>nije primjenjivo</v>
      </c>
      <c r="H682" s="149"/>
      <c r="I682" s="149"/>
      <c r="J682" s="151"/>
      <c r="K682" s="151"/>
      <c r="L682" s="149"/>
      <c r="M682" s="149"/>
      <c r="N682" s="149"/>
      <c r="O682" s="150"/>
      <c r="P682" s="103" t="str">
        <f t="shared" si="105"/>
        <v>nije primjenjivo</v>
      </c>
      <c r="Q682" s="147" t="str">
        <f t="shared" si="104"/>
        <v>Natrij karbonat / natrij bikarbonat: Metodologija masene bilance</v>
      </c>
      <c r="R682" s="17"/>
      <c r="S682" s="17" t="str">
        <f t="shared" si="109"/>
        <v>OxF_Natrij karbonat / natrij bikarbonat: Metodologija masene bilance</v>
      </c>
      <c r="W682" s="226"/>
      <c r="Z682" s="21" t="b">
        <f t="shared" si="103"/>
        <v>1</v>
      </c>
      <c r="AL682" s="619" t="s">
        <v>990</v>
      </c>
      <c r="AM682" s="619" t="s">
        <v>990</v>
      </c>
      <c r="AN682" s="619" t="s">
        <v>990</v>
      </c>
      <c r="AO682" s="619" t="s">
        <v>990</v>
      </c>
      <c r="AP682" s="619" t="s">
        <v>990</v>
      </c>
    </row>
    <row r="683" spans="1:42" ht="12.75" customHeight="1" outlineLevel="1" x14ac:dyDescent="0.2">
      <c r="A683" s="21">
        <v>59</v>
      </c>
      <c r="B683" s="606" t="str">
        <f t="shared" si="111"/>
        <v>Proizvodnja primarnog aluminija</v>
      </c>
      <c r="C683" s="17" t="str">
        <f t="shared" si="111"/>
        <v>Primarni aluminij</v>
      </c>
      <c r="D683" s="17" t="str">
        <f t="shared" si="111"/>
        <v>Metodologija masene bilance</v>
      </c>
      <c r="E683" s="17"/>
      <c r="F683" s="151" t="str">
        <f t="shared" si="108"/>
        <v>Metoda masene bilance, članak 25.</v>
      </c>
      <c r="G683" s="103" t="str">
        <f t="shared" si="110"/>
        <v>nije primjenjivo</v>
      </c>
      <c r="H683" s="149"/>
      <c r="I683" s="149"/>
      <c r="J683" s="151"/>
      <c r="K683" s="151"/>
      <c r="L683" s="149"/>
      <c r="M683" s="149"/>
      <c r="N683" s="149"/>
      <c r="O683" s="150"/>
      <c r="P683" s="103" t="str">
        <f t="shared" si="105"/>
        <v>nije primjenjivo</v>
      </c>
      <c r="Q683" s="147" t="str">
        <f t="shared" si="104"/>
        <v>Primarni aluminij: Metodologija masene bilance</v>
      </c>
      <c r="R683" s="17"/>
      <c r="S683" s="17" t="str">
        <f t="shared" si="109"/>
        <v>OxF_Primarni aluminij: Metodologija masene bilance</v>
      </c>
      <c r="Z683" s="21" t="b">
        <f t="shared" si="103"/>
        <v>1</v>
      </c>
      <c r="AL683" s="619" t="s">
        <v>990</v>
      </c>
      <c r="AM683" s="619" t="s">
        <v>990</v>
      </c>
      <c r="AN683" s="619" t="s">
        <v>990</v>
      </c>
      <c r="AO683" s="619" t="s">
        <v>990</v>
      </c>
      <c r="AP683" s="619" t="s">
        <v>990</v>
      </c>
    </row>
    <row r="684" spans="1:42" ht="12.75" customHeight="1" outlineLevel="1" x14ac:dyDescent="0.2">
      <c r="A684" s="21">
        <v>60</v>
      </c>
      <c r="B684" s="606" t="str">
        <f t="shared" si="111"/>
        <v>Proizvodnja primarnog aluminija</v>
      </c>
      <c r="C684" s="17" t="str">
        <f t="shared" si="111"/>
        <v>Primarni aluminij</v>
      </c>
      <c r="D684" s="17" t="str">
        <f t="shared" si="111"/>
        <v>Emisije PFC (Metoda nagiba)</v>
      </c>
      <c r="E684" s="17"/>
      <c r="F684" s="151" t="str">
        <f t="shared" si="108"/>
        <v>Izračun sa specijalnim odredbama za PFC (Prilog IV, poglavlje 8.)</v>
      </c>
      <c r="G684" s="103" t="str">
        <f t="shared" si="110"/>
        <v>nije primjenjivo</v>
      </c>
      <c r="H684" s="149"/>
      <c r="I684" s="149"/>
      <c r="J684" s="151"/>
      <c r="K684" s="151"/>
      <c r="L684" s="149"/>
      <c r="M684" s="149"/>
      <c r="N684" s="149"/>
      <c r="O684" s="150"/>
      <c r="P684" s="103" t="str">
        <f t="shared" si="105"/>
        <v>nije primjenjivo</v>
      </c>
      <c r="Q684" s="147" t="str">
        <f t="shared" si="104"/>
        <v>Primarni aluminij: Emisije PFC (Metoda nagiba)</v>
      </c>
      <c r="R684" s="17"/>
      <c r="S684" s="17" t="str">
        <f t="shared" si="109"/>
        <v>OxF_Primarni aluminij: Emisije PFC (Metoda nagiba)</v>
      </c>
      <c r="Z684" s="21" t="b">
        <f t="shared" si="103"/>
        <v>1</v>
      </c>
      <c r="AL684" s="619" t="s">
        <v>990</v>
      </c>
      <c r="AM684" s="619" t="s">
        <v>990</v>
      </c>
      <c r="AN684" s="619" t="s">
        <v>990</v>
      </c>
      <c r="AO684" s="619" t="s">
        <v>990</v>
      </c>
      <c r="AP684" s="619" t="s">
        <v>990</v>
      </c>
    </row>
    <row r="685" spans="1:42" ht="12.75" customHeight="1" outlineLevel="1" x14ac:dyDescent="0.2">
      <c r="A685" s="21">
        <v>61</v>
      </c>
      <c r="B685" s="606" t="str">
        <f t="shared" ref="B685:D694" si="112">B613</f>
        <v>Proizvodnja primarnog aluminija</v>
      </c>
      <c r="C685" s="17" t="str">
        <f t="shared" si="112"/>
        <v>Primarni aluminij</v>
      </c>
      <c r="D685" s="17" t="str">
        <f t="shared" si="112"/>
        <v>Emisije PFC (prenaponska metoda)</v>
      </c>
      <c r="E685" s="17"/>
      <c r="F685" s="151" t="str">
        <f t="shared" si="108"/>
        <v>Izračun sa specijalnim odredbama za PFC (Prilog IV, poglavlje 8.)</v>
      </c>
      <c r="G685" s="103" t="str">
        <f t="shared" si="110"/>
        <v>nije primjenjivo</v>
      </c>
      <c r="H685" s="149"/>
      <c r="I685" s="149"/>
      <c r="J685" s="151"/>
      <c r="K685" s="151"/>
      <c r="L685" s="149"/>
      <c r="M685" s="149"/>
      <c r="N685" s="149"/>
      <c r="O685" s="150"/>
      <c r="P685" s="103" t="str">
        <f t="shared" si="105"/>
        <v>nije primjenjivo</v>
      </c>
      <c r="Q685" s="147" t="str">
        <f t="shared" si="104"/>
        <v>Primarni aluminij: Emisije PFC (prenaponska metoda)</v>
      </c>
      <c r="R685" s="17"/>
      <c r="S685" s="17" t="str">
        <f t="shared" si="109"/>
        <v>OxF_Primarni aluminij: Emisije PFC (prenaponska metoda)</v>
      </c>
      <c r="Z685" s="21" t="b">
        <f t="shared" si="103"/>
        <v>1</v>
      </c>
      <c r="AL685" s="619" t="s">
        <v>990</v>
      </c>
      <c r="AM685" s="619" t="s">
        <v>990</v>
      </c>
      <c r="AN685" s="619" t="s">
        <v>990</v>
      </c>
      <c r="AO685" s="619" t="s">
        <v>990</v>
      </c>
      <c r="AP685" s="619" t="s">
        <v>990</v>
      </c>
    </row>
    <row r="686" spans="1:42" ht="12.75" customHeight="1" outlineLevel="1" x14ac:dyDescent="0.2">
      <c r="A686" s="21">
        <v>62</v>
      </c>
      <c r="B686" s="606" t="str">
        <f t="shared" si="112"/>
        <v>Hvatanje stakleničkih plinova prema Direktivi 2009/31/EC</v>
      </c>
      <c r="C686" s="17" t="str">
        <f t="shared" si="112"/>
        <v>CCS: Capture</v>
      </c>
      <c r="D686" s="17" t="str">
        <f t="shared" si="112"/>
        <v>CO2 transferred</v>
      </c>
      <c r="E686" s="17"/>
      <c r="F686" s="151" t="str">
        <f t="shared" ref="F686:F694" si="113">F614</f>
        <v>Metoda masene bilance, članak 25.</v>
      </c>
      <c r="G686" s="103" t="str">
        <f t="shared" si="110"/>
        <v>nije primjenjivo</v>
      </c>
      <c r="H686" s="149"/>
      <c r="I686" s="149"/>
      <c r="J686" s="151"/>
      <c r="K686" s="151"/>
      <c r="L686" s="149"/>
      <c r="M686" s="149"/>
      <c r="N686" s="149"/>
      <c r="O686" s="150"/>
      <c r="P686" s="103" t="str">
        <f t="shared" ref="P686:P694" si="114">G686</f>
        <v>nije primjenjivo</v>
      </c>
      <c r="Q686" s="147" t="str">
        <f t="shared" ref="Q686:Q694" si="115">C686 &amp; ": " &amp;D686</f>
        <v>CCS: Capture: CO2 transferred</v>
      </c>
      <c r="R686" s="17"/>
      <c r="S686" s="17" t="str">
        <f t="shared" ref="S686:S694" si="116">EUconst_CNTR_OxidationFactor&amp;Q686</f>
        <v>OxF_CCS: Capture: CO2 transferred</v>
      </c>
      <c r="Z686" s="21" t="b">
        <f t="shared" ref="Z686:Z694" si="117">IF(G686=EUconst_NA,TRUE,FALSE)</f>
        <v>1</v>
      </c>
      <c r="AL686" s="619"/>
      <c r="AM686" s="619"/>
      <c r="AN686" s="619"/>
      <c r="AO686" s="619"/>
      <c r="AP686" s="619"/>
    </row>
    <row r="687" spans="1:42" ht="12.75" customHeight="1" outlineLevel="1" x14ac:dyDescent="0.2">
      <c r="A687" s="21">
        <v>63</v>
      </c>
      <c r="B687" s="606" t="str">
        <f t="shared" si="112"/>
        <v>Transport stakleničkih plinova prema Direktivi 2009/31/EC</v>
      </c>
      <c r="C687" s="17" t="str">
        <f t="shared" si="112"/>
        <v>CCS: Transport</v>
      </c>
      <c r="D687" s="17" t="str">
        <f t="shared" si="112"/>
        <v>CO2 transferred</v>
      </c>
      <c r="E687" s="17"/>
      <c r="F687" s="151" t="str">
        <f t="shared" si="113"/>
        <v>Metoda masene bilance, članak 25.</v>
      </c>
      <c r="G687" s="103" t="str">
        <f t="shared" si="110"/>
        <v>nije primjenjivo</v>
      </c>
      <c r="H687" s="149"/>
      <c r="I687" s="149"/>
      <c r="J687" s="151"/>
      <c r="K687" s="151"/>
      <c r="L687" s="149"/>
      <c r="M687" s="149"/>
      <c r="N687" s="149"/>
      <c r="O687" s="150"/>
      <c r="P687" s="103" t="str">
        <f t="shared" si="114"/>
        <v>nije primjenjivo</v>
      </c>
      <c r="Q687" s="147" t="str">
        <f t="shared" si="115"/>
        <v>CCS: Transport: CO2 transferred</v>
      </c>
      <c r="R687" s="17"/>
      <c r="S687" s="17" t="str">
        <f t="shared" si="116"/>
        <v>OxF_CCS: Transport: CO2 transferred</v>
      </c>
      <c r="Z687" s="21" t="b">
        <f t="shared" si="117"/>
        <v>1</v>
      </c>
      <c r="AL687" s="619"/>
      <c r="AM687" s="619"/>
      <c r="AN687" s="619"/>
      <c r="AO687" s="619"/>
      <c r="AP687" s="619"/>
    </row>
    <row r="688" spans="1:42" ht="12.75" customHeight="1" outlineLevel="1" x14ac:dyDescent="0.2">
      <c r="A688" s="21">
        <v>64</v>
      </c>
      <c r="B688" s="606" t="str">
        <f t="shared" si="112"/>
        <v>Transport stakleničkih plinova prema Direktivi 2009/31/EC</v>
      </c>
      <c r="C688" s="17" t="str">
        <f t="shared" si="112"/>
        <v>CCS: Transport</v>
      </c>
      <c r="D688" s="17" t="str">
        <f t="shared" si="112"/>
        <v>CO2 vented</v>
      </c>
      <c r="E688" s="17"/>
      <c r="F688" s="151" t="str">
        <f t="shared" si="113"/>
        <v>Standardna metoda: Proces, članak 24. stavak 2.</v>
      </c>
      <c r="G688" s="103" t="str">
        <f t="shared" si="110"/>
        <v>nije primjenjivo</v>
      </c>
      <c r="H688" s="149"/>
      <c r="I688" s="149"/>
      <c r="J688" s="151"/>
      <c r="K688" s="151"/>
      <c r="L688" s="149"/>
      <c r="M688" s="149"/>
      <c r="N688" s="149"/>
      <c r="O688" s="150"/>
      <c r="P688" s="103" t="str">
        <f t="shared" si="114"/>
        <v>nije primjenjivo</v>
      </c>
      <c r="Q688" s="147" t="str">
        <f t="shared" si="115"/>
        <v>CCS: Transport: CO2 vented</v>
      </c>
      <c r="R688" s="17"/>
      <c r="S688" s="17" t="str">
        <f t="shared" si="116"/>
        <v>OxF_CCS: Transport: CO2 vented</v>
      </c>
      <c r="Z688" s="21" t="b">
        <f t="shared" si="117"/>
        <v>1</v>
      </c>
      <c r="AL688" s="619"/>
      <c r="AM688" s="619"/>
      <c r="AN688" s="619"/>
      <c r="AO688" s="619"/>
      <c r="AP688" s="619"/>
    </row>
    <row r="689" spans="1:42" ht="12.75" customHeight="1" outlineLevel="1" x14ac:dyDescent="0.2">
      <c r="A689" s="21">
        <v>65</v>
      </c>
      <c r="B689" s="606" t="str">
        <f t="shared" si="112"/>
        <v>Transport stakleničkih plinova prema Direktivi 2009/31/EC</v>
      </c>
      <c r="C689" s="17" t="str">
        <f t="shared" si="112"/>
        <v>CCS: Transport</v>
      </c>
      <c r="D689" s="17" t="str">
        <f t="shared" si="112"/>
        <v>CO2 leaked</v>
      </c>
      <c r="E689" s="17"/>
      <c r="F689" s="151" t="str">
        <f t="shared" si="113"/>
        <v>Standardna metoda: Proces, članak 24. stavak 2.</v>
      </c>
      <c r="G689" s="103" t="str">
        <f t="shared" si="110"/>
        <v>nije primjenjivo</v>
      </c>
      <c r="H689" s="149"/>
      <c r="I689" s="149"/>
      <c r="J689" s="151"/>
      <c r="K689" s="151"/>
      <c r="L689" s="149"/>
      <c r="M689" s="149"/>
      <c r="N689" s="149"/>
      <c r="O689" s="150"/>
      <c r="P689" s="103" t="str">
        <f t="shared" si="114"/>
        <v>nije primjenjivo</v>
      </c>
      <c r="Q689" s="147" t="str">
        <f t="shared" si="115"/>
        <v>CCS: Transport: CO2 leaked</v>
      </c>
      <c r="R689" s="17"/>
      <c r="S689" s="17" t="str">
        <f t="shared" si="116"/>
        <v>OxF_CCS: Transport: CO2 leaked</v>
      </c>
      <c r="Z689" s="21" t="b">
        <f t="shared" si="117"/>
        <v>1</v>
      </c>
      <c r="AL689" s="619"/>
      <c r="AM689" s="619"/>
      <c r="AN689" s="619"/>
      <c r="AO689" s="619"/>
      <c r="AP689" s="619"/>
    </row>
    <row r="690" spans="1:42" ht="12.75" customHeight="1" outlineLevel="1" x14ac:dyDescent="0.2">
      <c r="A690" s="21">
        <v>66</v>
      </c>
      <c r="B690" s="606" t="str">
        <f t="shared" si="112"/>
        <v>Transport stakleničkih plinova prema Direktivi 2009/31/EC</v>
      </c>
      <c r="C690" s="17" t="str">
        <f t="shared" si="112"/>
        <v>CCS: Transport</v>
      </c>
      <c r="D690" s="17" t="str">
        <f t="shared" si="112"/>
        <v>CO2 fugitive</v>
      </c>
      <c r="E690" s="17"/>
      <c r="F690" s="151" t="str">
        <f t="shared" si="113"/>
        <v>Standardna metoda: Proces, članak 24. stavak 2.</v>
      </c>
      <c r="G690" s="103" t="str">
        <f t="shared" si="110"/>
        <v>nije primjenjivo</v>
      </c>
      <c r="H690" s="149"/>
      <c r="I690" s="149"/>
      <c r="J690" s="151"/>
      <c r="K690" s="151"/>
      <c r="L690" s="149"/>
      <c r="M690" s="149"/>
      <c r="N690" s="149"/>
      <c r="O690" s="150"/>
      <c r="P690" s="103" t="str">
        <f t="shared" si="114"/>
        <v>nije primjenjivo</v>
      </c>
      <c r="Q690" s="147" t="str">
        <f t="shared" si="115"/>
        <v>CCS: Transport: CO2 fugitive</v>
      </c>
      <c r="R690" s="17"/>
      <c r="S690" s="17" t="str">
        <f t="shared" si="116"/>
        <v>OxF_CCS: Transport: CO2 fugitive</v>
      </c>
      <c r="Z690" s="21" t="b">
        <f t="shared" si="117"/>
        <v>1</v>
      </c>
      <c r="AL690" s="619"/>
      <c r="AM690" s="619"/>
      <c r="AN690" s="619"/>
      <c r="AO690" s="619"/>
      <c r="AP690" s="619"/>
    </row>
    <row r="691" spans="1:42" ht="12.75" customHeight="1" outlineLevel="1" x14ac:dyDescent="0.2">
      <c r="A691" s="21">
        <v>67</v>
      </c>
      <c r="B691" s="606" t="str">
        <f t="shared" si="112"/>
        <v>Skladištenje stakleničkih plinova prema Direktivi 2009/31/EC</v>
      </c>
      <c r="C691" s="17" t="str">
        <f t="shared" si="112"/>
        <v>CCS: Storage</v>
      </c>
      <c r="D691" s="17" t="str">
        <f t="shared" si="112"/>
        <v>CO2 transferred</v>
      </c>
      <c r="E691" s="17"/>
      <c r="F691" s="151" t="str">
        <f t="shared" si="113"/>
        <v>Metoda masene bilance, članak 25.</v>
      </c>
      <c r="G691" s="103" t="str">
        <f t="shared" si="110"/>
        <v>nije primjenjivo</v>
      </c>
      <c r="H691" s="149"/>
      <c r="I691" s="149"/>
      <c r="J691" s="151"/>
      <c r="K691" s="151"/>
      <c r="L691" s="149"/>
      <c r="M691" s="149"/>
      <c r="N691" s="149"/>
      <c r="O691" s="150"/>
      <c r="P691" s="103" t="str">
        <f t="shared" si="114"/>
        <v>nije primjenjivo</v>
      </c>
      <c r="Q691" s="147" t="str">
        <f t="shared" si="115"/>
        <v>CCS: Storage: CO2 transferred</v>
      </c>
      <c r="R691" s="17"/>
      <c r="S691" s="17" t="str">
        <f t="shared" si="116"/>
        <v>OxF_CCS: Storage: CO2 transferred</v>
      </c>
      <c r="Z691" s="21" t="b">
        <f t="shared" si="117"/>
        <v>1</v>
      </c>
      <c r="AL691" s="619"/>
      <c r="AM691" s="619"/>
      <c r="AN691" s="619"/>
      <c r="AO691" s="619"/>
      <c r="AP691" s="619"/>
    </row>
    <row r="692" spans="1:42" ht="12.75" customHeight="1" outlineLevel="1" x14ac:dyDescent="0.2">
      <c r="A692" s="21">
        <v>68</v>
      </c>
      <c r="B692" s="606" t="str">
        <f t="shared" si="112"/>
        <v>Skladištenje stakleničkih plinova prema Direktivi 2009/31/EC</v>
      </c>
      <c r="C692" s="17" t="str">
        <f t="shared" si="112"/>
        <v>CCS: Storage</v>
      </c>
      <c r="D692" s="17" t="str">
        <f t="shared" si="112"/>
        <v>CO2 vented</v>
      </c>
      <c r="E692" s="17"/>
      <c r="F692" s="151" t="str">
        <f t="shared" si="113"/>
        <v>Standardna metoda: Proces, članak 24. stavak 2.</v>
      </c>
      <c r="G692" s="103" t="str">
        <f t="shared" si="110"/>
        <v>nije primjenjivo</v>
      </c>
      <c r="H692" s="149"/>
      <c r="I692" s="149"/>
      <c r="J692" s="151"/>
      <c r="K692" s="151"/>
      <c r="L692" s="149"/>
      <c r="M692" s="149"/>
      <c r="N692" s="149"/>
      <c r="O692" s="150"/>
      <c r="P692" s="103" t="str">
        <f t="shared" si="114"/>
        <v>nije primjenjivo</v>
      </c>
      <c r="Q692" s="147" t="str">
        <f t="shared" si="115"/>
        <v>CCS: Storage: CO2 vented</v>
      </c>
      <c r="R692" s="17"/>
      <c r="S692" s="17" t="str">
        <f t="shared" si="116"/>
        <v>OxF_CCS: Storage: CO2 vented</v>
      </c>
      <c r="Z692" s="21" t="b">
        <f t="shared" si="117"/>
        <v>1</v>
      </c>
      <c r="AL692" s="619"/>
      <c r="AM692" s="619"/>
      <c r="AN692" s="619"/>
      <c r="AO692" s="619"/>
      <c r="AP692" s="619"/>
    </row>
    <row r="693" spans="1:42" ht="12.75" customHeight="1" outlineLevel="1" x14ac:dyDescent="0.2">
      <c r="A693" s="21">
        <v>69</v>
      </c>
      <c r="B693" s="606" t="str">
        <f t="shared" si="112"/>
        <v>Skladištenje stakleničkih plinova prema Direktivi 2009/31/EC</v>
      </c>
      <c r="C693" s="17" t="str">
        <f t="shared" si="112"/>
        <v>CCS: Storage</v>
      </c>
      <c r="D693" s="17" t="str">
        <f t="shared" si="112"/>
        <v>CO2 leaked</v>
      </c>
      <c r="E693" s="17"/>
      <c r="F693" s="151" t="str">
        <f t="shared" si="113"/>
        <v>Standardna metoda: Proces, članak 24. stavak 2.</v>
      </c>
      <c r="G693" s="103" t="str">
        <f t="shared" si="110"/>
        <v>nije primjenjivo</v>
      </c>
      <c r="H693" s="149"/>
      <c r="I693" s="149"/>
      <c r="J693" s="151"/>
      <c r="K693" s="151"/>
      <c r="L693" s="149"/>
      <c r="M693" s="149"/>
      <c r="N693" s="149"/>
      <c r="O693" s="150"/>
      <c r="P693" s="103" t="str">
        <f t="shared" si="114"/>
        <v>nije primjenjivo</v>
      </c>
      <c r="Q693" s="147" t="str">
        <f t="shared" si="115"/>
        <v>CCS: Storage: CO2 leaked</v>
      </c>
      <c r="R693" s="17"/>
      <c r="S693" s="17" t="str">
        <f t="shared" si="116"/>
        <v>OxF_CCS: Storage: CO2 leaked</v>
      </c>
      <c r="Z693" s="21" t="b">
        <f t="shared" si="117"/>
        <v>1</v>
      </c>
      <c r="AL693" s="619"/>
      <c r="AM693" s="619"/>
      <c r="AN693" s="619"/>
      <c r="AO693" s="619"/>
      <c r="AP693" s="619"/>
    </row>
    <row r="694" spans="1:42" ht="12.75" customHeight="1" outlineLevel="1" x14ac:dyDescent="0.2">
      <c r="A694" s="21">
        <v>70</v>
      </c>
      <c r="B694" s="606" t="str">
        <f t="shared" si="112"/>
        <v>Skladištenje stakleničkih plinova prema Direktivi 2009/31/EC</v>
      </c>
      <c r="C694" s="17" t="str">
        <f t="shared" si="112"/>
        <v>CCS: Storage</v>
      </c>
      <c r="D694" s="17" t="str">
        <f t="shared" si="112"/>
        <v>CO2 fugitive</v>
      </c>
      <c r="E694" s="17"/>
      <c r="F694" s="151" t="str">
        <f t="shared" si="113"/>
        <v>Standardna metoda: Proces, članak 24. stavak 2.</v>
      </c>
      <c r="G694" s="103" t="str">
        <f t="shared" si="110"/>
        <v>nije primjenjivo</v>
      </c>
      <c r="H694" s="149"/>
      <c r="I694" s="149"/>
      <c r="J694" s="151"/>
      <c r="K694" s="151"/>
      <c r="L694" s="149"/>
      <c r="M694" s="149"/>
      <c r="N694" s="149"/>
      <c r="O694" s="150"/>
      <c r="P694" s="103" t="str">
        <f t="shared" si="114"/>
        <v>nije primjenjivo</v>
      </c>
      <c r="Q694" s="147" t="str">
        <f t="shared" si="115"/>
        <v>CCS: Storage: CO2 fugitive</v>
      </c>
      <c r="R694" s="17"/>
      <c r="S694" s="17" t="str">
        <f t="shared" si="116"/>
        <v>OxF_CCS: Storage: CO2 fugitive</v>
      </c>
      <c r="Z694" s="21" t="b">
        <f t="shared" si="117"/>
        <v>1</v>
      </c>
      <c r="AL694" s="619"/>
      <c r="AM694" s="619"/>
      <c r="AN694" s="619"/>
      <c r="AO694" s="619"/>
      <c r="AP694" s="619"/>
    </row>
    <row r="695" spans="1:42" ht="12.75" customHeight="1" outlineLevel="1" x14ac:dyDescent="0.2">
      <c r="B695" s="17"/>
      <c r="C695" s="17"/>
      <c r="D695" s="17"/>
      <c r="E695" s="17"/>
      <c r="F695" s="17"/>
      <c r="G695" s="17"/>
      <c r="H695" s="88"/>
      <c r="I695" s="88"/>
      <c r="J695" s="17"/>
      <c r="K695" s="17"/>
      <c r="L695" s="88"/>
      <c r="M695" s="88"/>
      <c r="N695" s="88"/>
      <c r="O695" s="88"/>
      <c r="P695" s="103"/>
      <c r="Q695" s="17"/>
      <c r="R695" s="17"/>
      <c r="S695" s="17"/>
      <c r="Z695" s="21" t="b">
        <f>IF(G695=EUconst_NA,TRUE,FALSE)</f>
        <v>0</v>
      </c>
    </row>
    <row r="696" spans="1:42" s="142" customFormat="1" ht="12.75" customHeight="1" outlineLevel="1" x14ac:dyDescent="0.2">
      <c r="A696" s="142" t="s">
        <v>1608</v>
      </c>
      <c r="B696" s="143" t="str">
        <f>Translations!$B$523</f>
        <v>Konverzijski faktor</v>
      </c>
      <c r="C696" s="143" t="str">
        <f>Translations!$B$957</f>
        <v>Skraćeno ime</v>
      </c>
      <c r="D696" s="143" t="str">
        <f>Translations!$B$958</f>
        <v>Pod-djelatnost</v>
      </c>
      <c r="E696" s="143" t="str">
        <f>Translations!$B$389</f>
        <v>Analitički parametar</v>
      </c>
      <c r="F696" s="143" t="str">
        <f>Translations!$B$959</f>
        <v>Tip izvora</v>
      </c>
      <c r="G696" s="144" t="str">
        <f>Translations!$B$960</f>
        <v>Minimum</v>
      </c>
      <c r="H696" s="144">
        <v>1</v>
      </c>
      <c r="I696" s="144">
        <v>2</v>
      </c>
      <c r="J696" s="144" t="s">
        <v>1323</v>
      </c>
      <c r="K696" s="144" t="str">
        <f>Translations!$B$928</f>
        <v>2b</v>
      </c>
      <c r="L696" s="144">
        <v>3</v>
      </c>
      <c r="M696" s="144" t="s">
        <v>1755</v>
      </c>
      <c r="N696" s="144" t="s">
        <v>1756</v>
      </c>
      <c r="O696" s="144">
        <v>4</v>
      </c>
      <c r="P696" s="144" t="str">
        <f>Translations!$B$961</f>
        <v>Najviši</v>
      </c>
      <c r="Q696" s="145"/>
      <c r="Z696" s="142" t="str">
        <f>Translations!$B$962</f>
        <v>označiti sivom bojom?</v>
      </c>
      <c r="AK696" s="142" t="s">
        <v>1649</v>
      </c>
      <c r="AL696" s="206">
        <v>1</v>
      </c>
      <c r="AM696" s="206">
        <v>2</v>
      </c>
      <c r="AN696" s="206" t="s">
        <v>1323</v>
      </c>
      <c r="AO696" s="206" t="str">
        <f>Translations!$B$928</f>
        <v>2b</v>
      </c>
      <c r="AP696" s="206">
        <v>3</v>
      </c>
    </row>
    <row r="697" spans="1:42" ht="12.75" customHeight="1" outlineLevel="1" x14ac:dyDescent="0.2">
      <c r="A697" s="21">
        <v>1</v>
      </c>
      <c r="B697" s="606" t="str">
        <f t="shared" ref="B697:D716" si="118">B625</f>
        <v xml:space="preserve">Izgaranje goriva </v>
      </c>
      <c r="C697" s="17" t="str">
        <f t="shared" si="118"/>
        <v>Izgaranje</v>
      </c>
      <c r="D697" s="17" t="str">
        <f t="shared" si="118"/>
        <v>Komercijalna standardna goriva</v>
      </c>
      <c r="E697" s="17"/>
      <c r="F697" s="151" t="str">
        <f t="shared" ref="F697:F728" si="119">F625</f>
        <v>Standardna metoda: Gorivo, članak 24. stavak 1.Uredbe</v>
      </c>
      <c r="G697" s="103" t="str">
        <f t="shared" ref="G697:G709" si="120">EUconst_NA</f>
        <v>nije primjenjivo</v>
      </c>
      <c r="H697" s="149"/>
      <c r="I697" s="149"/>
      <c r="J697" s="151"/>
      <c r="K697" s="151"/>
      <c r="L697" s="149"/>
      <c r="M697" s="149"/>
      <c r="N697" s="149"/>
      <c r="O697" s="150"/>
      <c r="P697" s="103" t="str">
        <f t="shared" ref="P697:P705" si="121">G697</f>
        <v>nije primjenjivo</v>
      </c>
      <c r="Q697" s="147" t="str">
        <f>C697 &amp; ": " &amp;D697</f>
        <v>Izgaranje: Komercijalna standardna goriva</v>
      </c>
      <c r="R697" s="17"/>
      <c r="S697" s="17" t="str">
        <f t="shared" ref="S697:S729" si="122">EUconst_CNTR_ConversionFactor&amp;Q697</f>
        <v>ConvF_Izgaranje: Komercijalna standardna goriva</v>
      </c>
      <c r="Z697" s="21" t="b">
        <f t="shared" ref="Z697:Z757" si="123">IF(G697=EUconst_NA,TRUE,FALSE)</f>
        <v>1</v>
      </c>
      <c r="AL697" s="619" t="s">
        <v>990</v>
      </c>
      <c r="AM697" s="619" t="s">
        <v>990</v>
      </c>
      <c r="AN697" s="619" t="s">
        <v>990</v>
      </c>
      <c r="AO697" s="619" t="s">
        <v>990</v>
      </c>
      <c r="AP697" s="619" t="s">
        <v>990</v>
      </c>
    </row>
    <row r="698" spans="1:42" ht="12.75" customHeight="1" outlineLevel="1" x14ac:dyDescent="0.2">
      <c r="A698" s="21">
        <v>2</v>
      </c>
      <c r="B698" s="606" t="str">
        <f t="shared" si="118"/>
        <v xml:space="preserve">Izgaranje goriva </v>
      </c>
      <c r="C698" s="17" t="str">
        <f t="shared" si="118"/>
        <v>Izgaranje</v>
      </c>
      <c r="D698" s="17" t="str">
        <f t="shared" si="118"/>
        <v>Ostala plinovita &amp; tekuća goriva</v>
      </c>
      <c r="E698" s="17"/>
      <c r="F698" s="151" t="str">
        <f t="shared" si="119"/>
        <v>Standardna metoda: Gorivo, članak 24. stavak 1.Uredbe</v>
      </c>
      <c r="G698" s="103" t="str">
        <f t="shared" si="120"/>
        <v>nije primjenjivo</v>
      </c>
      <c r="H698" s="149"/>
      <c r="I698" s="149"/>
      <c r="J698" s="151"/>
      <c r="K698" s="151"/>
      <c r="L698" s="149"/>
      <c r="M698" s="149"/>
      <c r="N698" s="149"/>
      <c r="O698" s="150"/>
      <c r="P698" s="103" t="str">
        <f t="shared" si="121"/>
        <v>nije primjenjivo</v>
      </c>
      <c r="Q698" s="147" t="str">
        <f t="shared" ref="Q698:Q757" si="124">C698 &amp; ": " &amp;D698</f>
        <v>Izgaranje: Ostala plinovita &amp; tekuća goriva</v>
      </c>
      <c r="R698" s="17"/>
      <c r="S698" s="17" t="str">
        <f t="shared" si="122"/>
        <v>ConvF_Izgaranje: Ostala plinovita &amp; tekuća goriva</v>
      </c>
      <c r="Z698" s="21" t="b">
        <f t="shared" si="123"/>
        <v>1</v>
      </c>
      <c r="AL698" s="619" t="s">
        <v>990</v>
      </c>
      <c r="AM698" s="619" t="s">
        <v>990</v>
      </c>
      <c r="AN698" s="619" t="s">
        <v>990</v>
      </c>
      <c r="AO698" s="619" t="s">
        <v>990</v>
      </c>
      <c r="AP698" s="619" t="s">
        <v>990</v>
      </c>
    </row>
    <row r="699" spans="1:42" ht="12.75" customHeight="1" outlineLevel="1" x14ac:dyDescent="0.2">
      <c r="A699" s="21">
        <v>3</v>
      </c>
      <c r="B699" s="606" t="str">
        <f t="shared" si="118"/>
        <v xml:space="preserve">Izgaranje goriva </v>
      </c>
      <c r="C699" s="17" t="str">
        <f t="shared" si="118"/>
        <v>Izgaranje</v>
      </c>
      <c r="D699" s="17" t="str">
        <f t="shared" si="118"/>
        <v>Kruta goriva isključujući otpad</v>
      </c>
      <c r="E699" s="17"/>
      <c r="F699" s="151" t="str">
        <f t="shared" si="119"/>
        <v>Standardna metoda: Gorivo, članak 24. stavak 1.Uredbe</v>
      </c>
      <c r="G699" s="103" t="str">
        <f t="shared" si="120"/>
        <v>nije primjenjivo</v>
      </c>
      <c r="H699" s="149"/>
      <c r="I699" s="149"/>
      <c r="J699" s="151"/>
      <c r="K699" s="151"/>
      <c r="L699" s="149"/>
      <c r="M699" s="149"/>
      <c r="N699" s="149"/>
      <c r="O699" s="150"/>
      <c r="P699" s="103" t="str">
        <f t="shared" si="121"/>
        <v>nije primjenjivo</v>
      </c>
      <c r="Q699" s="147" t="str">
        <f t="shared" si="124"/>
        <v>Izgaranje: Kruta goriva isključujući otpad</v>
      </c>
      <c r="R699" s="17"/>
      <c r="S699" s="17" t="str">
        <f t="shared" si="122"/>
        <v>ConvF_Izgaranje: Kruta goriva isključujući otpad</v>
      </c>
      <c r="Z699" s="21" t="b">
        <f t="shared" si="123"/>
        <v>1</v>
      </c>
      <c r="AL699" s="619" t="s">
        <v>990</v>
      </c>
      <c r="AM699" s="619" t="s">
        <v>990</v>
      </c>
      <c r="AN699" s="619" t="s">
        <v>990</v>
      </c>
      <c r="AO699" s="619" t="s">
        <v>990</v>
      </c>
      <c r="AP699" s="619" t="s">
        <v>990</v>
      </c>
    </row>
    <row r="700" spans="1:42" ht="12.75" customHeight="1" outlineLevel="1" x14ac:dyDescent="0.2">
      <c r="A700" s="21">
        <v>4</v>
      </c>
      <c r="B700" s="606" t="str">
        <f t="shared" si="118"/>
        <v xml:space="preserve">Izgaranje goriva </v>
      </c>
      <c r="C700" s="17" t="str">
        <f t="shared" si="118"/>
        <v>Izgaranje</v>
      </c>
      <c r="D700" s="17" t="str">
        <f t="shared" si="118"/>
        <v>Otpad</v>
      </c>
      <c r="E700" s="17"/>
      <c r="F700" s="151" t="str">
        <f t="shared" si="119"/>
        <v>Standardna metoda: Gorivo, članak 24. stavak 1.Uredbe</v>
      </c>
      <c r="G700" s="103" t="str">
        <f t="shared" si="120"/>
        <v>nije primjenjivo</v>
      </c>
      <c r="H700" s="149"/>
      <c r="I700" s="149"/>
      <c r="J700" s="151"/>
      <c r="K700" s="151"/>
      <c r="L700" s="149"/>
      <c r="M700" s="149"/>
      <c r="N700" s="149"/>
      <c r="O700" s="150"/>
      <c r="P700" s="103" t="str">
        <f>G700</f>
        <v>nije primjenjivo</v>
      </c>
      <c r="Q700" s="147" t="str">
        <f>C700 &amp; ": " &amp;D700</f>
        <v>Izgaranje: Otpad</v>
      </c>
      <c r="R700" s="17"/>
      <c r="S700" s="17" t="str">
        <f>EUconst_CNTR_ConversionFactor&amp;Q700</f>
        <v>ConvF_Izgaranje: Otpad</v>
      </c>
      <c r="Z700" s="21" t="b">
        <f>IF(G700=EUconst_NA,TRUE,FALSE)</f>
        <v>1</v>
      </c>
      <c r="AL700" s="619" t="s">
        <v>990</v>
      </c>
      <c r="AM700" s="619" t="s">
        <v>990</v>
      </c>
      <c r="AN700" s="619" t="s">
        <v>990</v>
      </c>
      <c r="AO700" s="619" t="s">
        <v>990</v>
      </c>
      <c r="AP700" s="619" t="s">
        <v>990</v>
      </c>
    </row>
    <row r="701" spans="1:42" ht="12.75" customHeight="1" outlineLevel="1" x14ac:dyDescent="0.2">
      <c r="A701" s="21">
        <v>5</v>
      </c>
      <c r="B701" s="606" t="str">
        <f t="shared" si="118"/>
        <v xml:space="preserve">Izgaranje goriva </v>
      </c>
      <c r="C701" s="17" t="str">
        <f t="shared" si="118"/>
        <v>Izgaranje</v>
      </c>
      <c r="D701" s="17" t="str">
        <f t="shared" si="118"/>
        <v xml:space="preserve">Terminali za obradu plina </v>
      </c>
      <c r="E701" s="17"/>
      <c r="F701" s="151" t="str">
        <f t="shared" si="119"/>
        <v>Metoda masene bilance, članak 25.</v>
      </c>
      <c r="G701" s="103" t="str">
        <f t="shared" si="120"/>
        <v>nije primjenjivo</v>
      </c>
      <c r="H701" s="149"/>
      <c r="I701" s="149"/>
      <c r="J701" s="151"/>
      <c r="K701" s="151"/>
      <c r="L701" s="149"/>
      <c r="M701" s="149"/>
      <c r="N701" s="149"/>
      <c r="O701" s="150"/>
      <c r="P701" s="103" t="str">
        <f t="shared" si="121"/>
        <v>nije primjenjivo</v>
      </c>
      <c r="Q701" s="147" t="str">
        <f t="shared" si="124"/>
        <v xml:space="preserve">Izgaranje: Terminali za obradu plina </v>
      </c>
      <c r="R701" s="17"/>
      <c r="S701" s="17" t="str">
        <f t="shared" si="122"/>
        <v xml:space="preserve">ConvF_Izgaranje: Terminali za obradu plina </v>
      </c>
      <c r="W701" s="226"/>
      <c r="Z701" s="21" t="b">
        <f t="shared" si="123"/>
        <v>1</v>
      </c>
      <c r="AL701" s="619" t="s">
        <v>990</v>
      </c>
      <c r="AM701" s="619" t="s">
        <v>990</v>
      </c>
      <c r="AN701" s="619" t="s">
        <v>990</v>
      </c>
      <c r="AO701" s="619" t="s">
        <v>990</v>
      </c>
      <c r="AP701" s="619" t="s">
        <v>990</v>
      </c>
    </row>
    <row r="702" spans="1:42" ht="12.75" customHeight="1" outlineLevel="1" x14ac:dyDescent="0.2">
      <c r="A702" s="21">
        <v>6</v>
      </c>
      <c r="B702" s="606" t="str">
        <f t="shared" si="118"/>
        <v xml:space="preserve">Izgaranje goriva </v>
      </c>
      <c r="C702" s="17" t="str">
        <f t="shared" si="118"/>
        <v>Izgaranje</v>
      </c>
      <c r="D702" s="17" t="str">
        <f t="shared" si="118"/>
        <v>Baklje</v>
      </c>
      <c r="E702" s="17"/>
      <c r="F702" s="151" t="str">
        <f t="shared" si="119"/>
        <v>Standardna metoda: Gorivo, članak 24. stavak 1.Uredbe</v>
      </c>
      <c r="G702" s="103" t="str">
        <f t="shared" si="120"/>
        <v>nije primjenjivo</v>
      </c>
      <c r="H702" s="149"/>
      <c r="I702" s="149"/>
      <c r="J702" s="151"/>
      <c r="K702" s="151"/>
      <c r="L702" s="149"/>
      <c r="M702" s="149"/>
      <c r="N702" s="149"/>
      <c r="O702" s="150"/>
      <c r="P702" s="103" t="str">
        <f t="shared" si="121"/>
        <v>nije primjenjivo</v>
      </c>
      <c r="Q702" s="147" t="str">
        <f t="shared" si="124"/>
        <v>Izgaranje: Baklje</v>
      </c>
      <c r="R702" s="17"/>
      <c r="S702" s="17" t="str">
        <f t="shared" si="122"/>
        <v>ConvF_Izgaranje: Baklje</v>
      </c>
      <c r="Z702" s="21" t="b">
        <f t="shared" si="123"/>
        <v>1</v>
      </c>
      <c r="AL702" s="619" t="s">
        <v>990</v>
      </c>
      <c r="AM702" s="619" t="s">
        <v>990</v>
      </c>
      <c r="AN702" s="619" t="s">
        <v>990</v>
      </c>
      <c r="AO702" s="619" t="s">
        <v>990</v>
      </c>
      <c r="AP702" s="619" t="s">
        <v>990</v>
      </c>
    </row>
    <row r="703" spans="1:42" ht="12.75" customHeight="1" outlineLevel="1" x14ac:dyDescent="0.2">
      <c r="A703" s="21">
        <v>7</v>
      </c>
      <c r="B703" s="606" t="str">
        <f t="shared" si="118"/>
        <v xml:space="preserve">Izgaranje goriva </v>
      </c>
      <c r="C703" s="17" t="str">
        <f t="shared" si="118"/>
        <v>Izgaranje</v>
      </c>
      <c r="D703" s="17" t="str">
        <f t="shared" si="118"/>
        <v>Čišćenje mokrim postupkom (karbonati)</v>
      </c>
      <c r="E703" s="17"/>
      <c r="F703" s="151" t="str">
        <f t="shared" si="119"/>
        <v>Standardna metoda: Proces, članak 24. stavak 2.</v>
      </c>
      <c r="G703" s="103" t="str">
        <f t="shared" si="120"/>
        <v>nije primjenjivo</v>
      </c>
      <c r="H703" s="149"/>
      <c r="I703" s="149"/>
      <c r="J703" s="151"/>
      <c r="K703" s="151"/>
      <c r="L703" s="149"/>
      <c r="M703" s="149"/>
      <c r="N703" s="149"/>
      <c r="O703" s="150"/>
      <c r="P703" s="103" t="str">
        <f t="shared" si="121"/>
        <v>nije primjenjivo</v>
      </c>
      <c r="Q703" s="147" t="str">
        <f t="shared" si="124"/>
        <v>Izgaranje: Čišćenje mokrim postupkom (karbonati)</v>
      </c>
      <c r="R703" s="17"/>
      <c r="S703" s="17" t="str">
        <f t="shared" si="122"/>
        <v>ConvF_Izgaranje: Čišćenje mokrim postupkom (karbonati)</v>
      </c>
      <c r="Z703" s="21" t="b">
        <f t="shared" si="123"/>
        <v>1</v>
      </c>
      <c r="AL703" s="619" t="s">
        <v>990</v>
      </c>
      <c r="AM703" s="619" t="s">
        <v>990</v>
      </c>
      <c r="AN703" s="619" t="s">
        <v>990</v>
      </c>
      <c r="AO703" s="619" t="s">
        <v>990</v>
      </c>
      <c r="AP703" s="619" t="s">
        <v>990</v>
      </c>
    </row>
    <row r="704" spans="1:42" ht="12.75" customHeight="1" outlineLevel="1" x14ac:dyDescent="0.2">
      <c r="A704" s="21">
        <v>8</v>
      </c>
      <c r="B704" s="606" t="str">
        <f t="shared" si="118"/>
        <v xml:space="preserve">Izgaranje goriva </v>
      </c>
      <c r="C704" s="17" t="str">
        <f t="shared" si="118"/>
        <v>Izgaranje</v>
      </c>
      <c r="D704" s="17" t="str">
        <f t="shared" si="118"/>
        <v>Čišćenje mokrim postupkom (gips)</v>
      </c>
      <c r="E704" s="17"/>
      <c r="F704" s="151" t="str">
        <f t="shared" si="119"/>
        <v>Standardna metoda: Proces, članak 24. stavak 2.</v>
      </c>
      <c r="G704" s="103" t="str">
        <f t="shared" si="120"/>
        <v>nije primjenjivo</v>
      </c>
      <c r="H704" s="149"/>
      <c r="I704" s="149"/>
      <c r="J704" s="151"/>
      <c r="K704" s="151"/>
      <c r="L704" s="149"/>
      <c r="M704" s="149"/>
      <c r="N704" s="149"/>
      <c r="O704" s="150"/>
      <c r="P704" s="103" t="str">
        <f t="shared" si="121"/>
        <v>nije primjenjivo</v>
      </c>
      <c r="Q704" s="147" t="str">
        <f t="shared" si="124"/>
        <v>Izgaranje: Čišćenje mokrim postupkom (gips)</v>
      </c>
      <c r="R704" s="17"/>
      <c r="S704" s="17" t="str">
        <f t="shared" si="122"/>
        <v>ConvF_Izgaranje: Čišćenje mokrim postupkom (gips)</v>
      </c>
      <c r="Z704" s="21" t="b">
        <f t="shared" si="123"/>
        <v>1</v>
      </c>
      <c r="AL704" s="619" t="s">
        <v>990</v>
      </c>
      <c r="AM704" s="619" t="s">
        <v>990</v>
      </c>
      <c r="AN704" s="619" t="s">
        <v>990</v>
      </c>
      <c r="AO704" s="619" t="s">
        <v>990</v>
      </c>
      <c r="AP704" s="619" t="s">
        <v>990</v>
      </c>
    </row>
    <row r="705" spans="1:42" ht="12.75" customHeight="1" outlineLevel="1" x14ac:dyDescent="0.2">
      <c r="A705" s="21">
        <v>9</v>
      </c>
      <c r="B705" s="606" t="str">
        <f t="shared" si="118"/>
        <v xml:space="preserve">Izgaranje goriva </v>
      </c>
      <c r="C705" s="17" t="str">
        <f t="shared" si="118"/>
        <v>Izgaranje</v>
      </c>
      <c r="D705" s="17" t="str">
        <f t="shared" si="118"/>
        <v>Čišćenje mokrim postupkom (urea)</v>
      </c>
      <c r="E705" s="17"/>
      <c r="F705" s="151" t="str">
        <f t="shared" si="119"/>
        <v>Standardna metoda: Proces, članak 24. stavak 2.</v>
      </c>
      <c r="G705" s="103" t="str">
        <f t="shared" si="120"/>
        <v>nije primjenjivo</v>
      </c>
      <c r="H705" s="149"/>
      <c r="I705" s="149"/>
      <c r="J705" s="151"/>
      <c r="K705" s="151"/>
      <c r="L705" s="149"/>
      <c r="M705" s="149"/>
      <c r="N705" s="149"/>
      <c r="O705" s="150"/>
      <c r="P705" s="103" t="str">
        <f t="shared" si="121"/>
        <v>nije primjenjivo</v>
      </c>
      <c r="Q705" s="147" t="str">
        <f t="shared" si="124"/>
        <v>Izgaranje: Čišćenje mokrim postupkom (urea)</v>
      </c>
      <c r="R705" s="17"/>
      <c r="S705" s="17" t="str">
        <f t="shared" si="122"/>
        <v>ConvF_Izgaranje: Čišćenje mokrim postupkom (urea)</v>
      </c>
      <c r="Z705" s="21" t="b">
        <f t="shared" si="123"/>
        <v>1</v>
      </c>
      <c r="AL705" s="619" t="s">
        <v>990</v>
      </c>
      <c r="AM705" s="619" t="s">
        <v>990</v>
      </c>
      <c r="AN705" s="619" t="s">
        <v>990</v>
      </c>
      <c r="AO705" s="619" t="s">
        <v>990</v>
      </c>
      <c r="AP705" s="619" t="s">
        <v>990</v>
      </c>
    </row>
    <row r="706" spans="1:42" ht="12.75" customHeight="1" outlineLevel="1" x14ac:dyDescent="0.2">
      <c r="A706" s="21">
        <v>10</v>
      </c>
      <c r="B706" s="606" t="str">
        <f t="shared" si="118"/>
        <v xml:space="preserve">Rafiniranje mineralnih ulja </v>
      </c>
      <c r="C706" s="17" t="str">
        <f t="shared" si="118"/>
        <v>Rafinerije</v>
      </c>
      <c r="D706" s="17" t="str">
        <f t="shared" si="118"/>
        <v>Bilanca mase</v>
      </c>
      <c r="E706" s="17"/>
      <c r="F706" s="151" t="str">
        <f t="shared" si="119"/>
        <v>Metoda masene bilance, članak 25.</v>
      </c>
      <c r="G706" s="103" t="str">
        <f t="shared" si="120"/>
        <v>nije primjenjivo</v>
      </c>
      <c r="H706" s="149"/>
      <c r="I706" s="149"/>
      <c r="J706" s="151"/>
      <c r="K706" s="151"/>
      <c r="L706" s="149"/>
      <c r="M706" s="149"/>
      <c r="N706" s="149"/>
      <c r="O706" s="150"/>
      <c r="P706" s="103" t="str">
        <f>G706</f>
        <v>nije primjenjivo</v>
      </c>
      <c r="Q706" s="147" t="str">
        <f t="shared" si="124"/>
        <v>Rafinerije: Bilanca mase</v>
      </c>
      <c r="R706" s="17"/>
      <c r="S706" s="17" t="str">
        <f t="shared" si="122"/>
        <v>ConvF_Rafinerije: Bilanca mase</v>
      </c>
      <c r="W706" s="226"/>
      <c r="Z706" s="21" t="b">
        <f t="shared" si="123"/>
        <v>1</v>
      </c>
      <c r="AL706" s="619" t="s">
        <v>990</v>
      </c>
      <c r="AM706" s="619" t="s">
        <v>990</v>
      </c>
      <c r="AN706" s="619" t="s">
        <v>990</v>
      </c>
      <c r="AO706" s="619" t="s">
        <v>990</v>
      </c>
      <c r="AP706" s="619" t="s">
        <v>990</v>
      </c>
    </row>
    <row r="707" spans="1:42" ht="12.75" customHeight="1" outlineLevel="1" x14ac:dyDescent="0.2">
      <c r="A707" s="21">
        <v>11</v>
      </c>
      <c r="B707" s="606" t="str">
        <f t="shared" si="118"/>
        <v xml:space="preserve">Rafiniranje mineralnog ulja </v>
      </c>
      <c r="C707" s="17" t="str">
        <f t="shared" si="118"/>
        <v>Rafinerije</v>
      </c>
      <c r="D707" s="17" t="str">
        <f t="shared" si="118"/>
        <v xml:space="preserve">Regeneriranje katalizatora iz procesa krekiranja </v>
      </c>
      <c r="E707" s="17"/>
      <c r="F707" s="151" t="str">
        <f t="shared" si="119"/>
        <v>Metoda masene bilance, članak 25.</v>
      </c>
      <c r="G707" s="103" t="str">
        <f t="shared" si="120"/>
        <v>nije primjenjivo</v>
      </c>
      <c r="H707" s="149"/>
      <c r="I707" s="149"/>
      <c r="J707" s="151"/>
      <c r="K707" s="151"/>
      <c r="L707" s="149"/>
      <c r="M707" s="149"/>
      <c r="N707" s="149"/>
      <c r="O707" s="150"/>
      <c r="P707" s="103" t="str">
        <f>G707</f>
        <v>nije primjenjivo</v>
      </c>
      <c r="Q707" s="147" t="str">
        <f t="shared" si="124"/>
        <v xml:space="preserve">Rafinerije: Regeneriranje katalizatora iz procesa krekiranja </v>
      </c>
      <c r="R707" s="17"/>
      <c r="S707" s="17" t="str">
        <f t="shared" si="122"/>
        <v xml:space="preserve">ConvF_Rafinerije: Regeneriranje katalizatora iz procesa krekiranja </v>
      </c>
      <c r="Z707" s="21" t="b">
        <f t="shared" si="123"/>
        <v>1</v>
      </c>
      <c r="AL707" s="619" t="s">
        <v>990</v>
      </c>
      <c r="AM707" s="619" t="s">
        <v>990</v>
      </c>
      <c r="AN707" s="619" t="s">
        <v>990</v>
      </c>
      <c r="AO707" s="619" t="s">
        <v>990</v>
      </c>
      <c r="AP707" s="619" t="s">
        <v>990</v>
      </c>
    </row>
    <row r="708" spans="1:42" ht="12.75" customHeight="1" outlineLevel="1" x14ac:dyDescent="0.2">
      <c r="A708" s="21">
        <v>12</v>
      </c>
      <c r="B708" s="606" t="str">
        <f t="shared" si="118"/>
        <v xml:space="preserve">Rafiniranje mineralnog ulja </v>
      </c>
      <c r="C708" s="17" t="str">
        <f t="shared" si="118"/>
        <v>Rafinerije</v>
      </c>
      <c r="D708" s="17" t="str">
        <f t="shared" si="118"/>
        <v>Proizvodnja vodika</v>
      </c>
      <c r="E708" s="605"/>
      <c r="F708" s="151" t="str">
        <f t="shared" si="119"/>
        <v>Metoda masene bilance, članak 25.</v>
      </c>
      <c r="G708" s="103" t="str">
        <f t="shared" si="120"/>
        <v>nije primjenjivo</v>
      </c>
      <c r="H708" s="149"/>
      <c r="I708" s="149"/>
      <c r="J708" s="151"/>
      <c r="K708" s="151"/>
      <c r="L708" s="149"/>
      <c r="M708" s="149"/>
      <c r="N708" s="149"/>
      <c r="O708" s="150"/>
      <c r="P708" s="103" t="str">
        <f>G708</f>
        <v>nije primjenjivo</v>
      </c>
      <c r="Q708" s="147" t="str">
        <f t="shared" si="124"/>
        <v>Rafinerije: Proizvodnja vodika</v>
      </c>
      <c r="R708" s="17"/>
      <c r="S708" s="17" t="str">
        <f t="shared" si="122"/>
        <v>ConvF_Rafinerije: Proizvodnja vodika</v>
      </c>
      <c r="X708" s="69"/>
      <c r="Z708" s="21" t="b">
        <f t="shared" si="123"/>
        <v>1</v>
      </c>
      <c r="AL708" s="619" t="s">
        <v>990</v>
      </c>
      <c r="AM708" s="619" t="s">
        <v>990</v>
      </c>
      <c r="AN708" s="619" t="s">
        <v>990</v>
      </c>
      <c r="AO708" s="619" t="s">
        <v>990</v>
      </c>
      <c r="AP708" s="619" t="s">
        <v>990</v>
      </c>
    </row>
    <row r="709" spans="1:42" ht="12.75" customHeight="1" outlineLevel="1" x14ac:dyDescent="0.2">
      <c r="A709" s="21">
        <v>13</v>
      </c>
      <c r="B709" s="606" t="str">
        <f t="shared" si="118"/>
        <v>Proizvodnja koksa</v>
      </c>
      <c r="C709" s="17" t="str">
        <f t="shared" si="118"/>
        <v>Koks</v>
      </c>
      <c r="D709" s="17" t="str">
        <f t="shared" si="118"/>
        <v>Gorivo koje se koristi kao ulazni materijal procesa</v>
      </c>
      <c r="E709" s="17"/>
      <c r="F709" s="151" t="str">
        <f t="shared" si="119"/>
        <v>Standardna metoda: Gorivo, članak 24. stavak 1.Uredbe</v>
      </c>
      <c r="G709" s="103" t="str">
        <f t="shared" si="120"/>
        <v>nije primjenjivo</v>
      </c>
      <c r="H709" s="149"/>
      <c r="I709" s="149"/>
      <c r="J709" s="151"/>
      <c r="K709" s="151"/>
      <c r="L709" s="149"/>
      <c r="M709" s="149"/>
      <c r="N709" s="149"/>
      <c r="O709" s="150"/>
      <c r="P709" s="103" t="str">
        <f>G709</f>
        <v>nije primjenjivo</v>
      </c>
      <c r="Q709" s="147" t="str">
        <f t="shared" si="124"/>
        <v>Koks: Gorivo koje se koristi kao ulazni materijal procesa</v>
      </c>
      <c r="R709" s="17"/>
      <c r="S709" s="17" t="str">
        <f t="shared" si="122"/>
        <v>ConvF_Koks: Gorivo koje se koristi kao ulazni materijal procesa</v>
      </c>
      <c r="W709" s="226"/>
      <c r="X709" s="69"/>
      <c r="Z709" s="21" t="b">
        <f t="shared" si="123"/>
        <v>1</v>
      </c>
      <c r="AL709" s="619" t="s">
        <v>990</v>
      </c>
      <c r="AM709" s="619" t="s">
        <v>990</v>
      </c>
      <c r="AN709" s="619" t="s">
        <v>990</v>
      </c>
      <c r="AO709" s="619" t="s">
        <v>990</v>
      </c>
      <c r="AP709" s="619" t="s">
        <v>990</v>
      </c>
    </row>
    <row r="710" spans="1:42" ht="12.75" customHeight="1" outlineLevel="1" x14ac:dyDescent="0.2">
      <c r="A710" s="21">
        <v>14</v>
      </c>
      <c r="B710" s="606" t="str">
        <f t="shared" si="118"/>
        <v>Proizvodnja koksa</v>
      </c>
      <c r="C710" s="17" t="str">
        <f t="shared" si="118"/>
        <v>Koks</v>
      </c>
      <c r="D710" s="17" t="str">
        <f t="shared" si="118"/>
        <v>Proces (metoda A): samo karbonat</v>
      </c>
      <c r="E710" s="597"/>
      <c r="F710" s="151" t="str">
        <f t="shared" si="119"/>
        <v>Standardna metoda: Proces, članak 24. stavak 2.</v>
      </c>
      <c r="G710" s="103">
        <v>1</v>
      </c>
      <c r="H710" s="149" t="str">
        <f>Translations!$B$1127</f>
        <v>Zadana vrijednost CF=1</v>
      </c>
      <c r="I710" s="149" t="str">
        <f>Translations!$B$527</f>
        <v>Laboratorijske analize:</v>
      </c>
      <c r="J710" s="151"/>
      <c r="K710" s="151"/>
      <c r="L710" s="149"/>
      <c r="M710" s="149"/>
      <c r="N710" s="149"/>
      <c r="O710" s="150"/>
      <c r="P710" s="103">
        <f t="shared" ref="P710:P752" si="125">G710</f>
        <v>1</v>
      </c>
      <c r="Q710" s="147" t="str">
        <f t="shared" si="124"/>
        <v>Koks: Proces (metoda A): samo karbonat</v>
      </c>
      <c r="R710" s="17"/>
      <c r="S710" s="17" t="str">
        <f t="shared" si="122"/>
        <v>ConvF_Koks: Proces (metoda A): samo karbonat</v>
      </c>
      <c r="W710" s="226"/>
      <c r="X710" s="69"/>
      <c r="Z710" s="21" t="b">
        <f t="shared" si="123"/>
        <v>0</v>
      </c>
      <c r="AL710" s="619">
        <v>1</v>
      </c>
      <c r="AM710" s="619">
        <v>2</v>
      </c>
      <c r="AN710" s="619" t="s">
        <v>990</v>
      </c>
      <c r="AO710" s="619" t="s">
        <v>990</v>
      </c>
      <c r="AP710" s="619" t="s">
        <v>990</v>
      </c>
    </row>
    <row r="711" spans="1:42" ht="12.75" customHeight="1" outlineLevel="1" x14ac:dyDescent="0.2">
      <c r="A711" s="21">
        <v>15</v>
      </c>
      <c r="B711" s="606" t="str">
        <f t="shared" si="118"/>
        <v>Proizvodnja koksa</v>
      </c>
      <c r="C711" s="17" t="str">
        <f t="shared" si="118"/>
        <v>Koks</v>
      </c>
      <c r="D711" s="17" t="str">
        <f t="shared" si="118"/>
        <v>Proces (metoda A): miješani (karbonat + nekarbonat)</v>
      </c>
      <c r="E711" s="597"/>
      <c r="F711" s="151" t="str">
        <f t="shared" si="119"/>
        <v>Standardna metoda: Proces, članak 24. stavak 2.</v>
      </c>
      <c r="G711" s="103">
        <v>1</v>
      </c>
      <c r="H711" s="149" t="str">
        <f>Translations!$B$1127</f>
        <v>Zadana vrijednost CF=1</v>
      </c>
      <c r="I711" s="149" t="str">
        <f>Translations!$B$527</f>
        <v>Laboratorijske analize:</v>
      </c>
      <c r="J711" s="151"/>
      <c r="K711" s="151"/>
      <c r="L711" s="149"/>
      <c r="M711" s="149"/>
      <c r="N711" s="149"/>
      <c r="O711" s="150"/>
      <c r="P711" s="103">
        <f t="shared" si="125"/>
        <v>1</v>
      </c>
      <c r="Q711" s="147" t="str">
        <f t="shared" si="124"/>
        <v>Koks: Proces (metoda A): miješani (karbonat + nekarbonat)</v>
      </c>
      <c r="R711" s="17"/>
      <c r="S711" s="17" t="str">
        <f t="shared" si="122"/>
        <v>ConvF_Koks: Proces (metoda A): miješani (karbonat + nekarbonat)</v>
      </c>
      <c r="W711" s="226"/>
      <c r="X711" s="69"/>
      <c r="Z711" s="21" t="b">
        <f t="shared" si="123"/>
        <v>0</v>
      </c>
      <c r="AL711" s="619">
        <v>1</v>
      </c>
      <c r="AM711" s="619">
        <v>2</v>
      </c>
      <c r="AN711" s="619" t="s">
        <v>990</v>
      </c>
      <c r="AO711" s="619" t="s">
        <v>990</v>
      </c>
      <c r="AP711" s="619" t="s">
        <v>990</v>
      </c>
    </row>
    <row r="712" spans="1:42" ht="12.75" customHeight="1" outlineLevel="1" x14ac:dyDescent="0.2">
      <c r="A712" s="21">
        <v>16</v>
      </c>
      <c r="B712" s="606" t="str">
        <f t="shared" si="118"/>
        <v>Proizvodnja koksa</v>
      </c>
      <c r="C712" s="17" t="str">
        <f t="shared" si="118"/>
        <v>Koks</v>
      </c>
      <c r="D712" s="17" t="str">
        <f t="shared" si="118"/>
        <v>Proces (metoda A): nekarbonat</v>
      </c>
      <c r="E712" s="597"/>
      <c r="F712" s="151" t="str">
        <f t="shared" si="119"/>
        <v>Standardna metoda: Proces, članak 24. stavak 2.</v>
      </c>
      <c r="G712" s="103">
        <v>1</v>
      </c>
      <c r="H712" s="149" t="str">
        <f>Translations!$B$1127</f>
        <v>Zadana vrijednost CF=1</v>
      </c>
      <c r="I712" s="149" t="str">
        <f>Translations!$B$527</f>
        <v>Laboratorijske analize:</v>
      </c>
      <c r="J712" s="151"/>
      <c r="K712" s="151"/>
      <c r="L712" s="149"/>
      <c r="M712" s="149"/>
      <c r="N712" s="149"/>
      <c r="O712" s="150"/>
      <c r="P712" s="103">
        <f t="shared" si="125"/>
        <v>1</v>
      </c>
      <c r="Q712" s="147" t="str">
        <f t="shared" si="124"/>
        <v>Koks: Proces (metoda A): nekarbonat</v>
      </c>
      <c r="R712" s="17"/>
      <c r="S712" s="17" t="str">
        <f t="shared" si="122"/>
        <v>ConvF_Koks: Proces (metoda A): nekarbonat</v>
      </c>
      <c r="W712" s="226"/>
      <c r="X712" s="69"/>
      <c r="Z712" s="21" t="b">
        <f t="shared" si="123"/>
        <v>0</v>
      </c>
      <c r="AL712" s="619">
        <v>1</v>
      </c>
      <c r="AM712" s="619">
        <v>2</v>
      </c>
      <c r="AN712" s="619" t="s">
        <v>990</v>
      </c>
      <c r="AO712" s="619" t="s">
        <v>990</v>
      </c>
      <c r="AP712" s="619" t="s">
        <v>990</v>
      </c>
    </row>
    <row r="713" spans="1:42" ht="12.75" customHeight="1" outlineLevel="1" x14ac:dyDescent="0.2">
      <c r="A713" s="21">
        <v>17</v>
      </c>
      <c r="B713" s="606" t="str">
        <f t="shared" si="118"/>
        <v>Proizvodnja koksa</v>
      </c>
      <c r="C713" s="17" t="str">
        <f t="shared" si="118"/>
        <v>Koks</v>
      </c>
      <c r="D713" s="17" t="str">
        <f t="shared" si="118"/>
        <v>Proces (metoda B): izlaz oksida</v>
      </c>
      <c r="E713" s="605"/>
      <c r="F713" s="151" t="str">
        <f t="shared" si="119"/>
        <v>Standardna metoda: Proces, članak 24. stavak 2.</v>
      </c>
      <c r="G713" s="103">
        <v>1</v>
      </c>
      <c r="H713" s="149" t="str">
        <f>Translations!$B$1127</f>
        <v>Zadana vrijednost CF=1</v>
      </c>
      <c r="I713" s="149" t="str">
        <f>Translations!$B$527</f>
        <v>Laboratorijske analize:</v>
      </c>
      <c r="J713" s="151"/>
      <c r="K713" s="151"/>
      <c r="L713" s="149"/>
      <c r="M713" s="149"/>
      <c r="N713" s="149"/>
      <c r="O713" s="150"/>
      <c r="P713" s="103">
        <f t="shared" si="125"/>
        <v>1</v>
      </c>
      <c r="Q713" s="147" t="str">
        <f t="shared" si="124"/>
        <v>Koks: Proces (metoda B): izlaz oksida</v>
      </c>
      <c r="R713" s="17"/>
      <c r="S713" s="17" t="str">
        <f t="shared" si="122"/>
        <v>ConvF_Koks: Proces (metoda B): izlaz oksida</v>
      </c>
      <c r="W713" s="226"/>
      <c r="X713" s="69"/>
      <c r="Z713" s="21" t="b">
        <f t="shared" si="123"/>
        <v>0</v>
      </c>
      <c r="AL713" s="619">
        <v>1</v>
      </c>
      <c r="AM713" s="619">
        <v>2</v>
      </c>
      <c r="AN713" s="619" t="s">
        <v>990</v>
      </c>
      <c r="AO713" s="619" t="s">
        <v>990</v>
      </c>
      <c r="AP713" s="619" t="s">
        <v>990</v>
      </c>
    </row>
    <row r="714" spans="1:42" ht="12.75" customHeight="1" outlineLevel="1" x14ac:dyDescent="0.2">
      <c r="A714" s="21">
        <v>18</v>
      </c>
      <c r="B714" s="606" t="str">
        <f t="shared" si="118"/>
        <v>Proizvodnja koksa</v>
      </c>
      <c r="C714" s="17" t="str">
        <f t="shared" si="118"/>
        <v>Koks</v>
      </c>
      <c r="D714" s="17" t="str">
        <f t="shared" si="118"/>
        <v>Bilanca mase</v>
      </c>
      <c r="E714" s="17"/>
      <c r="F714" s="151" t="str">
        <f t="shared" si="119"/>
        <v>Metoda masene bilance, članak 25.</v>
      </c>
      <c r="G714" s="103" t="str">
        <f>EUconst_NA</f>
        <v>nije primjenjivo</v>
      </c>
      <c r="H714" s="149"/>
      <c r="I714" s="149"/>
      <c r="J714" s="151"/>
      <c r="K714" s="151"/>
      <c r="L714" s="149"/>
      <c r="M714" s="149"/>
      <c r="N714" s="149"/>
      <c r="O714" s="150"/>
      <c r="P714" s="103" t="str">
        <f t="shared" si="125"/>
        <v>nije primjenjivo</v>
      </c>
      <c r="Q714" s="147" t="str">
        <f t="shared" si="124"/>
        <v>Koks: Bilanca mase</v>
      </c>
      <c r="R714" s="17"/>
      <c r="S714" s="17" t="str">
        <f t="shared" si="122"/>
        <v>ConvF_Koks: Bilanca mase</v>
      </c>
      <c r="X714" s="69"/>
      <c r="Z714" s="21" t="b">
        <f t="shared" si="123"/>
        <v>1</v>
      </c>
      <c r="AL714" s="619" t="s">
        <v>990</v>
      </c>
      <c r="AM714" s="619" t="s">
        <v>990</v>
      </c>
      <c r="AN714" s="619" t="s">
        <v>990</v>
      </c>
      <c r="AO714" s="619" t="s">
        <v>990</v>
      </c>
      <c r="AP714" s="619" t="s">
        <v>990</v>
      </c>
    </row>
    <row r="715" spans="1:42" ht="12.75" customHeight="1" outlineLevel="1" x14ac:dyDescent="0.2">
      <c r="A715" s="21">
        <v>19</v>
      </c>
      <c r="B715" s="606" t="str">
        <f t="shared" si="118"/>
        <v>Pečenje i sinteriranje metalnih ruda</v>
      </c>
      <c r="C715" s="17" t="str">
        <f t="shared" si="118"/>
        <v>Metalne rude</v>
      </c>
      <c r="D715" s="17" t="str">
        <f t="shared" si="118"/>
        <v>Proces (metoda A): samo karbonat</v>
      </c>
      <c r="E715" s="597"/>
      <c r="F715" s="151" t="str">
        <f t="shared" si="119"/>
        <v>Standardna metoda: Proces, članak 24. stavak 2.</v>
      </c>
      <c r="G715" s="103">
        <v>1</v>
      </c>
      <c r="H715" s="149" t="str">
        <f>Translations!$B$1127</f>
        <v>Zadana vrijednost CF=1</v>
      </c>
      <c r="I715" s="149" t="str">
        <f>Translations!$B$527</f>
        <v>Laboratorijske analize:</v>
      </c>
      <c r="J715" s="151"/>
      <c r="K715" s="151"/>
      <c r="L715" s="149"/>
      <c r="M715" s="149"/>
      <c r="N715" s="149"/>
      <c r="O715" s="150"/>
      <c r="P715" s="103">
        <f t="shared" si="125"/>
        <v>1</v>
      </c>
      <c r="Q715" s="147" t="str">
        <f t="shared" si="124"/>
        <v>Metalne rude: Proces (metoda A): samo karbonat</v>
      </c>
      <c r="R715" s="17"/>
      <c r="S715" s="17" t="str">
        <f t="shared" si="122"/>
        <v>ConvF_Metalne rude: Proces (metoda A): samo karbonat</v>
      </c>
      <c r="X715" s="69"/>
      <c r="Z715" s="21" t="b">
        <f t="shared" si="123"/>
        <v>0</v>
      </c>
      <c r="AL715" s="619">
        <v>1</v>
      </c>
      <c r="AM715" s="619">
        <v>2</v>
      </c>
      <c r="AN715" s="619" t="s">
        <v>990</v>
      </c>
      <c r="AO715" s="619" t="s">
        <v>990</v>
      </c>
      <c r="AP715" s="619" t="s">
        <v>990</v>
      </c>
    </row>
    <row r="716" spans="1:42" ht="12.75" customHeight="1" outlineLevel="1" x14ac:dyDescent="0.2">
      <c r="A716" s="21">
        <v>20</v>
      </c>
      <c r="B716" s="606" t="str">
        <f t="shared" si="118"/>
        <v>Pečenje i sinteriranje metalnih ruda</v>
      </c>
      <c r="C716" s="17" t="str">
        <f t="shared" si="118"/>
        <v>Metalne rude</v>
      </c>
      <c r="D716" s="17" t="str">
        <f t="shared" si="118"/>
        <v>Proces (metoda A): miješani (karbonat + nekarbonat)</v>
      </c>
      <c r="E716" s="597"/>
      <c r="F716" s="151" t="str">
        <f t="shared" si="119"/>
        <v>Standardna metoda: Proces, članak 24. stavak 2.</v>
      </c>
      <c r="G716" s="103">
        <v>1</v>
      </c>
      <c r="H716" s="149" t="str">
        <f>Translations!$B$1127</f>
        <v>Zadana vrijednost CF=1</v>
      </c>
      <c r="I716" s="149" t="str">
        <f>Translations!$B$527</f>
        <v>Laboratorijske analize:</v>
      </c>
      <c r="J716" s="151"/>
      <c r="K716" s="151"/>
      <c r="L716" s="149"/>
      <c r="M716" s="149"/>
      <c r="N716" s="149"/>
      <c r="O716" s="150"/>
      <c r="P716" s="103">
        <f t="shared" si="125"/>
        <v>1</v>
      </c>
      <c r="Q716" s="147" t="str">
        <f t="shared" si="124"/>
        <v>Metalne rude: Proces (metoda A): miješani (karbonat + nekarbonat)</v>
      </c>
      <c r="R716" s="17"/>
      <c r="S716" s="17" t="str">
        <f t="shared" si="122"/>
        <v>ConvF_Metalne rude: Proces (metoda A): miješani (karbonat + nekarbonat)</v>
      </c>
      <c r="W716" s="226"/>
      <c r="X716" s="69"/>
      <c r="Z716" s="21" t="b">
        <f t="shared" si="123"/>
        <v>0</v>
      </c>
      <c r="AL716" s="619">
        <v>1</v>
      </c>
      <c r="AM716" s="619">
        <v>2</v>
      </c>
      <c r="AN716" s="619" t="s">
        <v>990</v>
      </c>
      <c r="AO716" s="619" t="s">
        <v>990</v>
      </c>
      <c r="AP716" s="619" t="s">
        <v>990</v>
      </c>
    </row>
    <row r="717" spans="1:42" ht="12.75" customHeight="1" outlineLevel="1" x14ac:dyDescent="0.2">
      <c r="A717" s="21">
        <v>21</v>
      </c>
      <c r="B717" s="606" t="str">
        <f t="shared" ref="B717:D736" si="126">B645</f>
        <v>Pečenje i sinteriranje metalnih ruda</v>
      </c>
      <c r="C717" s="17" t="str">
        <f t="shared" si="126"/>
        <v>Metalne rude</v>
      </c>
      <c r="D717" s="17" t="str">
        <f t="shared" si="126"/>
        <v>Proces (metoda A): nekarbonat</v>
      </c>
      <c r="E717" s="597"/>
      <c r="F717" s="151" t="str">
        <f t="shared" si="119"/>
        <v>Standardna metoda: Proces, članak 24. stavak 2.</v>
      </c>
      <c r="G717" s="103">
        <v>1</v>
      </c>
      <c r="H717" s="149" t="str">
        <f>Translations!$B$1127</f>
        <v>Zadana vrijednost CF=1</v>
      </c>
      <c r="I717" s="149" t="str">
        <f>Translations!$B$527</f>
        <v>Laboratorijske analize:</v>
      </c>
      <c r="J717" s="151"/>
      <c r="K717" s="151"/>
      <c r="L717" s="149"/>
      <c r="M717" s="149"/>
      <c r="N717" s="149"/>
      <c r="O717" s="150"/>
      <c r="P717" s="103">
        <f t="shared" si="125"/>
        <v>1</v>
      </c>
      <c r="Q717" s="147" t="str">
        <f t="shared" si="124"/>
        <v>Metalne rude: Proces (metoda A): nekarbonat</v>
      </c>
      <c r="R717" s="17"/>
      <c r="S717" s="17" t="str">
        <f t="shared" si="122"/>
        <v>ConvF_Metalne rude: Proces (metoda A): nekarbonat</v>
      </c>
      <c r="W717" s="226"/>
      <c r="X717" s="69"/>
      <c r="Z717" s="21" t="b">
        <f t="shared" si="123"/>
        <v>0</v>
      </c>
      <c r="AL717" s="619">
        <v>1</v>
      </c>
      <c r="AM717" s="619">
        <v>2</v>
      </c>
      <c r="AN717" s="619" t="s">
        <v>990</v>
      </c>
      <c r="AO717" s="619" t="s">
        <v>990</v>
      </c>
      <c r="AP717" s="619" t="s">
        <v>990</v>
      </c>
    </row>
    <row r="718" spans="1:42" ht="12.75" customHeight="1" outlineLevel="1" x14ac:dyDescent="0.2">
      <c r="A718" s="21">
        <v>22</v>
      </c>
      <c r="B718" s="606" t="str">
        <f t="shared" si="126"/>
        <v>Pečenje i sinteriranje metalnih ruda</v>
      </c>
      <c r="C718" s="17" t="str">
        <f t="shared" si="126"/>
        <v>Metalne rude</v>
      </c>
      <c r="D718" s="17" t="str">
        <f t="shared" si="126"/>
        <v>Proces (metoda B): izlaz oksida</v>
      </c>
      <c r="E718" s="597"/>
      <c r="F718" s="151" t="str">
        <f t="shared" si="119"/>
        <v>Standardna metoda: Proces, članak 24. stavak 2.</v>
      </c>
      <c r="G718" s="103">
        <v>1</v>
      </c>
      <c r="H718" s="149" t="str">
        <f>Translations!$B$1127</f>
        <v>Zadana vrijednost CF=1</v>
      </c>
      <c r="I718" s="149" t="str">
        <f>Translations!$B$527</f>
        <v>Laboratorijske analize:</v>
      </c>
      <c r="J718" s="151"/>
      <c r="K718" s="151"/>
      <c r="L718" s="149"/>
      <c r="M718" s="149"/>
      <c r="N718" s="149"/>
      <c r="O718" s="150"/>
      <c r="P718" s="103">
        <f t="shared" si="125"/>
        <v>1</v>
      </c>
      <c r="Q718" s="147" t="str">
        <f t="shared" si="124"/>
        <v>Metalne rude: Proces (metoda B): izlaz oksida</v>
      </c>
      <c r="R718" s="17"/>
      <c r="S718" s="17" t="str">
        <f t="shared" si="122"/>
        <v>ConvF_Metalne rude: Proces (metoda B): izlaz oksida</v>
      </c>
      <c r="W718" s="226"/>
      <c r="X718" s="69"/>
      <c r="Z718" s="21" t="b">
        <f t="shared" si="123"/>
        <v>0</v>
      </c>
      <c r="AL718" s="619">
        <v>1</v>
      </c>
      <c r="AM718" s="619">
        <v>2</v>
      </c>
      <c r="AN718" s="619" t="s">
        <v>990</v>
      </c>
      <c r="AO718" s="619" t="s">
        <v>990</v>
      </c>
      <c r="AP718" s="619" t="s">
        <v>990</v>
      </c>
    </row>
    <row r="719" spans="1:42" ht="12.75" customHeight="1" outlineLevel="1" x14ac:dyDescent="0.2">
      <c r="A719" s="21">
        <v>23</v>
      </c>
      <c r="B719" s="606" t="str">
        <f t="shared" si="126"/>
        <v>Pečenje i sinteriranje metalnih ruda</v>
      </c>
      <c r="C719" s="17" t="str">
        <f t="shared" si="126"/>
        <v>Metalne rude</v>
      </c>
      <c r="D719" s="17" t="str">
        <f t="shared" si="126"/>
        <v>Bilanca mase</v>
      </c>
      <c r="E719" s="17"/>
      <c r="F719" s="151" t="str">
        <f t="shared" si="119"/>
        <v>Metoda masene bilance, članak 25.</v>
      </c>
      <c r="G719" s="103" t="str">
        <f>EUconst_NA</f>
        <v>nije primjenjivo</v>
      </c>
      <c r="H719" s="149"/>
      <c r="I719" s="149"/>
      <c r="J719" s="151"/>
      <c r="K719" s="151"/>
      <c r="L719" s="149"/>
      <c r="M719" s="149"/>
      <c r="N719" s="149"/>
      <c r="O719" s="150"/>
      <c r="P719" s="103" t="str">
        <f t="shared" si="125"/>
        <v>nije primjenjivo</v>
      </c>
      <c r="Q719" s="147" t="str">
        <f t="shared" si="124"/>
        <v>Metalne rude: Bilanca mase</v>
      </c>
      <c r="R719" s="17"/>
      <c r="S719" s="17" t="str">
        <f t="shared" si="122"/>
        <v>ConvF_Metalne rude: Bilanca mase</v>
      </c>
      <c r="X719" s="69"/>
      <c r="Z719" s="21" t="b">
        <f t="shared" si="123"/>
        <v>1</v>
      </c>
      <c r="AL719" s="619" t="s">
        <v>990</v>
      </c>
      <c r="AM719" s="619" t="s">
        <v>990</v>
      </c>
      <c r="AN719" s="619" t="s">
        <v>990</v>
      </c>
      <c r="AO719" s="619" t="s">
        <v>990</v>
      </c>
      <c r="AP719" s="619" t="s">
        <v>990</v>
      </c>
    </row>
    <row r="720" spans="1:42" ht="12.75" customHeight="1" outlineLevel="1" x14ac:dyDescent="0.2">
      <c r="A720" s="21">
        <v>24</v>
      </c>
      <c r="B720" s="606" t="str">
        <f t="shared" si="126"/>
        <v>Proizvodnja željeza ili čelika</v>
      </c>
      <c r="C720" s="17" t="str">
        <f t="shared" si="126"/>
        <v>Željezo i čelik</v>
      </c>
      <c r="D720" s="17" t="str">
        <f t="shared" si="126"/>
        <v>Gorivo koje se koristi kao ulazni materijal procesa</v>
      </c>
      <c r="E720" s="17"/>
      <c r="F720" s="151" t="str">
        <f t="shared" si="119"/>
        <v>Standardna metoda: Gorivo, članak 24. stavak 1.Uredbe</v>
      </c>
      <c r="G720" s="103" t="str">
        <f>EUconst_NA</f>
        <v>nije primjenjivo</v>
      </c>
      <c r="H720" s="149"/>
      <c r="I720" s="149"/>
      <c r="J720" s="151"/>
      <c r="K720" s="151"/>
      <c r="L720" s="149"/>
      <c r="M720" s="149"/>
      <c r="N720" s="149"/>
      <c r="O720" s="150"/>
      <c r="P720" s="103" t="str">
        <f t="shared" si="125"/>
        <v>nije primjenjivo</v>
      </c>
      <c r="Q720" s="147" t="str">
        <f t="shared" si="124"/>
        <v>Željezo i čelik: Gorivo koje se koristi kao ulazni materijal procesa</v>
      </c>
      <c r="R720" s="17"/>
      <c r="S720" s="17" t="str">
        <f t="shared" si="122"/>
        <v>ConvF_Željezo i čelik: Gorivo koje se koristi kao ulazni materijal procesa</v>
      </c>
      <c r="X720" s="69"/>
      <c r="Z720" s="21" t="b">
        <f t="shared" si="123"/>
        <v>1</v>
      </c>
      <c r="AL720" s="619" t="s">
        <v>990</v>
      </c>
      <c r="AM720" s="619" t="s">
        <v>990</v>
      </c>
      <c r="AN720" s="619" t="s">
        <v>990</v>
      </c>
      <c r="AO720" s="619" t="s">
        <v>990</v>
      </c>
      <c r="AP720" s="619" t="s">
        <v>990</v>
      </c>
    </row>
    <row r="721" spans="1:42" ht="12.75" customHeight="1" outlineLevel="1" x14ac:dyDescent="0.2">
      <c r="A721" s="21">
        <v>25</v>
      </c>
      <c r="B721" s="606" t="str">
        <f t="shared" si="126"/>
        <v>Proizvodnja željeza ili čelika</v>
      </c>
      <c r="C721" s="17" t="str">
        <f t="shared" si="126"/>
        <v>Željezo i čelik</v>
      </c>
      <c r="D721" s="17" t="str">
        <f t="shared" si="126"/>
        <v>Proces (metoda A): samo karbonat</v>
      </c>
      <c r="E721" s="597"/>
      <c r="F721" s="151" t="str">
        <f t="shared" si="119"/>
        <v>Standardna metoda: Proces, članak 24. stavak 2.</v>
      </c>
      <c r="G721" s="103">
        <v>1</v>
      </c>
      <c r="H721" s="149" t="str">
        <f>Translations!$B$1127</f>
        <v>Zadana vrijednost CF=1</v>
      </c>
      <c r="I721" s="149" t="str">
        <f>Translations!$B$527</f>
        <v>Laboratorijske analize:</v>
      </c>
      <c r="J721" s="151"/>
      <c r="K721" s="151"/>
      <c r="L721" s="149"/>
      <c r="M721" s="149"/>
      <c r="N721" s="149"/>
      <c r="O721" s="150"/>
      <c r="P721" s="103">
        <f t="shared" si="125"/>
        <v>1</v>
      </c>
      <c r="Q721" s="147" t="str">
        <f t="shared" si="124"/>
        <v>Željezo i čelik: Proces (metoda A): samo karbonat</v>
      </c>
      <c r="R721" s="17"/>
      <c r="S721" s="17" t="str">
        <f t="shared" si="122"/>
        <v>ConvF_Željezo i čelik: Proces (metoda A): samo karbonat</v>
      </c>
      <c r="W721" s="226"/>
      <c r="X721" s="69"/>
      <c r="Z721" s="21" t="b">
        <f t="shared" si="123"/>
        <v>0</v>
      </c>
      <c r="AL721" s="619">
        <v>1</v>
      </c>
      <c r="AM721" s="619">
        <v>2</v>
      </c>
      <c r="AN721" s="619" t="s">
        <v>990</v>
      </c>
      <c r="AO721" s="619" t="s">
        <v>990</v>
      </c>
      <c r="AP721" s="619" t="s">
        <v>990</v>
      </c>
    </row>
    <row r="722" spans="1:42" ht="12.75" customHeight="1" outlineLevel="1" x14ac:dyDescent="0.2">
      <c r="A722" s="21">
        <v>26</v>
      </c>
      <c r="B722" s="606" t="str">
        <f t="shared" si="126"/>
        <v>Proizvodnja željeza ili čelika</v>
      </c>
      <c r="C722" s="17" t="str">
        <f t="shared" si="126"/>
        <v>Željezo i čelik</v>
      </c>
      <c r="D722" s="17" t="str">
        <f t="shared" si="126"/>
        <v>Proces (metoda A): miješani (karbonat + nekarbonat)</v>
      </c>
      <c r="E722" s="597"/>
      <c r="F722" s="151" t="str">
        <f t="shared" si="119"/>
        <v>Standardna metoda: Proces, članak 24. stavak 2.</v>
      </c>
      <c r="G722" s="103">
        <v>1</v>
      </c>
      <c r="H722" s="149" t="str">
        <f>Translations!$B$1127</f>
        <v>Zadana vrijednost CF=1</v>
      </c>
      <c r="I722" s="149" t="str">
        <f>Translations!$B$527</f>
        <v>Laboratorijske analize:</v>
      </c>
      <c r="J722" s="151"/>
      <c r="K722" s="151"/>
      <c r="L722" s="149"/>
      <c r="M722" s="149"/>
      <c r="N722" s="149"/>
      <c r="O722" s="150"/>
      <c r="P722" s="103">
        <f t="shared" si="125"/>
        <v>1</v>
      </c>
      <c r="Q722" s="147" t="str">
        <f t="shared" si="124"/>
        <v>Željezo i čelik: Proces (metoda A): miješani (karbonat + nekarbonat)</v>
      </c>
      <c r="R722" s="17"/>
      <c r="S722" s="17" t="str">
        <f t="shared" si="122"/>
        <v>ConvF_Željezo i čelik: Proces (metoda A): miješani (karbonat + nekarbonat)</v>
      </c>
      <c r="W722" s="226"/>
      <c r="X722" s="69"/>
      <c r="Z722" s="21" t="b">
        <f t="shared" si="123"/>
        <v>0</v>
      </c>
      <c r="AL722" s="619">
        <v>1</v>
      </c>
      <c r="AM722" s="619">
        <v>2</v>
      </c>
      <c r="AN722" s="619" t="s">
        <v>990</v>
      </c>
      <c r="AO722" s="619" t="s">
        <v>990</v>
      </c>
      <c r="AP722" s="619" t="s">
        <v>990</v>
      </c>
    </row>
    <row r="723" spans="1:42" ht="12.75" customHeight="1" outlineLevel="1" x14ac:dyDescent="0.2">
      <c r="A723" s="21">
        <v>27</v>
      </c>
      <c r="B723" s="606" t="str">
        <f t="shared" si="126"/>
        <v>Proizvodnja željeza ili čelika</v>
      </c>
      <c r="C723" s="17" t="str">
        <f t="shared" si="126"/>
        <v>Željezo i čelik</v>
      </c>
      <c r="D723" s="17" t="str">
        <f t="shared" si="126"/>
        <v>Proces (metoda A): nekarbonat</v>
      </c>
      <c r="E723" s="597"/>
      <c r="F723" s="151" t="str">
        <f t="shared" si="119"/>
        <v>Standardna metoda: Proces, članak 24. stavak 2.</v>
      </c>
      <c r="G723" s="103">
        <v>1</v>
      </c>
      <c r="H723" s="149" t="str">
        <f>Translations!$B$1127</f>
        <v>Zadana vrijednost CF=1</v>
      </c>
      <c r="I723" s="149" t="str">
        <f>Translations!$B$527</f>
        <v>Laboratorijske analize:</v>
      </c>
      <c r="J723" s="151"/>
      <c r="K723" s="151"/>
      <c r="L723" s="149"/>
      <c r="M723" s="149"/>
      <c r="N723" s="149"/>
      <c r="O723" s="150"/>
      <c r="P723" s="103">
        <f t="shared" si="125"/>
        <v>1</v>
      </c>
      <c r="Q723" s="147" t="str">
        <f t="shared" si="124"/>
        <v>Željezo i čelik: Proces (metoda A): nekarbonat</v>
      </c>
      <c r="R723" s="17"/>
      <c r="S723" s="17" t="str">
        <f t="shared" si="122"/>
        <v>ConvF_Željezo i čelik: Proces (metoda A): nekarbonat</v>
      </c>
      <c r="W723" s="226"/>
      <c r="X723" s="69"/>
      <c r="Z723" s="21" t="b">
        <f t="shared" si="123"/>
        <v>0</v>
      </c>
      <c r="AL723" s="619">
        <v>1</v>
      </c>
      <c r="AM723" s="619">
        <v>2</v>
      </c>
      <c r="AN723" s="619" t="s">
        <v>990</v>
      </c>
      <c r="AO723" s="619" t="s">
        <v>990</v>
      </c>
      <c r="AP723" s="619" t="s">
        <v>990</v>
      </c>
    </row>
    <row r="724" spans="1:42" ht="12.75" customHeight="1" outlineLevel="1" x14ac:dyDescent="0.2">
      <c r="A724" s="21">
        <v>28</v>
      </c>
      <c r="B724" s="606" t="str">
        <f t="shared" si="126"/>
        <v>Proizvodnja željeza ili čelika</v>
      </c>
      <c r="C724" s="17" t="str">
        <f t="shared" si="126"/>
        <v>Željezo i čelik</v>
      </c>
      <c r="D724" s="17" t="str">
        <f t="shared" si="126"/>
        <v>Proces (metoda B): izlaz oksida</v>
      </c>
      <c r="E724" s="597"/>
      <c r="F724" s="151" t="str">
        <f t="shared" si="119"/>
        <v>Standardna metoda: Proces, članak 24. stavak 2.</v>
      </c>
      <c r="G724" s="103">
        <v>1</v>
      </c>
      <c r="H724" s="149" t="str">
        <f>Translations!$B$1127</f>
        <v>Zadana vrijednost CF=1</v>
      </c>
      <c r="I724" s="149" t="str">
        <f>Translations!$B$527</f>
        <v>Laboratorijske analize:</v>
      </c>
      <c r="J724" s="151"/>
      <c r="K724" s="151"/>
      <c r="L724" s="149"/>
      <c r="M724" s="149"/>
      <c r="N724" s="149"/>
      <c r="O724" s="150"/>
      <c r="P724" s="103">
        <f t="shared" si="125"/>
        <v>1</v>
      </c>
      <c r="Q724" s="147" t="str">
        <f t="shared" si="124"/>
        <v>Željezo i čelik: Proces (metoda B): izlaz oksida</v>
      </c>
      <c r="R724" s="17"/>
      <c r="S724" s="17" t="str">
        <f t="shared" si="122"/>
        <v>ConvF_Željezo i čelik: Proces (metoda B): izlaz oksida</v>
      </c>
      <c r="W724" s="226"/>
      <c r="X724" s="69"/>
      <c r="Z724" s="21" t="b">
        <f t="shared" si="123"/>
        <v>0</v>
      </c>
      <c r="AL724" s="619">
        <v>1</v>
      </c>
      <c r="AM724" s="619">
        <v>2</v>
      </c>
      <c r="AN724" s="619" t="s">
        <v>990</v>
      </c>
      <c r="AO724" s="619" t="s">
        <v>990</v>
      </c>
      <c r="AP724" s="619" t="s">
        <v>990</v>
      </c>
    </row>
    <row r="725" spans="1:42" ht="12.75" customHeight="1" outlineLevel="1" x14ac:dyDescent="0.2">
      <c r="A725" s="21">
        <v>29</v>
      </c>
      <c r="B725" s="606" t="str">
        <f t="shared" si="126"/>
        <v>Proizvodnja željeza ili čelika</v>
      </c>
      <c r="C725" s="17" t="str">
        <f t="shared" si="126"/>
        <v>Željezo i čelik</v>
      </c>
      <c r="D725" s="17" t="str">
        <f t="shared" si="126"/>
        <v>Bilanca mase</v>
      </c>
      <c r="E725" s="17"/>
      <c r="F725" s="151" t="str">
        <f t="shared" si="119"/>
        <v>Metoda masene bilance, članak 25.</v>
      </c>
      <c r="G725" s="103" t="str">
        <f>EUconst_NA</f>
        <v>nije primjenjivo</v>
      </c>
      <c r="H725" s="149"/>
      <c r="I725" s="149"/>
      <c r="J725" s="151"/>
      <c r="K725" s="151"/>
      <c r="L725" s="149"/>
      <c r="M725" s="149"/>
      <c r="N725" s="149"/>
      <c r="O725" s="150"/>
      <c r="P725" s="103" t="str">
        <f t="shared" si="125"/>
        <v>nije primjenjivo</v>
      </c>
      <c r="Q725" s="147" t="str">
        <f t="shared" si="124"/>
        <v>Željezo i čelik: Bilanca mase</v>
      </c>
      <c r="R725" s="17"/>
      <c r="S725" s="17" t="str">
        <f t="shared" si="122"/>
        <v>ConvF_Željezo i čelik: Bilanca mase</v>
      </c>
      <c r="X725" s="69"/>
      <c r="Z725" s="21" t="b">
        <f t="shared" si="123"/>
        <v>1</v>
      </c>
      <c r="AL725" s="619" t="s">
        <v>990</v>
      </c>
      <c r="AM725" s="619" t="s">
        <v>990</v>
      </c>
      <c r="AN725" s="619" t="s">
        <v>990</v>
      </c>
      <c r="AO725" s="619" t="s">
        <v>990</v>
      </c>
      <c r="AP725" s="619" t="s">
        <v>990</v>
      </c>
    </row>
    <row r="726" spans="1:42" ht="12.75" customHeight="1" outlineLevel="1" x14ac:dyDescent="0.2">
      <c r="A726" s="21">
        <v>30</v>
      </c>
      <c r="B726" s="606" t="str">
        <f t="shared" si="126"/>
        <v>Proizvodnja cementnog klinkera</v>
      </c>
      <c r="C726" s="17" t="str">
        <f t="shared" si="126"/>
        <v>Cementni klinker</v>
      </c>
      <c r="D726" s="17" t="str">
        <f t="shared" si="126"/>
        <v>Na temelju ulaza u peć (Metoda A)</v>
      </c>
      <c r="E726" s="17"/>
      <c r="F726" s="151" t="str">
        <f t="shared" si="119"/>
        <v>Standardna metoda: Proces, članak 24. stavak 2.</v>
      </c>
      <c r="G726" s="103">
        <v>1</v>
      </c>
      <c r="H726" s="149" t="str">
        <f>Translations!$B$1127</f>
        <v>Zadana vrijednost CF=1</v>
      </c>
      <c r="I726" s="149" t="str">
        <f>Translations!$B$527</f>
        <v>Laboratorijske analize:</v>
      </c>
      <c r="J726" s="151"/>
      <c r="K726" s="151"/>
      <c r="L726" s="149"/>
      <c r="M726" s="149"/>
      <c r="N726" s="149"/>
      <c r="O726" s="150"/>
      <c r="P726" s="103">
        <f t="shared" si="125"/>
        <v>1</v>
      </c>
      <c r="Q726" s="147" t="str">
        <f t="shared" si="124"/>
        <v>Cementni klinker: Na temelju ulaza u peć (Metoda A)</v>
      </c>
      <c r="R726" s="17"/>
      <c r="S726" s="17" t="str">
        <f t="shared" si="122"/>
        <v>ConvF_Cementni klinker: Na temelju ulaza u peć (Metoda A)</v>
      </c>
      <c r="X726" s="69"/>
      <c r="Z726" s="21" t="b">
        <f t="shared" si="123"/>
        <v>0</v>
      </c>
      <c r="AL726" s="619">
        <v>1</v>
      </c>
      <c r="AM726" s="619">
        <v>2</v>
      </c>
      <c r="AN726" s="619" t="s">
        <v>990</v>
      </c>
      <c r="AO726" s="619" t="s">
        <v>990</v>
      </c>
      <c r="AP726" s="619" t="s">
        <v>990</v>
      </c>
    </row>
    <row r="727" spans="1:42" ht="12.75" customHeight="1" outlineLevel="1" x14ac:dyDescent="0.2">
      <c r="A727" s="21">
        <v>31</v>
      </c>
      <c r="B727" s="606" t="str">
        <f t="shared" si="126"/>
        <v>Proizvodnja cementnog klinkera</v>
      </c>
      <c r="C727" s="17" t="str">
        <f t="shared" si="126"/>
        <v>Cementni klinker</v>
      </c>
      <c r="D727" s="17" t="str">
        <f t="shared" si="126"/>
        <v>Izlaz klinkera (Metoda B)</v>
      </c>
      <c r="E727" s="17"/>
      <c r="F727" s="151" t="str">
        <f t="shared" si="119"/>
        <v>Standardna metoda: Proces, članak 24. stavak 2.</v>
      </c>
      <c r="G727" s="103">
        <v>1</v>
      </c>
      <c r="H727" s="149" t="str">
        <f>Translations!$B$1127</f>
        <v>Zadana vrijednost CF=1</v>
      </c>
      <c r="I727" s="149" t="str">
        <f>Translations!$B$527</f>
        <v>Laboratorijske analize:</v>
      </c>
      <c r="J727" s="151"/>
      <c r="K727" s="151"/>
      <c r="L727" s="149"/>
      <c r="M727" s="149"/>
      <c r="N727" s="149"/>
      <c r="O727" s="150"/>
      <c r="P727" s="103">
        <f t="shared" si="125"/>
        <v>1</v>
      </c>
      <c r="Q727" s="147" t="str">
        <f t="shared" si="124"/>
        <v>Cementni klinker: Izlaz klinkera (Metoda B)</v>
      </c>
      <c r="R727" s="17"/>
      <c r="S727" s="17" t="str">
        <f t="shared" si="122"/>
        <v>ConvF_Cementni klinker: Izlaz klinkera (Metoda B)</v>
      </c>
      <c r="X727" s="69"/>
      <c r="Z727" s="21" t="b">
        <f t="shared" si="123"/>
        <v>0</v>
      </c>
      <c r="AL727" s="619">
        <v>1</v>
      </c>
      <c r="AM727" s="619">
        <v>2</v>
      </c>
      <c r="AN727" s="619" t="s">
        <v>990</v>
      </c>
      <c r="AO727" s="619" t="s">
        <v>990</v>
      </c>
      <c r="AP727" s="619" t="s">
        <v>990</v>
      </c>
    </row>
    <row r="728" spans="1:42" ht="12.75" customHeight="1" outlineLevel="1" x14ac:dyDescent="0.2">
      <c r="A728" s="21">
        <v>32</v>
      </c>
      <c r="B728" s="606" t="str">
        <f t="shared" si="126"/>
        <v>Proizvodnja cementnog klinkera</v>
      </c>
      <c r="C728" s="17" t="str">
        <f t="shared" si="126"/>
        <v>Cementni klinker</v>
      </c>
      <c r="D728" s="17" t="str">
        <f t="shared" si="126"/>
        <v>CKD</v>
      </c>
      <c r="E728" s="17"/>
      <c r="F728" s="151" t="str">
        <f t="shared" si="119"/>
        <v>Standardna metoda: Proces, članak 24. stavak 2.</v>
      </c>
      <c r="G728" s="103" t="str">
        <f>EUconst_NA</f>
        <v>nije primjenjivo</v>
      </c>
      <c r="H728" s="149"/>
      <c r="I728" s="149"/>
      <c r="J728" s="151"/>
      <c r="K728" s="151"/>
      <c r="L728" s="149"/>
      <c r="M728" s="149"/>
      <c r="N728" s="149"/>
      <c r="O728" s="150"/>
      <c r="P728" s="103" t="str">
        <f t="shared" si="125"/>
        <v>nije primjenjivo</v>
      </c>
      <c r="Q728" s="147" t="str">
        <f t="shared" si="124"/>
        <v>Cementni klinker: CKD</v>
      </c>
      <c r="R728" s="17"/>
      <c r="S728" s="17" t="str">
        <f t="shared" si="122"/>
        <v>ConvF_Cementni klinker: CKD</v>
      </c>
      <c r="X728" s="69"/>
      <c r="Z728" s="21" t="b">
        <f t="shared" si="123"/>
        <v>1</v>
      </c>
      <c r="AL728" s="619" t="s">
        <v>990</v>
      </c>
      <c r="AM728" s="619" t="s">
        <v>990</v>
      </c>
      <c r="AN728" s="619" t="s">
        <v>990</v>
      </c>
      <c r="AO728" s="619" t="s">
        <v>990</v>
      </c>
      <c r="AP728" s="619" t="s">
        <v>990</v>
      </c>
    </row>
    <row r="729" spans="1:42" ht="12.75" customHeight="1" outlineLevel="1" x14ac:dyDescent="0.2">
      <c r="A729" s="21">
        <v>33</v>
      </c>
      <c r="B729" s="606" t="str">
        <f t="shared" si="126"/>
        <v>Proizvodnja cementnog klinkera</v>
      </c>
      <c r="C729" s="17" t="str">
        <f t="shared" si="126"/>
        <v>Cementni klinker</v>
      </c>
      <c r="D729" s="17" t="str">
        <f t="shared" si="126"/>
        <v>Ne-karbonatni ugljik</v>
      </c>
      <c r="E729" s="17"/>
      <c r="F729" s="151" t="str">
        <f t="shared" ref="F729:F757" si="127">F657</f>
        <v>Standardna metoda: Proces, članak 24. stavak 2.</v>
      </c>
      <c r="G729" s="103">
        <v>1</v>
      </c>
      <c r="H729" s="149" t="str">
        <f>Translations!$B$1127</f>
        <v>Zadana vrijednost CF=1</v>
      </c>
      <c r="I729" s="149" t="str">
        <f>Translations!$B$1085</f>
        <v>Najbolja praksa</v>
      </c>
      <c r="J729" s="151"/>
      <c r="K729" s="151"/>
      <c r="L729" s="149"/>
      <c r="M729" s="149"/>
      <c r="N729" s="149"/>
      <c r="O729" s="150"/>
      <c r="P729" s="103">
        <f t="shared" si="125"/>
        <v>1</v>
      </c>
      <c r="Q729" s="147" t="str">
        <f t="shared" si="124"/>
        <v>Cementni klinker: Ne-karbonatni ugljik</v>
      </c>
      <c r="R729" s="17"/>
      <c r="S729" s="17" t="str">
        <f t="shared" si="122"/>
        <v>ConvF_Cementni klinker: Ne-karbonatni ugljik</v>
      </c>
      <c r="Z729" s="21" t="b">
        <f t="shared" si="123"/>
        <v>0</v>
      </c>
      <c r="AL729" s="619">
        <v>1</v>
      </c>
      <c r="AM729" s="619">
        <v>2</v>
      </c>
      <c r="AN729" s="619" t="s">
        <v>990</v>
      </c>
      <c r="AO729" s="619" t="s">
        <v>990</v>
      </c>
      <c r="AP729" s="619" t="s">
        <v>990</v>
      </c>
    </row>
    <row r="730" spans="1:42" ht="12.75" customHeight="1" outlineLevel="1" x14ac:dyDescent="0.2">
      <c r="A730" s="21">
        <v>34</v>
      </c>
      <c r="B730" s="606" t="str">
        <f t="shared" si="126"/>
        <v>Proizvodnja vapna ili kalcinacija dolomita/magnezita</v>
      </c>
      <c r="C730" s="17" t="str">
        <f t="shared" si="126"/>
        <v>Vapno / dolomit / magnezit</v>
      </c>
      <c r="D730" s="17" t="str">
        <f t="shared" si="126"/>
        <v>Proces (metoda A): samo karbonat</v>
      </c>
      <c r="E730" s="597"/>
      <c r="F730" s="151" t="str">
        <f t="shared" si="127"/>
        <v>Standardna metoda: Proces, članak 24. stavak 2.</v>
      </c>
      <c r="G730" s="103">
        <v>1</v>
      </c>
      <c r="H730" s="149" t="str">
        <f>Translations!$B$1127</f>
        <v>Zadana vrijednost CF=1</v>
      </c>
      <c r="I730" s="149" t="str">
        <f>Translations!$B$527</f>
        <v>Laboratorijske analize:</v>
      </c>
      <c r="J730" s="151"/>
      <c r="K730" s="151"/>
      <c r="L730" s="149"/>
      <c r="M730" s="149"/>
      <c r="N730" s="149"/>
      <c r="O730" s="150"/>
      <c r="P730" s="103">
        <f t="shared" si="125"/>
        <v>1</v>
      </c>
      <c r="Q730" s="147" t="str">
        <f t="shared" si="124"/>
        <v>Vapno / dolomit / magnezit: Proces (metoda A): samo karbonat</v>
      </c>
      <c r="R730" s="17"/>
      <c r="S730" s="17" t="str">
        <f t="shared" ref="S730:S757" si="128">EUconst_CNTR_ConversionFactor&amp;Q730</f>
        <v>ConvF_Vapno / dolomit / magnezit: Proces (metoda A): samo karbonat</v>
      </c>
      <c r="Z730" s="21" t="b">
        <f t="shared" si="123"/>
        <v>0</v>
      </c>
      <c r="AL730" s="619">
        <v>1</v>
      </c>
      <c r="AM730" s="619">
        <v>2</v>
      </c>
      <c r="AN730" s="619" t="s">
        <v>990</v>
      </c>
      <c r="AO730" s="619" t="s">
        <v>990</v>
      </c>
      <c r="AP730" s="619" t="s">
        <v>990</v>
      </c>
    </row>
    <row r="731" spans="1:42" ht="12.75" customHeight="1" outlineLevel="1" x14ac:dyDescent="0.2">
      <c r="A731" s="21">
        <v>35</v>
      </c>
      <c r="B731" s="606" t="str">
        <f t="shared" si="126"/>
        <v>Proizvodnja vapna ili kalcinacija dolomita/magnezita</v>
      </c>
      <c r="C731" s="17" t="str">
        <f t="shared" si="126"/>
        <v>Vapno / dolomit / magnezit</v>
      </c>
      <c r="D731" s="17" t="str">
        <f t="shared" si="126"/>
        <v>Proces (metoda A): miješani (karbonat + nekarbonat)</v>
      </c>
      <c r="E731" s="597"/>
      <c r="F731" s="151" t="str">
        <f t="shared" si="127"/>
        <v>Standardna metoda: Proces, članak 24. stavak 2.</v>
      </c>
      <c r="G731" s="103">
        <v>1</v>
      </c>
      <c r="H731" s="149" t="str">
        <f>Translations!$B$1127</f>
        <v>Zadana vrijednost CF=1</v>
      </c>
      <c r="I731" s="149" t="str">
        <f>Translations!$B$527</f>
        <v>Laboratorijske analize:</v>
      </c>
      <c r="J731" s="151"/>
      <c r="K731" s="151"/>
      <c r="L731" s="149"/>
      <c r="M731" s="149"/>
      <c r="N731" s="149"/>
      <c r="O731" s="150"/>
      <c r="P731" s="103">
        <f t="shared" si="125"/>
        <v>1</v>
      </c>
      <c r="Q731" s="147" t="str">
        <f t="shared" si="124"/>
        <v>Vapno / dolomit / magnezit: Proces (metoda A): miješani (karbonat + nekarbonat)</v>
      </c>
      <c r="R731" s="17"/>
      <c r="S731" s="17" t="str">
        <f t="shared" si="128"/>
        <v>ConvF_Vapno / dolomit / magnezit: Proces (metoda A): miješani (karbonat + nekarbonat)</v>
      </c>
      <c r="Z731" s="21" t="b">
        <f t="shared" si="123"/>
        <v>0</v>
      </c>
      <c r="AL731" s="619">
        <v>1</v>
      </c>
      <c r="AM731" s="619">
        <v>2</v>
      </c>
      <c r="AN731" s="619" t="s">
        <v>990</v>
      </c>
      <c r="AO731" s="619" t="s">
        <v>990</v>
      </c>
      <c r="AP731" s="619" t="s">
        <v>990</v>
      </c>
    </row>
    <row r="732" spans="1:42" ht="12.75" customHeight="1" outlineLevel="1" x14ac:dyDescent="0.2">
      <c r="A732" s="21">
        <v>36</v>
      </c>
      <c r="B732" s="606" t="str">
        <f t="shared" si="126"/>
        <v>Proizvodnja vapna ili kalcinacija dolomita/magnezita</v>
      </c>
      <c r="C732" s="17" t="str">
        <f t="shared" si="126"/>
        <v>Vapno / dolomit / magnezit</v>
      </c>
      <c r="D732" s="17" t="str">
        <f t="shared" si="126"/>
        <v>Proces (metoda A): nekarbonat</v>
      </c>
      <c r="E732" s="597"/>
      <c r="F732" s="151" t="str">
        <f t="shared" si="127"/>
        <v>Standardna metoda: Proces, članak 24. stavak 2.</v>
      </c>
      <c r="G732" s="103">
        <v>1</v>
      </c>
      <c r="H732" s="149" t="str">
        <f>Translations!$B$1127</f>
        <v>Zadana vrijednost CF=1</v>
      </c>
      <c r="I732" s="607" t="str">
        <f>Translations!$B$1085</f>
        <v>Najbolja praksa</v>
      </c>
      <c r="J732" s="151"/>
      <c r="K732" s="151"/>
      <c r="L732" s="149"/>
      <c r="M732" s="149"/>
      <c r="N732" s="149"/>
      <c r="O732" s="150"/>
      <c r="P732" s="103">
        <f t="shared" si="125"/>
        <v>1</v>
      </c>
      <c r="Q732" s="147" t="str">
        <f t="shared" si="124"/>
        <v>Vapno / dolomit / magnezit: Proces (metoda A): nekarbonat</v>
      </c>
      <c r="R732" s="17"/>
      <c r="S732" s="17" t="str">
        <f t="shared" si="128"/>
        <v>ConvF_Vapno / dolomit / magnezit: Proces (metoda A): nekarbonat</v>
      </c>
      <c r="Z732" s="21" t="b">
        <f t="shared" si="123"/>
        <v>0</v>
      </c>
      <c r="AL732" s="619">
        <v>1</v>
      </c>
      <c r="AM732" s="619">
        <v>2</v>
      </c>
      <c r="AN732" s="619" t="s">
        <v>990</v>
      </c>
      <c r="AO732" s="619" t="s">
        <v>990</v>
      </c>
      <c r="AP732" s="619" t="s">
        <v>990</v>
      </c>
    </row>
    <row r="733" spans="1:42" ht="12.75" customHeight="1" outlineLevel="1" x14ac:dyDescent="0.2">
      <c r="A733" s="21">
        <v>37</v>
      </c>
      <c r="B733" s="606" t="str">
        <f t="shared" si="126"/>
        <v>Proizvodnja vapna ili kalcinacija dolomita/magnezita</v>
      </c>
      <c r="C733" s="17" t="str">
        <f t="shared" si="126"/>
        <v>Vapno / dolomit / magnezit</v>
      </c>
      <c r="D733" s="17" t="str">
        <f t="shared" si="126"/>
        <v>Proces (metoda B): izlaz oksida</v>
      </c>
      <c r="E733" s="597"/>
      <c r="F733" s="151" t="str">
        <f t="shared" si="127"/>
        <v>Standardna metoda: Proces, članak 24. stavak 2.</v>
      </c>
      <c r="G733" s="103">
        <v>1</v>
      </c>
      <c r="H733" s="149" t="str">
        <f>Translations!$B$1127</f>
        <v>Zadana vrijednost CF=1</v>
      </c>
      <c r="I733" s="149" t="str">
        <f>Translations!$B$527</f>
        <v>Laboratorijske analize:</v>
      </c>
      <c r="J733" s="151"/>
      <c r="K733" s="151"/>
      <c r="L733" s="149"/>
      <c r="M733" s="149"/>
      <c r="N733" s="149"/>
      <c r="O733" s="150"/>
      <c r="P733" s="103">
        <f t="shared" si="125"/>
        <v>1</v>
      </c>
      <c r="Q733" s="147" t="str">
        <f t="shared" si="124"/>
        <v>Vapno / dolomit / magnezit: Proces (metoda B): izlaz oksida</v>
      </c>
      <c r="R733" s="17"/>
      <c r="S733" s="17" t="str">
        <f t="shared" si="128"/>
        <v>ConvF_Vapno / dolomit / magnezit: Proces (metoda B): izlaz oksida</v>
      </c>
      <c r="Z733" s="21" t="b">
        <f t="shared" si="123"/>
        <v>0</v>
      </c>
      <c r="AL733" s="619">
        <v>1</v>
      </c>
      <c r="AM733" s="619">
        <v>2</v>
      </c>
      <c r="AN733" s="619" t="s">
        <v>990</v>
      </c>
      <c r="AO733" s="619" t="s">
        <v>990</v>
      </c>
      <c r="AP733" s="619" t="s">
        <v>990</v>
      </c>
    </row>
    <row r="734" spans="1:42" ht="12.75" customHeight="1" outlineLevel="1" x14ac:dyDescent="0.2">
      <c r="A734" s="21">
        <v>38</v>
      </c>
      <c r="B734" s="606" t="str">
        <f t="shared" si="126"/>
        <v>Proizvodnja vapna ili kalcinacija dolomita/magnezita</v>
      </c>
      <c r="C734" s="17" t="str">
        <f t="shared" si="126"/>
        <v>Vapno / dolomit / magnezit</v>
      </c>
      <c r="D734" s="17" t="str">
        <f t="shared" si="126"/>
        <v>Prašina iz peći (Metoda B)</v>
      </c>
      <c r="E734" s="17"/>
      <c r="F734" s="151" t="str">
        <f t="shared" si="127"/>
        <v>Standardna metoda: Proces, članak 24. stavak 2.</v>
      </c>
      <c r="G734" s="103">
        <v>1</v>
      </c>
      <c r="H734" s="149" t="str">
        <f>Translations!$B$1127</f>
        <v>Zadana vrijednost CF=1</v>
      </c>
      <c r="I734" s="149" t="str">
        <f>Translations!$B$527</f>
        <v>Laboratorijske analize:</v>
      </c>
      <c r="J734" s="151"/>
      <c r="K734" s="151"/>
      <c r="L734" s="149"/>
      <c r="M734" s="149"/>
      <c r="N734" s="149"/>
      <c r="O734" s="150"/>
      <c r="P734" s="103">
        <f t="shared" si="125"/>
        <v>1</v>
      </c>
      <c r="Q734" s="147" t="str">
        <f t="shared" si="124"/>
        <v>Vapno / dolomit / magnezit: Prašina iz peći (Metoda B)</v>
      </c>
      <c r="R734" s="17"/>
      <c r="S734" s="17" t="str">
        <f t="shared" si="128"/>
        <v>ConvF_Vapno / dolomit / magnezit: Prašina iz peći (Metoda B)</v>
      </c>
      <c r="Z734" s="21" t="b">
        <f t="shared" si="123"/>
        <v>0</v>
      </c>
      <c r="AL734" s="619">
        <v>1</v>
      </c>
      <c r="AM734" s="619">
        <v>2</v>
      </c>
      <c r="AN734" s="619" t="s">
        <v>990</v>
      </c>
      <c r="AO734" s="619" t="s">
        <v>990</v>
      </c>
      <c r="AP734" s="619" t="s">
        <v>990</v>
      </c>
    </row>
    <row r="735" spans="1:42" ht="12.75" customHeight="1" outlineLevel="1" x14ac:dyDescent="0.2">
      <c r="A735" s="21">
        <v>39</v>
      </c>
      <c r="B735" s="606" t="str">
        <f t="shared" si="126"/>
        <v>Proizvodnja stakla</v>
      </c>
      <c r="C735" s="17" t="str">
        <f t="shared" si="126"/>
        <v>Staklo i mineralna vuna</v>
      </c>
      <c r="D735" s="17" t="str">
        <f t="shared" si="126"/>
        <v>Proces (metoda A): samo karbonat</v>
      </c>
      <c r="E735" s="597"/>
      <c r="F735" s="151" t="str">
        <f t="shared" si="127"/>
        <v>Standardna metoda: Proces, članak 24. stavak 2.</v>
      </c>
      <c r="G735" s="103" t="str">
        <f>EUconst_NA</f>
        <v>nije primjenjivo</v>
      </c>
      <c r="H735" s="149"/>
      <c r="I735" s="149"/>
      <c r="J735" s="151"/>
      <c r="K735" s="151"/>
      <c r="L735" s="149"/>
      <c r="M735" s="149"/>
      <c r="N735" s="149"/>
      <c r="O735" s="150"/>
      <c r="P735" s="103" t="str">
        <f t="shared" si="125"/>
        <v>nije primjenjivo</v>
      </c>
      <c r="Q735" s="147" t="str">
        <f t="shared" si="124"/>
        <v>Staklo i mineralna vuna: Proces (metoda A): samo karbonat</v>
      </c>
      <c r="R735" s="17"/>
      <c r="S735" s="17" t="str">
        <f t="shared" si="128"/>
        <v>ConvF_Staklo i mineralna vuna: Proces (metoda A): samo karbonat</v>
      </c>
      <c r="Z735" s="21" t="b">
        <f t="shared" si="123"/>
        <v>1</v>
      </c>
      <c r="AL735" s="619" t="s">
        <v>990</v>
      </c>
      <c r="AM735" s="619" t="s">
        <v>990</v>
      </c>
      <c r="AN735" s="619" t="s">
        <v>990</v>
      </c>
      <c r="AO735" s="619" t="s">
        <v>990</v>
      </c>
      <c r="AP735" s="619" t="s">
        <v>990</v>
      </c>
    </row>
    <row r="736" spans="1:42" ht="12.75" customHeight="1" outlineLevel="1" x14ac:dyDescent="0.2">
      <c r="A736" s="21">
        <v>40</v>
      </c>
      <c r="B736" s="606" t="str">
        <f t="shared" si="126"/>
        <v>Proizvodnja stakla</v>
      </c>
      <c r="C736" s="17" t="str">
        <f t="shared" si="126"/>
        <v>Staklo i mineralna vuna</v>
      </c>
      <c r="D736" s="17" t="str">
        <f t="shared" si="126"/>
        <v>Proces (metoda A): miješani (karbonat + nekarbonat)</v>
      </c>
      <c r="E736" s="597"/>
      <c r="F736" s="151" t="str">
        <f t="shared" si="127"/>
        <v>Standardna metoda: Proces, članak 24. stavak 2.</v>
      </c>
      <c r="G736" s="103" t="str">
        <f>EUconst_NA</f>
        <v>nije primjenjivo</v>
      </c>
      <c r="H736" s="149"/>
      <c r="I736" s="149"/>
      <c r="J736" s="151"/>
      <c r="K736" s="151"/>
      <c r="L736" s="149"/>
      <c r="M736" s="149"/>
      <c r="N736" s="149"/>
      <c r="O736" s="150"/>
      <c r="P736" s="103" t="str">
        <f t="shared" si="125"/>
        <v>nije primjenjivo</v>
      </c>
      <c r="Q736" s="147" t="str">
        <f t="shared" si="124"/>
        <v>Staklo i mineralna vuna: Proces (metoda A): miješani (karbonat + nekarbonat)</v>
      </c>
      <c r="R736" s="17"/>
      <c r="S736" s="17" t="str">
        <f t="shared" si="128"/>
        <v>ConvF_Staklo i mineralna vuna: Proces (metoda A): miješani (karbonat + nekarbonat)</v>
      </c>
      <c r="Z736" s="21" t="b">
        <f t="shared" si="123"/>
        <v>1</v>
      </c>
      <c r="AL736" s="619" t="s">
        <v>990</v>
      </c>
      <c r="AM736" s="619" t="s">
        <v>990</v>
      </c>
      <c r="AN736" s="619" t="s">
        <v>990</v>
      </c>
      <c r="AO736" s="619" t="s">
        <v>990</v>
      </c>
      <c r="AP736" s="619" t="s">
        <v>990</v>
      </c>
    </row>
    <row r="737" spans="1:42" ht="12.75" customHeight="1" outlineLevel="1" x14ac:dyDescent="0.2">
      <c r="A737" s="21">
        <v>41</v>
      </c>
      <c r="B737" s="606" t="str">
        <f t="shared" ref="B737:D756" si="129">B665</f>
        <v>Proizvodnja stakla</v>
      </c>
      <c r="C737" s="17" t="str">
        <f t="shared" si="129"/>
        <v>Staklo i mineralna vuna</v>
      </c>
      <c r="D737" s="17" t="str">
        <f t="shared" si="129"/>
        <v>Proces (metoda A): nekarbonat</v>
      </c>
      <c r="E737" s="597"/>
      <c r="F737" s="151" t="str">
        <f t="shared" si="127"/>
        <v>Standardna metoda: Proces, članak 24. stavak 2.</v>
      </c>
      <c r="G737" s="103" t="str">
        <f>EUconst_NA</f>
        <v>nije primjenjivo</v>
      </c>
      <c r="H737" s="149"/>
      <c r="I737" s="149"/>
      <c r="J737" s="151"/>
      <c r="K737" s="151"/>
      <c r="L737" s="149"/>
      <c r="M737" s="149"/>
      <c r="N737" s="149"/>
      <c r="O737" s="150"/>
      <c r="P737" s="103" t="str">
        <f t="shared" si="125"/>
        <v>nije primjenjivo</v>
      </c>
      <c r="Q737" s="147" t="str">
        <f t="shared" si="124"/>
        <v>Staklo i mineralna vuna: Proces (metoda A): nekarbonat</v>
      </c>
      <c r="R737" s="17"/>
      <c r="S737" s="17" t="str">
        <f t="shared" si="128"/>
        <v>ConvF_Staklo i mineralna vuna: Proces (metoda A): nekarbonat</v>
      </c>
      <c r="Z737" s="21" t="b">
        <f t="shared" si="123"/>
        <v>1</v>
      </c>
      <c r="AL737" s="619" t="s">
        <v>990</v>
      </c>
      <c r="AM737" s="619" t="s">
        <v>990</v>
      </c>
      <c r="AN737" s="619" t="s">
        <v>990</v>
      </c>
      <c r="AO737" s="619" t="s">
        <v>990</v>
      </c>
      <c r="AP737" s="619" t="s">
        <v>990</v>
      </c>
    </row>
    <row r="738" spans="1:42" ht="12.75" customHeight="1" outlineLevel="1" x14ac:dyDescent="0.2">
      <c r="A738" s="21">
        <v>42</v>
      </c>
      <c r="B738" s="606" t="str">
        <f t="shared" si="129"/>
        <v>Proizvodnja keramike</v>
      </c>
      <c r="C738" s="17" t="str">
        <f t="shared" si="129"/>
        <v>Keramika</v>
      </c>
      <c r="D738" s="17" t="str">
        <f t="shared" si="129"/>
        <v>Proces (metoda A): samo karbonat</v>
      </c>
      <c r="E738" s="597"/>
      <c r="F738" s="151" t="str">
        <f t="shared" si="127"/>
        <v>Standardna metoda: Proces, članak 24. stavak 2.</v>
      </c>
      <c r="G738" s="103">
        <v>1</v>
      </c>
      <c r="H738" s="149" t="str">
        <f>Translations!$B$1127</f>
        <v>Zadana vrijednost CF=1</v>
      </c>
      <c r="I738" s="149" t="str">
        <f>Translations!$B$527</f>
        <v>Laboratorijske analize:</v>
      </c>
      <c r="J738" s="151"/>
      <c r="K738" s="151"/>
      <c r="L738" s="149"/>
      <c r="M738" s="149"/>
      <c r="N738" s="149"/>
      <c r="O738" s="150"/>
      <c r="P738" s="103">
        <f t="shared" si="125"/>
        <v>1</v>
      </c>
      <c r="Q738" s="147" t="str">
        <f t="shared" si="124"/>
        <v>Keramika: Proces (metoda A): samo karbonat</v>
      </c>
      <c r="R738" s="17"/>
      <c r="S738" s="17" t="str">
        <f t="shared" si="128"/>
        <v>ConvF_Keramika: Proces (metoda A): samo karbonat</v>
      </c>
      <c r="Z738" s="21" t="b">
        <f t="shared" si="123"/>
        <v>0</v>
      </c>
      <c r="AL738" s="619">
        <v>1</v>
      </c>
      <c r="AM738" s="619">
        <v>2</v>
      </c>
      <c r="AN738" s="619" t="s">
        <v>990</v>
      </c>
      <c r="AO738" s="619" t="s">
        <v>990</v>
      </c>
      <c r="AP738" s="619" t="s">
        <v>990</v>
      </c>
    </row>
    <row r="739" spans="1:42" ht="12.75" customHeight="1" outlineLevel="1" x14ac:dyDescent="0.2">
      <c r="A739" s="21">
        <v>43</v>
      </c>
      <c r="B739" s="606" t="str">
        <f t="shared" si="129"/>
        <v>Proizvodnja keramike</v>
      </c>
      <c r="C739" s="17" t="str">
        <f t="shared" si="129"/>
        <v>Keramika</v>
      </c>
      <c r="D739" s="17" t="str">
        <f t="shared" si="129"/>
        <v>Proces (metoda A): miješani (karbonat + nekarbonat)</v>
      </c>
      <c r="E739" s="597"/>
      <c r="F739" s="151" t="str">
        <f t="shared" si="127"/>
        <v>Standardna metoda: Proces, članak 24. stavak 2.</v>
      </c>
      <c r="G739" s="103">
        <v>1</v>
      </c>
      <c r="H739" s="149" t="str">
        <f>Translations!$B$1127</f>
        <v>Zadana vrijednost CF=1</v>
      </c>
      <c r="I739" s="149" t="str">
        <f>Translations!$B$527</f>
        <v>Laboratorijske analize:</v>
      </c>
      <c r="J739" s="151"/>
      <c r="K739" s="151"/>
      <c r="L739" s="149"/>
      <c r="M739" s="149"/>
      <c r="N739" s="149"/>
      <c r="O739" s="150"/>
      <c r="P739" s="103">
        <f t="shared" si="125"/>
        <v>1</v>
      </c>
      <c r="Q739" s="147" t="str">
        <f t="shared" si="124"/>
        <v>Keramika: Proces (metoda A): miješani (karbonat + nekarbonat)</v>
      </c>
      <c r="R739" s="17"/>
      <c r="S739" s="17" t="str">
        <f t="shared" si="128"/>
        <v>ConvF_Keramika: Proces (metoda A): miješani (karbonat + nekarbonat)</v>
      </c>
      <c r="W739" s="226"/>
      <c r="X739" s="69"/>
      <c r="Z739" s="21" t="b">
        <f t="shared" si="123"/>
        <v>0</v>
      </c>
      <c r="AL739" s="619">
        <v>1</v>
      </c>
      <c r="AM739" s="619">
        <v>2</v>
      </c>
      <c r="AN739" s="619" t="s">
        <v>990</v>
      </c>
      <c r="AO739" s="619" t="s">
        <v>990</v>
      </c>
      <c r="AP739" s="619" t="s">
        <v>990</v>
      </c>
    </row>
    <row r="740" spans="1:42" ht="12.75" customHeight="1" outlineLevel="1" x14ac:dyDescent="0.2">
      <c r="A740" s="21">
        <v>44</v>
      </c>
      <c r="B740" s="606" t="str">
        <f t="shared" si="129"/>
        <v>Proizvodnja keramike</v>
      </c>
      <c r="C740" s="17" t="str">
        <f t="shared" si="129"/>
        <v>Keramika</v>
      </c>
      <c r="D740" s="17" t="str">
        <f t="shared" si="129"/>
        <v>Proces (metoda A): nekarbonat</v>
      </c>
      <c r="E740" s="597"/>
      <c r="F740" s="151" t="str">
        <f t="shared" si="127"/>
        <v>Standardna metoda: Proces, članak 24. stavak 2.</v>
      </c>
      <c r="G740" s="103">
        <v>1</v>
      </c>
      <c r="H740" s="149" t="str">
        <f>Translations!$B$1127</f>
        <v>Zadana vrijednost CF=1</v>
      </c>
      <c r="I740" s="149" t="str">
        <f>Translations!$B$527</f>
        <v>Laboratorijske analize:</v>
      </c>
      <c r="J740" s="151"/>
      <c r="K740" s="151"/>
      <c r="L740" s="149"/>
      <c r="M740" s="149"/>
      <c r="N740" s="149"/>
      <c r="O740" s="150"/>
      <c r="P740" s="103">
        <f t="shared" si="125"/>
        <v>1</v>
      </c>
      <c r="Q740" s="147" t="str">
        <f t="shared" si="124"/>
        <v>Keramika: Proces (metoda A): nekarbonat</v>
      </c>
      <c r="R740" s="17"/>
      <c r="S740" s="17" t="str">
        <f t="shared" si="128"/>
        <v>ConvF_Keramika: Proces (metoda A): nekarbonat</v>
      </c>
      <c r="W740" s="226"/>
      <c r="X740" s="69"/>
      <c r="Z740" s="21" t="b">
        <f t="shared" si="123"/>
        <v>0</v>
      </c>
      <c r="AL740" s="619">
        <v>1</v>
      </c>
      <c r="AM740" s="619">
        <v>2</v>
      </c>
      <c r="AN740" s="619" t="s">
        <v>990</v>
      </c>
      <c r="AO740" s="619" t="s">
        <v>990</v>
      </c>
      <c r="AP740" s="619" t="s">
        <v>990</v>
      </c>
    </row>
    <row r="741" spans="1:42" ht="12.75" customHeight="1" outlineLevel="1" x14ac:dyDescent="0.2">
      <c r="A741" s="21">
        <v>45</v>
      </c>
      <c r="B741" s="606" t="str">
        <f t="shared" si="129"/>
        <v>Proizvodnja keramike</v>
      </c>
      <c r="C741" s="17" t="str">
        <f t="shared" si="129"/>
        <v>Keramika</v>
      </c>
      <c r="D741" s="17" t="str">
        <f t="shared" si="129"/>
        <v>Proces (metoda B): izlaz oksida</v>
      </c>
      <c r="E741" s="17"/>
      <c r="F741" s="151" t="str">
        <f t="shared" si="127"/>
        <v>Standardna metoda: Proces, članak 24. stavak 2.</v>
      </c>
      <c r="G741" s="103">
        <v>1</v>
      </c>
      <c r="H741" s="149" t="str">
        <f>Translations!$B$1127</f>
        <v>Zadana vrijednost CF=1</v>
      </c>
      <c r="I741" s="149" t="str">
        <f>Translations!$B$527</f>
        <v>Laboratorijske analize:</v>
      </c>
      <c r="J741" s="151"/>
      <c r="K741" s="151"/>
      <c r="L741" s="149"/>
      <c r="M741" s="149"/>
      <c r="N741" s="149"/>
      <c r="O741" s="150"/>
      <c r="P741" s="103">
        <f t="shared" si="125"/>
        <v>1</v>
      </c>
      <c r="Q741" s="147" t="str">
        <f t="shared" si="124"/>
        <v>Keramika: Proces (metoda B): izlaz oksida</v>
      </c>
      <c r="R741" s="17"/>
      <c r="S741" s="17" t="str">
        <f t="shared" si="128"/>
        <v>ConvF_Keramika: Proces (metoda B): izlaz oksida</v>
      </c>
      <c r="Z741" s="21" t="b">
        <f t="shared" si="123"/>
        <v>0</v>
      </c>
      <c r="AL741" s="619">
        <v>1</v>
      </c>
      <c r="AM741" s="619">
        <v>2</v>
      </c>
      <c r="AN741" s="619" t="s">
        <v>990</v>
      </c>
      <c r="AO741" s="619" t="s">
        <v>990</v>
      </c>
      <c r="AP741" s="619" t="s">
        <v>990</v>
      </c>
    </row>
    <row r="742" spans="1:42" ht="12.75" customHeight="1" outlineLevel="1" x14ac:dyDescent="0.2">
      <c r="A742" s="21">
        <v>46</v>
      </c>
      <c r="B742" s="606" t="str">
        <f t="shared" si="129"/>
        <v>Proizvodnja keramike</v>
      </c>
      <c r="C742" s="17" t="str">
        <f t="shared" si="129"/>
        <v>Keramika</v>
      </c>
      <c r="D742" s="17" t="str">
        <f t="shared" si="129"/>
        <v>Čišćenje mokrim postupkom</v>
      </c>
      <c r="E742" s="17"/>
      <c r="F742" s="151" t="str">
        <f t="shared" si="127"/>
        <v>Standardna metoda: Proces, članak 24. stavak 2.</v>
      </c>
      <c r="G742" s="103" t="str">
        <f t="shared" ref="G742:G748" si="130">EUconst_NA</f>
        <v>nije primjenjivo</v>
      </c>
      <c r="H742" s="149"/>
      <c r="I742" s="149"/>
      <c r="J742" s="151"/>
      <c r="K742" s="151"/>
      <c r="L742" s="149"/>
      <c r="M742" s="149"/>
      <c r="N742" s="149"/>
      <c r="O742" s="150"/>
      <c r="P742" s="103" t="str">
        <f t="shared" si="125"/>
        <v>nije primjenjivo</v>
      </c>
      <c r="Q742" s="147" t="str">
        <f t="shared" si="124"/>
        <v>Keramika: Čišćenje mokrim postupkom</v>
      </c>
      <c r="R742" s="17"/>
      <c r="S742" s="17" t="str">
        <f t="shared" si="128"/>
        <v>ConvF_Keramika: Čišćenje mokrim postupkom</v>
      </c>
      <c r="Z742" s="21" t="b">
        <f t="shared" si="123"/>
        <v>1</v>
      </c>
      <c r="AL742" s="619" t="s">
        <v>990</v>
      </c>
      <c r="AM742" s="619" t="s">
        <v>990</v>
      </c>
      <c r="AN742" s="619" t="s">
        <v>990</v>
      </c>
      <c r="AO742" s="619" t="s">
        <v>990</v>
      </c>
      <c r="AP742" s="619" t="s">
        <v>990</v>
      </c>
    </row>
    <row r="743" spans="1:42" ht="12.75" customHeight="1" outlineLevel="1" x14ac:dyDescent="0.2">
      <c r="A743" s="21">
        <v>47</v>
      </c>
      <c r="B743" s="606" t="str">
        <f t="shared" si="129"/>
        <v>Proizvodnja celuloze</v>
      </c>
      <c r="C743" s="17" t="str">
        <f t="shared" si="129"/>
        <v>Celuloza i papir</v>
      </c>
      <c r="D743" s="17" t="str">
        <f t="shared" si="129"/>
        <v>Dodatne kemikalije</v>
      </c>
      <c r="E743" s="17"/>
      <c r="F743" s="151" t="str">
        <f t="shared" si="127"/>
        <v>Standardna metoda: Proces, članak 24. stavak 2.</v>
      </c>
      <c r="G743" s="103" t="str">
        <f t="shared" si="130"/>
        <v>nije primjenjivo</v>
      </c>
      <c r="H743" s="149"/>
      <c r="I743" s="149"/>
      <c r="J743" s="151"/>
      <c r="K743" s="151"/>
      <c r="L743" s="149"/>
      <c r="M743" s="149"/>
      <c r="N743" s="149"/>
      <c r="O743" s="150"/>
      <c r="P743" s="103" t="str">
        <f t="shared" si="125"/>
        <v>nije primjenjivo</v>
      </c>
      <c r="Q743" s="147" t="str">
        <f t="shared" si="124"/>
        <v>Celuloza i papir: Dodatne kemikalije</v>
      </c>
      <c r="R743" s="17"/>
      <c r="S743" s="17" t="str">
        <f t="shared" si="128"/>
        <v>ConvF_Celuloza i papir: Dodatne kemikalije</v>
      </c>
      <c r="Z743" s="21" t="b">
        <f t="shared" si="123"/>
        <v>1</v>
      </c>
      <c r="AL743" s="619" t="s">
        <v>990</v>
      </c>
      <c r="AM743" s="619" t="s">
        <v>990</v>
      </c>
      <c r="AN743" s="619" t="s">
        <v>990</v>
      </c>
      <c r="AO743" s="619" t="s">
        <v>990</v>
      </c>
      <c r="AP743" s="619" t="s">
        <v>990</v>
      </c>
    </row>
    <row r="744" spans="1:42" ht="12.75" customHeight="1" outlineLevel="1" x14ac:dyDescent="0.2">
      <c r="A744" s="21">
        <v>48</v>
      </c>
      <c r="B744" s="606" t="str">
        <f t="shared" si="129"/>
        <v xml:space="preserve">Proizvodnja čađe </v>
      </c>
      <c r="C744" s="17" t="str">
        <f t="shared" si="129"/>
        <v>Čađa</v>
      </c>
      <c r="D744" s="17" t="str">
        <f t="shared" si="129"/>
        <v>Metodologija masene bilance</v>
      </c>
      <c r="E744" s="17"/>
      <c r="F744" s="151" t="str">
        <f t="shared" si="127"/>
        <v>Metoda masene bilance, članak 25.</v>
      </c>
      <c r="G744" s="103" t="str">
        <f t="shared" si="130"/>
        <v>nije primjenjivo</v>
      </c>
      <c r="H744" s="149"/>
      <c r="I744" s="149"/>
      <c r="J744" s="151"/>
      <c r="K744" s="151"/>
      <c r="L744" s="149"/>
      <c r="M744" s="149"/>
      <c r="N744" s="149"/>
      <c r="O744" s="150"/>
      <c r="P744" s="103" t="str">
        <f t="shared" si="125"/>
        <v>nije primjenjivo</v>
      </c>
      <c r="Q744" s="147" t="str">
        <f t="shared" si="124"/>
        <v>Čađa: Metodologija masene bilance</v>
      </c>
      <c r="R744" s="17"/>
      <c r="S744" s="17" t="str">
        <f t="shared" si="128"/>
        <v>ConvF_Čađa: Metodologija masene bilance</v>
      </c>
      <c r="Z744" s="21" t="b">
        <f t="shared" si="123"/>
        <v>1</v>
      </c>
      <c r="AL744" s="619" t="s">
        <v>990</v>
      </c>
      <c r="AM744" s="619" t="s">
        <v>990</v>
      </c>
      <c r="AN744" s="619" t="s">
        <v>990</v>
      </c>
      <c r="AO744" s="619" t="s">
        <v>990</v>
      </c>
      <c r="AP744" s="619" t="s">
        <v>990</v>
      </c>
    </row>
    <row r="745" spans="1:42" ht="12.75" customHeight="1" outlineLevel="1" x14ac:dyDescent="0.2">
      <c r="A745" s="21">
        <v>49</v>
      </c>
      <c r="B745" s="606" t="str">
        <f t="shared" si="129"/>
        <v>Proizvodnja amonijaka</v>
      </c>
      <c r="C745" s="17" t="str">
        <f t="shared" si="129"/>
        <v>Amonijak</v>
      </c>
      <c r="D745" s="17" t="str">
        <f t="shared" si="129"/>
        <v>Gorivo koje se koristi kao ulazni materijal procesa</v>
      </c>
      <c r="E745" s="17"/>
      <c r="F745" s="151" t="str">
        <f t="shared" si="127"/>
        <v>Standardna metoda: Gorivo, članak 24. stavak 1.Uredbe</v>
      </c>
      <c r="G745" s="103" t="str">
        <f t="shared" si="130"/>
        <v>nije primjenjivo</v>
      </c>
      <c r="H745" s="149"/>
      <c r="I745" s="149"/>
      <c r="J745" s="151"/>
      <c r="K745" s="151"/>
      <c r="L745" s="149"/>
      <c r="M745" s="149"/>
      <c r="N745" s="149"/>
      <c r="O745" s="150"/>
      <c r="P745" s="103" t="str">
        <f t="shared" si="125"/>
        <v>nije primjenjivo</v>
      </c>
      <c r="Q745" s="147" t="str">
        <f t="shared" si="124"/>
        <v>Amonijak: Gorivo koje se koristi kao ulazni materijal procesa</v>
      </c>
      <c r="R745" s="17"/>
      <c r="S745" s="17" t="str">
        <f t="shared" si="128"/>
        <v>ConvF_Amonijak: Gorivo koje se koristi kao ulazni materijal procesa</v>
      </c>
      <c r="Z745" s="21" t="b">
        <f t="shared" si="123"/>
        <v>1</v>
      </c>
      <c r="AL745" s="619" t="s">
        <v>990</v>
      </c>
      <c r="AM745" s="619" t="s">
        <v>990</v>
      </c>
      <c r="AN745" s="619" t="s">
        <v>990</v>
      </c>
      <c r="AO745" s="619" t="s">
        <v>990</v>
      </c>
      <c r="AP745" s="619" t="s">
        <v>990</v>
      </c>
    </row>
    <row r="746" spans="1:42" ht="12.75" customHeight="1" outlineLevel="1" x14ac:dyDescent="0.2">
      <c r="A746" s="21">
        <v>50</v>
      </c>
      <c r="B746" s="606" t="str">
        <f t="shared" si="129"/>
        <v>Proizvodnja vodika i sintetskog plina</v>
      </c>
      <c r="C746" s="17" t="str">
        <f t="shared" si="129"/>
        <v>Vodik i sintetski plin</v>
      </c>
      <c r="D746" s="17" t="str">
        <f t="shared" si="129"/>
        <v>Gorivo koje se koristi kao ulazni materijal procesa</v>
      </c>
      <c r="E746" s="17"/>
      <c r="F746" s="151" t="str">
        <f t="shared" si="127"/>
        <v>Standardna metoda: Gorivo, članak 24. stavak 1.Uredbe</v>
      </c>
      <c r="G746" s="103" t="str">
        <f t="shared" si="130"/>
        <v>nije primjenjivo</v>
      </c>
      <c r="H746" s="149"/>
      <c r="I746" s="149"/>
      <c r="J746" s="151"/>
      <c r="K746" s="151"/>
      <c r="L746" s="149"/>
      <c r="M746" s="149"/>
      <c r="N746" s="149"/>
      <c r="O746" s="150"/>
      <c r="P746" s="103" t="str">
        <f t="shared" si="125"/>
        <v>nije primjenjivo</v>
      </c>
      <c r="Q746" s="147" t="str">
        <f t="shared" si="124"/>
        <v>Vodik i sintetski plin: Gorivo koje se koristi kao ulazni materijal procesa</v>
      </c>
      <c r="R746" s="17"/>
      <c r="S746" s="17" t="str">
        <f t="shared" si="128"/>
        <v>ConvF_Vodik i sintetski plin: Gorivo koje se koristi kao ulazni materijal procesa</v>
      </c>
      <c r="Z746" s="21" t="b">
        <f t="shared" si="123"/>
        <v>1</v>
      </c>
      <c r="AL746" s="619" t="s">
        <v>990</v>
      </c>
      <c r="AM746" s="619" t="s">
        <v>990</v>
      </c>
      <c r="AN746" s="619" t="s">
        <v>990</v>
      </c>
      <c r="AO746" s="619" t="s">
        <v>990</v>
      </c>
      <c r="AP746" s="619" t="s">
        <v>990</v>
      </c>
    </row>
    <row r="747" spans="1:42" ht="12.75" customHeight="1" outlineLevel="1" x14ac:dyDescent="0.2">
      <c r="A747" s="21">
        <v>51</v>
      </c>
      <c r="B747" s="606" t="str">
        <f t="shared" si="129"/>
        <v>Proizvodnja vodika i sintetskog plina</v>
      </c>
      <c r="C747" s="17" t="str">
        <f t="shared" si="129"/>
        <v>Vodik i sintetski plin</v>
      </c>
      <c r="D747" s="17" t="str">
        <f t="shared" si="129"/>
        <v>Metodologija masene bilance</v>
      </c>
      <c r="E747" s="17"/>
      <c r="F747" s="151" t="str">
        <f t="shared" si="127"/>
        <v>Metoda masene bilance, članak 25.</v>
      </c>
      <c r="G747" s="103" t="str">
        <f t="shared" si="130"/>
        <v>nije primjenjivo</v>
      </c>
      <c r="H747" s="149"/>
      <c r="I747" s="149"/>
      <c r="J747" s="151"/>
      <c r="K747" s="151"/>
      <c r="L747" s="149"/>
      <c r="M747" s="149"/>
      <c r="N747" s="149"/>
      <c r="O747" s="150"/>
      <c r="P747" s="103" t="str">
        <f t="shared" si="125"/>
        <v>nije primjenjivo</v>
      </c>
      <c r="Q747" s="147" t="str">
        <f t="shared" si="124"/>
        <v>Vodik i sintetski plin: Metodologija masene bilance</v>
      </c>
      <c r="R747" s="17"/>
      <c r="S747" s="17" t="str">
        <f t="shared" si="128"/>
        <v>ConvF_Vodik i sintetski plin: Metodologija masene bilance</v>
      </c>
      <c r="Z747" s="21" t="b">
        <f t="shared" si="123"/>
        <v>1</v>
      </c>
      <c r="AL747" s="619" t="s">
        <v>990</v>
      </c>
      <c r="AM747" s="619" t="s">
        <v>990</v>
      </c>
      <c r="AN747" s="619" t="s">
        <v>990</v>
      </c>
      <c r="AO747" s="619" t="s">
        <v>990</v>
      </c>
      <c r="AP747" s="619" t="s">
        <v>990</v>
      </c>
    </row>
    <row r="748" spans="1:42" ht="12.75" customHeight="1" outlineLevel="1" x14ac:dyDescent="0.2">
      <c r="A748" s="21">
        <v>52</v>
      </c>
      <c r="B748" s="606" t="str">
        <f t="shared" si="129"/>
        <v xml:space="preserve">Proizvodnja kemikalija na veliko </v>
      </c>
      <c r="C748" s="17" t="str">
        <f t="shared" si="129"/>
        <v>Organske kemikalije na veliko</v>
      </c>
      <c r="D748" s="17" t="str">
        <f t="shared" si="129"/>
        <v>Metodologija masene bilance</v>
      </c>
      <c r="E748" s="17"/>
      <c r="F748" s="151" t="str">
        <f t="shared" si="127"/>
        <v>Metoda masene bilance, članak 25.</v>
      </c>
      <c r="G748" s="103" t="str">
        <f t="shared" si="130"/>
        <v>nije primjenjivo</v>
      </c>
      <c r="H748" s="149"/>
      <c r="I748" s="149"/>
      <c r="J748" s="151"/>
      <c r="K748" s="151"/>
      <c r="L748" s="149"/>
      <c r="M748" s="149"/>
      <c r="N748" s="149"/>
      <c r="O748" s="150"/>
      <c r="P748" s="103" t="str">
        <f t="shared" si="125"/>
        <v>nije primjenjivo</v>
      </c>
      <c r="Q748" s="147" t="str">
        <f t="shared" si="124"/>
        <v>Organske kemikalije na veliko: Metodologija masene bilance</v>
      </c>
      <c r="R748" s="17"/>
      <c r="S748" s="17" t="str">
        <f t="shared" si="128"/>
        <v>ConvF_Organske kemikalije na veliko: Metodologija masene bilance</v>
      </c>
      <c r="Z748" s="21" t="b">
        <f t="shared" si="123"/>
        <v>1</v>
      </c>
      <c r="AL748" s="619" t="s">
        <v>990</v>
      </c>
      <c r="AM748" s="619" t="s">
        <v>990</v>
      </c>
      <c r="AN748" s="619" t="s">
        <v>990</v>
      </c>
      <c r="AO748" s="619" t="s">
        <v>990</v>
      </c>
      <c r="AP748" s="619" t="s">
        <v>990</v>
      </c>
    </row>
    <row r="749" spans="1:42" ht="12.75" customHeight="1" outlineLevel="1" x14ac:dyDescent="0.2">
      <c r="A749" s="21">
        <v>53</v>
      </c>
      <c r="B749" s="606" t="str">
        <f t="shared" si="129"/>
        <v>Proizvodnja ili prerada obojenih metala</v>
      </c>
      <c r="C749" s="17" t="str">
        <f t="shared" si="129"/>
        <v>Neobojeni, sek. aluminij</v>
      </c>
      <c r="D749" s="17" t="str">
        <f t="shared" si="129"/>
        <v>Proces (metoda A): samo karbonat</v>
      </c>
      <c r="E749" s="597"/>
      <c r="F749" s="151" t="str">
        <f t="shared" si="127"/>
        <v>Standardna metoda: Proces, članak 24. stavak 2.</v>
      </c>
      <c r="G749" s="103">
        <v>1</v>
      </c>
      <c r="H749" s="149" t="str">
        <f>Translations!$B$1127</f>
        <v>Zadana vrijednost CF=1</v>
      </c>
      <c r="I749" s="149" t="str">
        <f>Translations!$B$527</f>
        <v>Laboratorijske analize:</v>
      </c>
      <c r="J749" s="151"/>
      <c r="K749" s="151"/>
      <c r="L749" s="149"/>
      <c r="M749" s="149"/>
      <c r="N749" s="149"/>
      <c r="O749" s="150"/>
      <c r="P749" s="103">
        <f t="shared" si="125"/>
        <v>1</v>
      </c>
      <c r="Q749" s="147" t="str">
        <f t="shared" si="124"/>
        <v>Neobojeni, sek. aluminij: Proces (metoda A): samo karbonat</v>
      </c>
      <c r="R749" s="17"/>
      <c r="S749" s="17" t="str">
        <f t="shared" si="128"/>
        <v>ConvF_Neobojeni, sek. aluminij: Proces (metoda A): samo karbonat</v>
      </c>
      <c r="Z749" s="21" t="b">
        <f t="shared" si="123"/>
        <v>0</v>
      </c>
      <c r="AL749" s="619">
        <v>1</v>
      </c>
      <c r="AM749" s="619">
        <v>2</v>
      </c>
      <c r="AN749" s="619" t="s">
        <v>990</v>
      </c>
      <c r="AO749" s="619" t="s">
        <v>990</v>
      </c>
      <c r="AP749" s="619" t="s">
        <v>990</v>
      </c>
    </row>
    <row r="750" spans="1:42" ht="12.75" customHeight="1" outlineLevel="1" x14ac:dyDescent="0.2">
      <c r="A750" s="21">
        <v>54</v>
      </c>
      <c r="B750" s="606" t="str">
        <f t="shared" si="129"/>
        <v>Proizvodnja ili prerada obojenih metala</v>
      </c>
      <c r="C750" s="17" t="str">
        <f t="shared" si="129"/>
        <v>Neobojeni, sek. aluminij</v>
      </c>
      <c r="D750" s="17" t="str">
        <f t="shared" si="129"/>
        <v>Proces (metoda A): miješani (karbonat + nekarbonat)</v>
      </c>
      <c r="E750" s="597"/>
      <c r="F750" s="151" t="str">
        <f t="shared" si="127"/>
        <v>Standardna metoda: Proces, članak 24. stavak 2.</v>
      </c>
      <c r="G750" s="103">
        <v>1</v>
      </c>
      <c r="H750" s="149" t="str">
        <f>Translations!$B$1127</f>
        <v>Zadana vrijednost CF=1</v>
      </c>
      <c r="I750" s="149" t="str">
        <f>Translations!$B$527</f>
        <v>Laboratorijske analize:</v>
      </c>
      <c r="J750" s="151"/>
      <c r="K750" s="151"/>
      <c r="L750" s="149"/>
      <c r="M750" s="149"/>
      <c r="N750" s="149"/>
      <c r="O750" s="150"/>
      <c r="P750" s="103">
        <f t="shared" si="125"/>
        <v>1</v>
      </c>
      <c r="Q750" s="147" t="str">
        <f t="shared" si="124"/>
        <v>Neobojeni, sek. aluminij: Proces (metoda A): miješani (karbonat + nekarbonat)</v>
      </c>
      <c r="R750" s="17"/>
      <c r="S750" s="17" t="str">
        <f t="shared" si="128"/>
        <v>ConvF_Neobojeni, sek. aluminij: Proces (metoda A): miješani (karbonat + nekarbonat)</v>
      </c>
      <c r="Z750" s="21" t="b">
        <f t="shared" si="123"/>
        <v>0</v>
      </c>
      <c r="AL750" s="619">
        <v>1</v>
      </c>
      <c r="AM750" s="619">
        <v>2</v>
      </c>
      <c r="AN750" s="619" t="s">
        <v>990</v>
      </c>
      <c r="AO750" s="619" t="s">
        <v>990</v>
      </c>
      <c r="AP750" s="619" t="s">
        <v>990</v>
      </c>
    </row>
    <row r="751" spans="1:42" ht="12.75" customHeight="1" outlineLevel="1" x14ac:dyDescent="0.2">
      <c r="A751" s="21">
        <v>55</v>
      </c>
      <c r="B751" s="606" t="str">
        <f t="shared" si="129"/>
        <v>Proizvodnja ili prerada obojenih metala</v>
      </c>
      <c r="C751" s="17" t="str">
        <f t="shared" si="129"/>
        <v>Neobojeni, sek. aluminij</v>
      </c>
      <c r="D751" s="17" t="str">
        <f t="shared" si="129"/>
        <v>Proces (metoda A): nekarbonat</v>
      </c>
      <c r="E751" s="597"/>
      <c r="F751" s="151" t="str">
        <f t="shared" si="127"/>
        <v>Standardna metoda: Proces, članak 24. stavak 2.</v>
      </c>
      <c r="G751" s="103">
        <v>1</v>
      </c>
      <c r="H751" s="149" t="str">
        <f>Translations!$B$1127</f>
        <v>Zadana vrijednost CF=1</v>
      </c>
      <c r="I751" s="149" t="str">
        <f>Translations!$B$527</f>
        <v>Laboratorijske analize:</v>
      </c>
      <c r="J751" s="151"/>
      <c r="K751" s="151"/>
      <c r="L751" s="149"/>
      <c r="M751" s="149"/>
      <c r="N751" s="149"/>
      <c r="O751" s="150"/>
      <c r="P751" s="103">
        <f t="shared" si="125"/>
        <v>1</v>
      </c>
      <c r="Q751" s="147" t="str">
        <f t="shared" si="124"/>
        <v>Neobojeni, sek. aluminij: Proces (metoda A): nekarbonat</v>
      </c>
      <c r="R751" s="17"/>
      <c r="S751" s="17" t="str">
        <f t="shared" si="128"/>
        <v>ConvF_Neobojeni, sek. aluminij: Proces (metoda A): nekarbonat</v>
      </c>
      <c r="Z751" s="21" t="b">
        <f t="shared" si="123"/>
        <v>0</v>
      </c>
      <c r="AL751" s="619">
        <v>1</v>
      </c>
      <c r="AM751" s="619">
        <v>2</v>
      </c>
      <c r="AN751" s="619" t="s">
        <v>990</v>
      </c>
      <c r="AO751" s="619" t="s">
        <v>990</v>
      </c>
      <c r="AP751" s="619" t="s">
        <v>990</v>
      </c>
    </row>
    <row r="752" spans="1:42" ht="12.75" customHeight="1" outlineLevel="1" x14ac:dyDescent="0.2">
      <c r="A752" s="21">
        <v>56</v>
      </c>
      <c r="B752" s="606" t="str">
        <f t="shared" si="129"/>
        <v>Proizvodnja ili prerada obojenih metala</v>
      </c>
      <c r="C752" s="17" t="str">
        <f t="shared" si="129"/>
        <v>Neobojeni, sek. aluminij</v>
      </c>
      <c r="D752" s="17" t="str">
        <f t="shared" si="129"/>
        <v>Proces (metoda B): izlaz oksida</v>
      </c>
      <c r="E752" s="597"/>
      <c r="F752" s="151" t="str">
        <f t="shared" si="127"/>
        <v>Standardna metoda: Proces, članak 24. stavak 2.</v>
      </c>
      <c r="G752" s="103">
        <v>1</v>
      </c>
      <c r="H752" s="149" t="str">
        <f>Translations!$B$1127</f>
        <v>Zadana vrijednost CF=1</v>
      </c>
      <c r="I752" s="149" t="str">
        <f>Translations!$B$527</f>
        <v>Laboratorijske analize:</v>
      </c>
      <c r="J752" s="151"/>
      <c r="K752" s="151"/>
      <c r="L752" s="149"/>
      <c r="M752" s="149"/>
      <c r="N752" s="149"/>
      <c r="O752" s="150"/>
      <c r="P752" s="103">
        <f t="shared" si="125"/>
        <v>1</v>
      </c>
      <c r="Q752" s="147" t="str">
        <f t="shared" si="124"/>
        <v>Neobojeni, sek. aluminij: Proces (metoda B): izlaz oksida</v>
      </c>
      <c r="R752" s="17"/>
      <c r="S752" s="17" t="str">
        <f t="shared" si="128"/>
        <v>ConvF_Neobojeni, sek. aluminij: Proces (metoda B): izlaz oksida</v>
      </c>
      <c r="Z752" s="21" t="b">
        <f t="shared" si="123"/>
        <v>0</v>
      </c>
      <c r="AL752" s="619">
        <v>1</v>
      </c>
      <c r="AM752" s="619">
        <v>2</v>
      </c>
      <c r="AN752" s="619" t="s">
        <v>990</v>
      </c>
      <c r="AO752" s="619" t="s">
        <v>990</v>
      </c>
      <c r="AP752" s="619" t="s">
        <v>990</v>
      </c>
    </row>
    <row r="753" spans="1:44" ht="12.75" customHeight="1" outlineLevel="1" x14ac:dyDescent="0.2">
      <c r="A753" s="21">
        <v>57</v>
      </c>
      <c r="B753" s="606" t="str">
        <f t="shared" si="129"/>
        <v>Proizvodnja ili prerada obojenih metala</v>
      </c>
      <c r="C753" s="17" t="str">
        <f t="shared" si="129"/>
        <v>Neobojeni, sek. aluminij</v>
      </c>
      <c r="D753" s="17" t="str">
        <f t="shared" si="129"/>
        <v>Metodologija masene bilance</v>
      </c>
      <c r="E753" s="17"/>
      <c r="F753" s="151" t="str">
        <f t="shared" si="127"/>
        <v>Metoda masene bilance, članak 25.</v>
      </c>
      <c r="G753" s="103" t="str">
        <f t="shared" ref="G753:G766" si="131">EUconst_NA</f>
        <v>nije primjenjivo</v>
      </c>
      <c r="H753" s="149"/>
      <c r="I753" s="149"/>
      <c r="J753" s="151"/>
      <c r="K753" s="151"/>
      <c r="L753" s="149"/>
      <c r="M753" s="149"/>
      <c r="N753" s="149"/>
      <c r="O753" s="150"/>
      <c r="P753" s="103" t="str">
        <f>G753</f>
        <v>nije primjenjivo</v>
      </c>
      <c r="Q753" s="147" t="str">
        <f t="shared" si="124"/>
        <v>Neobojeni, sek. aluminij: Metodologija masene bilance</v>
      </c>
      <c r="R753" s="17"/>
      <c r="S753" s="17" t="str">
        <f t="shared" si="128"/>
        <v>ConvF_Neobojeni, sek. aluminij: Metodologija masene bilance</v>
      </c>
      <c r="Z753" s="21" t="b">
        <f t="shared" si="123"/>
        <v>1</v>
      </c>
      <c r="AL753" s="619" t="s">
        <v>990</v>
      </c>
      <c r="AM753" s="619" t="s">
        <v>990</v>
      </c>
      <c r="AN753" s="619" t="s">
        <v>990</v>
      </c>
      <c r="AO753" s="619" t="s">
        <v>990</v>
      </c>
      <c r="AP753" s="619" t="s">
        <v>990</v>
      </c>
    </row>
    <row r="754" spans="1:44" ht="12.75" customHeight="1" outlineLevel="1" x14ac:dyDescent="0.2">
      <c r="A754" s="21">
        <v>58</v>
      </c>
      <c r="B754" s="606" t="str">
        <f t="shared" si="129"/>
        <v>Proizvodnja natrij karbonata i natrij-bikarbonata</v>
      </c>
      <c r="C754" s="17" t="str">
        <f t="shared" si="129"/>
        <v>Natrij karbonat / natrij bikarbonat</v>
      </c>
      <c r="D754" s="17" t="str">
        <f t="shared" si="129"/>
        <v>Metodologija masene bilance</v>
      </c>
      <c r="E754" s="17"/>
      <c r="F754" s="151" t="str">
        <f t="shared" si="127"/>
        <v>Metoda masene bilance, članak 25.</v>
      </c>
      <c r="G754" s="103" t="str">
        <f t="shared" si="131"/>
        <v>nije primjenjivo</v>
      </c>
      <c r="H754" s="149"/>
      <c r="I754" s="149"/>
      <c r="J754" s="151"/>
      <c r="K754" s="151"/>
      <c r="L754" s="149"/>
      <c r="M754" s="149"/>
      <c r="N754" s="149"/>
      <c r="O754" s="150"/>
      <c r="P754" s="103" t="str">
        <f>G754</f>
        <v>nije primjenjivo</v>
      </c>
      <c r="Q754" s="147" t="str">
        <f t="shared" si="124"/>
        <v>Natrij karbonat / natrij bikarbonat: Metodologija masene bilance</v>
      </c>
      <c r="R754" s="17"/>
      <c r="S754" s="17" t="str">
        <f t="shared" si="128"/>
        <v>ConvF_Natrij karbonat / natrij bikarbonat: Metodologija masene bilance</v>
      </c>
      <c r="W754" s="226"/>
      <c r="Z754" s="21" t="b">
        <f t="shared" si="123"/>
        <v>1</v>
      </c>
      <c r="AL754" s="619" t="s">
        <v>990</v>
      </c>
      <c r="AM754" s="619" t="s">
        <v>990</v>
      </c>
      <c r="AN754" s="619" t="s">
        <v>990</v>
      </c>
      <c r="AO754" s="619" t="s">
        <v>990</v>
      </c>
      <c r="AP754" s="619" t="s">
        <v>990</v>
      </c>
    </row>
    <row r="755" spans="1:44" ht="12.75" customHeight="1" outlineLevel="1" x14ac:dyDescent="0.2">
      <c r="A755" s="21">
        <v>59</v>
      </c>
      <c r="B755" s="606" t="str">
        <f t="shared" si="129"/>
        <v>Proizvodnja primarnog aluminija</v>
      </c>
      <c r="C755" s="17" t="str">
        <f t="shared" si="129"/>
        <v>Primarni aluminij</v>
      </c>
      <c r="D755" s="17" t="str">
        <f t="shared" si="129"/>
        <v>Metodologija masene bilance</v>
      </c>
      <c r="E755" s="17"/>
      <c r="F755" s="151" t="str">
        <f t="shared" si="127"/>
        <v>Metoda masene bilance, članak 25.</v>
      </c>
      <c r="G755" s="103" t="str">
        <f t="shared" si="131"/>
        <v>nije primjenjivo</v>
      </c>
      <c r="H755" s="149"/>
      <c r="I755" s="149"/>
      <c r="J755" s="151"/>
      <c r="K755" s="151"/>
      <c r="L755" s="149"/>
      <c r="M755" s="149"/>
      <c r="N755" s="149"/>
      <c r="O755" s="150"/>
      <c r="P755" s="103" t="str">
        <f>G755</f>
        <v>nije primjenjivo</v>
      </c>
      <c r="Q755" s="147" t="str">
        <f t="shared" si="124"/>
        <v>Primarni aluminij: Metodologija masene bilance</v>
      </c>
      <c r="R755" s="17"/>
      <c r="S755" s="17" t="str">
        <f t="shared" si="128"/>
        <v>ConvF_Primarni aluminij: Metodologija masene bilance</v>
      </c>
      <c r="Z755" s="21" t="b">
        <f>IF(G755=EUconst_NA,TRUE,FALSE)</f>
        <v>1</v>
      </c>
      <c r="AL755" s="619" t="s">
        <v>990</v>
      </c>
      <c r="AM755" s="619" t="s">
        <v>990</v>
      </c>
      <c r="AN755" s="619" t="s">
        <v>990</v>
      </c>
      <c r="AO755" s="619" t="s">
        <v>990</v>
      </c>
      <c r="AP755" s="619" t="s">
        <v>990</v>
      </c>
    </row>
    <row r="756" spans="1:44" ht="12.75" customHeight="1" outlineLevel="1" x14ac:dyDescent="0.2">
      <c r="A756" s="21">
        <v>60</v>
      </c>
      <c r="B756" s="606" t="str">
        <f t="shared" si="129"/>
        <v>Proizvodnja primarnog aluminija</v>
      </c>
      <c r="C756" s="17" t="str">
        <f t="shared" si="129"/>
        <v>Primarni aluminij</v>
      </c>
      <c r="D756" s="17" t="str">
        <f t="shared" si="129"/>
        <v>Emisije PFC (Metoda nagiba)</v>
      </c>
      <c r="E756" s="17"/>
      <c r="F756" s="151" t="str">
        <f t="shared" si="127"/>
        <v>Izračun sa specijalnim odredbama za PFC (Prilog IV, poglavlje 8.)</v>
      </c>
      <c r="G756" s="103" t="str">
        <f t="shared" si="131"/>
        <v>nije primjenjivo</v>
      </c>
      <c r="H756" s="149"/>
      <c r="I756" s="149"/>
      <c r="J756" s="151"/>
      <c r="K756" s="151"/>
      <c r="L756" s="149"/>
      <c r="M756" s="149"/>
      <c r="N756" s="149"/>
      <c r="O756" s="150"/>
      <c r="P756" s="103" t="str">
        <f>G756</f>
        <v>nije primjenjivo</v>
      </c>
      <c r="Q756" s="147" t="str">
        <f t="shared" si="124"/>
        <v>Primarni aluminij: Emisije PFC (Metoda nagiba)</v>
      </c>
      <c r="R756" s="17"/>
      <c r="S756" s="17" t="str">
        <f t="shared" si="128"/>
        <v>ConvF_Primarni aluminij: Emisije PFC (Metoda nagiba)</v>
      </c>
      <c r="Z756" s="21" t="b">
        <f t="shared" si="123"/>
        <v>1</v>
      </c>
      <c r="AL756" s="619" t="s">
        <v>990</v>
      </c>
      <c r="AM756" s="619" t="s">
        <v>990</v>
      </c>
      <c r="AN756" s="619" t="s">
        <v>990</v>
      </c>
      <c r="AO756" s="619" t="s">
        <v>990</v>
      </c>
      <c r="AP756" s="619" t="s">
        <v>990</v>
      </c>
    </row>
    <row r="757" spans="1:44" ht="12.75" customHeight="1" outlineLevel="1" x14ac:dyDescent="0.2">
      <c r="A757" s="21">
        <v>61</v>
      </c>
      <c r="B757" s="606" t="str">
        <f t="shared" ref="B757:D766" si="132">B685</f>
        <v>Proizvodnja primarnog aluminija</v>
      </c>
      <c r="C757" s="17" t="str">
        <f t="shared" si="132"/>
        <v>Primarni aluminij</v>
      </c>
      <c r="D757" s="17" t="str">
        <f t="shared" si="132"/>
        <v>Emisije PFC (prenaponska metoda)</v>
      </c>
      <c r="E757" s="17"/>
      <c r="F757" s="151" t="str">
        <f t="shared" si="127"/>
        <v>Izračun sa specijalnim odredbama za PFC (Prilog IV, poglavlje 8.)</v>
      </c>
      <c r="G757" s="103" t="str">
        <f t="shared" si="131"/>
        <v>nije primjenjivo</v>
      </c>
      <c r="H757" s="149"/>
      <c r="I757" s="149"/>
      <c r="J757" s="151"/>
      <c r="K757" s="151"/>
      <c r="L757" s="149"/>
      <c r="M757" s="149"/>
      <c r="N757" s="149"/>
      <c r="O757" s="150"/>
      <c r="P757" s="103" t="str">
        <f>G757</f>
        <v>nije primjenjivo</v>
      </c>
      <c r="Q757" s="147" t="str">
        <f t="shared" si="124"/>
        <v>Primarni aluminij: Emisije PFC (prenaponska metoda)</v>
      </c>
      <c r="R757" s="17"/>
      <c r="S757" s="17" t="str">
        <f t="shared" si="128"/>
        <v>ConvF_Primarni aluminij: Emisije PFC (prenaponska metoda)</v>
      </c>
      <c r="Z757" s="21" t="b">
        <f t="shared" si="123"/>
        <v>1</v>
      </c>
      <c r="AL757" s="619" t="s">
        <v>990</v>
      </c>
      <c r="AM757" s="619" t="s">
        <v>990</v>
      </c>
      <c r="AN757" s="619" t="s">
        <v>990</v>
      </c>
      <c r="AO757" s="619" t="s">
        <v>990</v>
      </c>
      <c r="AP757" s="619" t="s">
        <v>990</v>
      </c>
    </row>
    <row r="758" spans="1:44" ht="12.75" customHeight="1" outlineLevel="1" x14ac:dyDescent="0.2">
      <c r="A758" s="21">
        <v>62</v>
      </c>
      <c r="B758" s="606" t="str">
        <f t="shared" si="132"/>
        <v>Hvatanje stakleničkih plinova prema Direktivi 2009/31/EC</v>
      </c>
      <c r="C758" s="17" t="str">
        <f t="shared" si="132"/>
        <v>CCS: Capture</v>
      </c>
      <c r="D758" s="17" t="str">
        <f t="shared" si="132"/>
        <v>CO2 transferred</v>
      </c>
      <c r="E758" s="17"/>
      <c r="F758" s="151" t="str">
        <f t="shared" ref="F758:F766" si="133">F686</f>
        <v>Metoda masene bilance, članak 25.</v>
      </c>
      <c r="G758" s="103" t="str">
        <f t="shared" si="131"/>
        <v>nije primjenjivo</v>
      </c>
      <c r="H758" s="149"/>
      <c r="I758" s="149"/>
      <c r="J758" s="151"/>
      <c r="K758" s="151"/>
      <c r="L758" s="149"/>
      <c r="M758" s="149"/>
      <c r="N758" s="149"/>
      <c r="O758" s="150"/>
      <c r="P758" s="103" t="str">
        <f t="shared" ref="P758:P766" si="134">G758</f>
        <v>nije primjenjivo</v>
      </c>
      <c r="Q758" s="147" t="str">
        <f t="shared" ref="Q758:Q766" si="135">C758 &amp; ": " &amp;D758</f>
        <v>CCS: Capture: CO2 transferred</v>
      </c>
      <c r="R758" s="17"/>
      <c r="S758" s="17" t="str">
        <f t="shared" ref="S758:S766" si="136">EUconst_CNTR_ConversionFactor&amp;Q758</f>
        <v>ConvF_CCS: Capture: CO2 transferred</v>
      </c>
      <c r="Z758" s="21" t="b">
        <f t="shared" ref="Z758:Z766" si="137">IF(G758=EUconst_NA,TRUE,FALSE)</f>
        <v>1</v>
      </c>
      <c r="AL758" s="619"/>
      <c r="AM758" s="619"/>
      <c r="AN758" s="619"/>
      <c r="AO758" s="619"/>
      <c r="AP758" s="619"/>
    </row>
    <row r="759" spans="1:44" ht="12.75" customHeight="1" outlineLevel="1" x14ac:dyDescent="0.2">
      <c r="A759" s="21">
        <v>63</v>
      </c>
      <c r="B759" s="606" t="str">
        <f t="shared" si="132"/>
        <v>Transport stakleničkih plinova prema Direktivi 2009/31/EC</v>
      </c>
      <c r="C759" s="17" t="str">
        <f t="shared" si="132"/>
        <v>CCS: Transport</v>
      </c>
      <c r="D759" s="17" t="str">
        <f t="shared" si="132"/>
        <v>CO2 transferred</v>
      </c>
      <c r="E759" s="17"/>
      <c r="F759" s="151" t="str">
        <f t="shared" si="133"/>
        <v>Metoda masene bilance, članak 25.</v>
      </c>
      <c r="G759" s="103" t="str">
        <f t="shared" si="131"/>
        <v>nije primjenjivo</v>
      </c>
      <c r="H759" s="149"/>
      <c r="I759" s="149"/>
      <c r="J759" s="151"/>
      <c r="K759" s="151"/>
      <c r="L759" s="149"/>
      <c r="M759" s="149"/>
      <c r="N759" s="149"/>
      <c r="O759" s="150"/>
      <c r="P759" s="103" t="str">
        <f t="shared" si="134"/>
        <v>nije primjenjivo</v>
      </c>
      <c r="Q759" s="147" t="str">
        <f t="shared" si="135"/>
        <v>CCS: Transport: CO2 transferred</v>
      </c>
      <c r="R759" s="17"/>
      <c r="S759" s="17" t="str">
        <f t="shared" si="136"/>
        <v>ConvF_CCS: Transport: CO2 transferred</v>
      </c>
      <c r="Z759" s="21" t="b">
        <f t="shared" si="137"/>
        <v>1</v>
      </c>
      <c r="AL759" s="619"/>
      <c r="AM759" s="619"/>
      <c r="AN759" s="619"/>
      <c r="AO759" s="619"/>
      <c r="AP759" s="619"/>
    </row>
    <row r="760" spans="1:44" ht="12.75" customHeight="1" outlineLevel="1" x14ac:dyDescent="0.2">
      <c r="A760" s="21">
        <v>64</v>
      </c>
      <c r="B760" s="606" t="str">
        <f t="shared" si="132"/>
        <v>Transport stakleničkih plinova prema Direktivi 2009/31/EC</v>
      </c>
      <c r="C760" s="17" t="str">
        <f t="shared" si="132"/>
        <v>CCS: Transport</v>
      </c>
      <c r="D760" s="17" t="str">
        <f t="shared" si="132"/>
        <v>CO2 vented</v>
      </c>
      <c r="E760" s="17"/>
      <c r="F760" s="151" t="str">
        <f t="shared" si="133"/>
        <v>Standardna metoda: Proces, članak 24. stavak 2.</v>
      </c>
      <c r="G760" s="103" t="str">
        <f t="shared" si="131"/>
        <v>nije primjenjivo</v>
      </c>
      <c r="H760" s="149"/>
      <c r="I760" s="149"/>
      <c r="J760" s="151"/>
      <c r="K760" s="151"/>
      <c r="L760" s="149"/>
      <c r="M760" s="149"/>
      <c r="N760" s="149"/>
      <c r="O760" s="150"/>
      <c r="P760" s="103" t="str">
        <f t="shared" si="134"/>
        <v>nije primjenjivo</v>
      </c>
      <c r="Q760" s="147" t="str">
        <f t="shared" si="135"/>
        <v>CCS: Transport: CO2 vented</v>
      </c>
      <c r="R760" s="17"/>
      <c r="S760" s="17" t="str">
        <f t="shared" si="136"/>
        <v>ConvF_CCS: Transport: CO2 vented</v>
      </c>
      <c r="Z760" s="21" t="b">
        <f t="shared" si="137"/>
        <v>1</v>
      </c>
      <c r="AL760" s="619"/>
      <c r="AM760" s="619"/>
      <c r="AN760" s="619"/>
      <c r="AO760" s="619"/>
      <c r="AP760" s="619"/>
    </row>
    <row r="761" spans="1:44" ht="12.75" customHeight="1" outlineLevel="1" x14ac:dyDescent="0.2">
      <c r="A761" s="21">
        <v>65</v>
      </c>
      <c r="B761" s="606" t="str">
        <f t="shared" si="132"/>
        <v>Transport stakleničkih plinova prema Direktivi 2009/31/EC</v>
      </c>
      <c r="C761" s="17" t="str">
        <f t="shared" si="132"/>
        <v>CCS: Transport</v>
      </c>
      <c r="D761" s="17" t="str">
        <f t="shared" si="132"/>
        <v>CO2 leaked</v>
      </c>
      <c r="E761" s="17"/>
      <c r="F761" s="151" t="str">
        <f t="shared" si="133"/>
        <v>Standardna metoda: Proces, članak 24. stavak 2.</v>
      </c>
      <c r="G761" s="103" t="str">
        <f t="shared" si="131"/>
        <v>nije primjenjivo</v>
      </c>
      <c r="H761" s="149"/>
      <c r="I761" s="149"/>
      <c r="J761" s="151"/>
      <c r="K761" s="151"/>
      <c r="L761" s="149"/>
      <c r="M761" s="149"/>
      <c r="N761" s="149"/>
      <c r="O761" s="150"/>
      <c r="P761" s="103" t="str">
        <f t="shared" si="134"/>
        <v>nije primjenjivo</v>
      </c>
      <c r="Q761" s="147" t="str">
        <f t="shared" si="135"/>
        <v>CCS: Transport: CO2 leaked</v>
      </c>
      <c r="R761" s="17"/>
      <c r="S761" s="17" t="str">
        <f t="shared" si="136"/>
        <v>ConvF_CCS: Transport: CO2 leaked</v>
      </c>
      <c r="Z761" s="21" t="b">
        <f t="shared" si="137"/>
        <v>1</v>
      </c>
      <c r="AL761" s="619"/>
      <c r="AM761" s="619"/>
      <c r="AN761" s="619"/>
      <c r="AO761" s="619"/>
      <c r="AP761" s="619"/>
    </row>
    <row r="762" spans="1:44" ht="12.75" customHeight="1" outlineLevel="1" x14ac:dyDescent="0.2">
      <c r="A762" s="21">
        <v>66</v>
      </c>
      <c r="B762" s="606" t="str">
        <f t="shared" si="132"/>
        <v>Transport stakleničkih plinova prema Direktivi 2009/31/EC</v>
      </c>
      <c r="C762" s="17" t="str">
        <f t="shared" si="132"/>
        <v>CCS: Transport</v>
      </c>
      <c r="D762" s="17" t="str">
        <f t="shared" si="132"/>
        <v>CO2 fugitive</v>
      </c>
      <c r="E762" s="17"/>
      <c r="F762" s="151" t="str">
        <f t="shared" si="133"/>
        <v>Standardna metoda: Proces, članak 24. stavak 2.</v>
      </c>
      <c r="G762" s="103" t="str">
        <f t="shared" si="131"/>
        <v>nije primjenjivo</v>
      </c>
      <c r="H762" s="149"/>
      <c r="I762" s="149"/>
      <c r="J762" s="151"/>
      <c r="K762" s="151"/>
      <c r="L762" s="149"/>
      <c r="M762" s="149"/>
      <c r="N762" s="149"/>
      <c r="O762" s="150"/>
      <c r="P762" s="103" t="str">
        <f t="shared" si="134"/>
        <v>nije primjenjivo</v>
      </c>
      <c r="Q762" s="147" t="str">
        <f t="shared" si="135"/>
        <v>CCS: Transport: CO2 fugitive</v>
      </c>
      <c r="R762" s="17"/>
      <c r="S762" s="17" t="str">
        <f t="shared" si="136"/>
        <v>ConvF_CCS: Transport: CO2 fugitive</v>
      </c>
      <c r="Z762" s="21" t="b">
        <f t="shared" si="137"/>
        <v>1</v>
      </c>
      <c r="AL762" s="619"/>
      <c r="AM762" s="619"/>
      <c r="AN762" s="619"/>
      <c r="AO762" s="619"/>
      <c r="AP762" s="619"/>
    </row>
    <row r="763" spans="1:44" ht="12.75" customHeight="1" outlineLevel="1" x14ac:dyDescent="0.2">
      <c r="A763" s="21">
        <v>67</v>
      </c>
      <c r="B763" s="606" t="str">
        <f t="shared" si="132"/>
        <v>Skladištenje stakleničkih plinova prema Direktivi 2009/31/EC</v>
      </c>
      <c r="C763" s="17" t="str">
        <f t="shared" si="132"/>
        <v>CCS: Storage</v>
      </c>
      <c r="D763" s="17" t="str">
        <f t="shared" si="132"/>
        <v>CO2 transferred</v>
      </c>
      <c r="E763" s="17"/>
      <c r="F763" s="151" t="str">
        <f t="shared" si="133"/>
        <v>Metoda masene bilance, članak 25.</v>
      </c>
      <c r="G763" s="103" t="str">
        <f t="shared" si="131"/>
        <v>nije primjenjivo</v>
      </c>
      <c r="H763" s="149"/>
      <c r="I763" s="149"/>
      <c r="J763" s="151"/>
      <c r="K763" s="151"/>
      <c r="L763" s="149"/>
      <c r="M763" s="149"/>
      <c r="N763" s="149"/>
      <c r="O763" s="150"/>
      <c r="P763" s="103" t="str">
        <f t="shared" si="134"/>
        <v>nije primjenjivo</v>
      </c>
      <c r="Q763" s="147" t="str">
        <f t="shared" si="135"/>
        <v>CCS: Storage: CO2 transferred</v>
      </c>
      <c r="R763" s="17"/>
      <c r="S763" s="17" t="str">
        <f t="shared" si="136"/>
        <v>ConvF_CCS: Storage: CO2 transferred</v>
      </c>
      <c r="Z763" s="21" t="b">
        <f t="shared" si="137"/>
        <v>1</v>
      </c>
      <c r="AL763" s="619"/>
      <c r="AM763" s="619"/>
      <c r="AN763" s="619"/>
      <c r="AO763" s="619"/>
      <c r="AP763" s="619"/>
    </row>
    <row r="764" spans="1:44" ht="12.75" customHeight="1" outlineLevel="1" x14ac:dyDescent="0.2">
      <c r="A764" s="21">
        <v>68</v>
      </c>
      <c r="B764" s="606" t="str">
        <f t="shared" si="132"/>
        <v>Skladištenje stakleničkih plinova prema Direktivi 2009/31/EC</v>
      </c>
      <c r="C764" s="17" t="str">
        <f t="shared" si="132"/>
        <v>CCS: Storage</v>
      </c>
      <c r="D764" s="17" t="str">
        <f t="shared" si="132"/>
        <v>CO2 vented</v>
      </c>
      <c r="E764" s="17"/>
      <c r="F764" s="151" t="str">
        <f t="shared" si="133"/>
        <v>Standardna metoda: Proces, članak 24. stavak 2.</v>
      </c>
      <c r="G764" s="103" t="str">
        <f t="shared" si="131"/>
        <v>nije primjenjivo</v>
      </c>
      <c r="H764" s="149"/>
      <c r="I764" s="149"/>
      <c r="J764" s="151"/>
      <c r="K764" s="151"/>
      <c r="L764" s="149"/>
      <c r="M764" s="149"/>
      <c r="N764" s="149"/>
      <c r="O764" s="150"/>
      <c r="P764" s="103" t="str">
        <f t="shared" si="134"/>
        <v>nije primjenjivo</v>
      </c>
      <c r="Q764" s="147" t="str">
        <f t="shared" si="135"/>
        <v>CCS: Storage: CO2 vented</v>
      </c>
      <c r="R764" s="17"/>
      <c r="S764" s="17" t="str">
        <f t="shared" si="136"/>
        <v>ConvF_CCS: Storage: CO2 vented</v>
      </c>
      <c r="Z764" s="21" t="b">
        <f t="shared" si="137"/>
        <v>1</v>
      </c>
      <c r="AL764" s="619"/>
      <c r="AM764" s="619"/>
      <c r="AN764" s="619"/>
      <c r="AO764" s="619"/>
      <c r="AP764" s="619"/>
    </row>
    <row r="765" spans="1:44" ht="12.75" customHeight="1" outlineLevel="1" x14ac:dyDescent="0.2">
      <c r="A765" s="21">
        <v>69</v>
      </c>
      <c r="B765" s="606" t="str">
        <f t="shared" si="132"/>
        <v>Skladištenje stakleničkih plinova prema Direktivi 2009/31/EC</v>
      </c>
      <c r="C765" s="17" t="str">
        <f t="shared" si="132"/>
        <v>CCS: Storage</v>
      </c>
      <c r="D765" s="17" t="str">
        <f t="shared" si="132"/>
        <v>CO2 leaked</v>
      </c>
      <c r="E765" s="17"/>
      <c r="F765" s="151" t="str">
        <f t="shared" si="133"/>
        <v>Standardna metoda: Proces, članak 24. stavak 2.</v>
      </c>
      <c r="G765" s="103" t="str">
        <f t="shared" si="131"/>
        <v>nije primjenjivo</v>
      </c>
      <c r="H765" s="149"/>
      <c r="I765" s="149"/>
      <c r="J765" s="151"/>
      <c r="K765" s="151"/>
      <c r="L765" s="149"/>
      <c r="M765" s="149"/>
      <c r="N765" s="149"/>
      <c r="O765" s="150"/>
      <c r="P765" s="103" t="str">
        <f t="shared" si="134"/>
        <v>nije primjenjivo</v>
      </c>
      <c r="Q765" s="147" t="str">
        <f t="shared" si="135"/>
        <v>CCS: Storage: CO2 leaked</v>
      </c>
      <c r="R765" s="17"/>
      <c r="S765" s="17" t="str">
        <f t="shared" si="136"/>
        <v>ConvF_CCS: Storage: CO2 leaked</v>
      </c>
      <c r="Z765" s="21" t="b">
        <f t="shared" si="137"/>
        <v>1</v>
      </c>
      <c r="AL765" s="619"/>
      <c r="AM765" s="619"/>
      <c r="AN765" s="619"/>
      <c r="AO765" s="619"/>
      <c r="AP765" s="619"/>
    </row>
    <row r="766" spans="1:44" ht="12.75" customHeight="1" outlineLevel="1" x14ac:dyDescent="0.2">
      <c r="A766" s="21">
        <v>70</v>
      </c>
      <c r="B766" s="606" t="str">
        <f t="shared" si="132"/>
        <v>Skladištenje stakleničkih plinova prema Direktivi 2009/31/EC</v>
      </c>
      <c r="C766" s="17" t="str">
        <f t="shared" si="132"/>
        <v>CCS: Storage</v>
      </c>
      <c r="D766" s="17" t="str">
        <f t="shared" si="132"/>
        <v>CO2 fugitive</v>
      </c>
      <c r="E766" s="17"/>
      <c r="F766" s="151" t="str">
        <f t="shared" si="133"/>
        <v>Standardna metoda: Proces, članak 24. stavak 2.</v>
      </c>
      <c r="G766" s="103" t="str">
        <f t="shared" si="131"/>
        <v>nije primjenjivo</v>
      </c>
      <c r="H766" s="149"/>
      <c r="I766" s="149"/>
      <c r="J766" s="151"/>
      <c r="K766" s="151"/>
      <c r="L766" s="149"/>
      <c r="M766" s="149"/>
      <c r="N766" s="149"/>
      <c r="O766" s="150"/>
      <c r="P766" s="103" t="str">
        <f t="shared" si="134"/>
        <v>nije primjenjivo</v>
      </c>
      <c r="Q766" s="147" t="str">
        <f t="shared" si="135"/>
        <v>CCS: Storage: CO2 fugitive</v>
      </c>
      <c r="R766" s="17"/>
      <c r="S766" s="17" t="str">
        <f t="shared" si="136"/>
        <v>ConvF_CCS: Storage: CO2 fugitive</v>
      </c>
      <c r="Z766" s="21" t="b">
        <f t="shared" si="137"/>
        <v>1</v>
      </c>
      <c r="AL766" s="619"/>
      <c r="AM766" s="619"/>
      <c r="AN766" s="619"/>
      <c r="AO766" s="619"/>
      <c r="AP766" s="619"/>
    </row>
    <row r="767" spans="1:44" ht="12.75" customHeight="1" outlineLevel="1" x14ac:dyDescent="0.2">
      <c r="B767" s="17"/>
      <c r="C767" s="17"/>
      <c r="D767" s="17"/>
      <c r="E767" s="17"/>
      <c r="F767" s="17"/>
      <c r="G767" s="17"/>
      <c r="H767" s="88"/>
      <c r="I767" s="88"/>
      <c r="J767" s="17"/>
      <c r="K767" s="17"/>
      <c r="L767" s="88"/>
      <c r="M767" s="88"/>
      <c r="N767" s="88"/>
      <c r="O767" s="88"/>
      <c r="P767" s="103"/>
      <c r="Q767" s="17"/>
      <c r="R767" s="17"/>
      <c r="S767" s="17"/>
      <c r="Z767" s="21" t="b">
        <f>IF(G767=EUconst_NA,TRUE,FALSE)</f>
        <v>0</v>
      </c>
    </row>
    <row r="768" spans="1:44" s="137" customFormat="1" x14ac:dyDescent="0.2">
      <c r="A768" s="678" t="s">
        <v>1789</v>
      </c>
      <c r="B768" s="143"/>
      <c r="C768" s="143" t="str">
        <f>Translations!$B$957</f>
        <v>Skraćeno ime</v>
      </c>
      <c r="D768" s="143" t="str">
        <f>Translations!$B$958</f>
        <v>Pod-djelatnost</v>
      </c>
      <c r="E768" s="143" t="str">
        <f>Translations!$B$389</f>
        <v>Analitički parametar</v>
      </c>
      <c r="F768" s="143" t="str">
        <f>Translations!$B$959</f>
        <v>Tip izvora</v>
      </c>
      <c r="G768" s="144" t="str">
        <f>Translations!$B$960</f>
        <v>Minimum</v>
      </c>
      <c r="H768" s="144">
        <v>1</v>
      </c>
      <c r="I768" s="144">
        <v>2</v>
      </c>
      <c r="J768" s="144" t="s">
        <v>1323</v>
      </c>
      <c r="K768" s="144" t="str">
        <f>Translations!$B$928</f>
        <v>2b</v>
      </c>
      <c r="L768" s="144">
        <v>3</v>
      </c>
      <c r="M768" s="144" t="s">
        <v>1755</v>
      </c>
      <c r="N768" s="144" t="s">
        <v>1756</v>
      </c>
      <c r="O768" s="144">
        <v>4</v>
      </c>
      <c r="P768" s="144" t="str">
        <f>Translations!$B$961</f>
        <v>Najviši</v>
      </c>
      <c r="Q768" s="145"/>
      <c r="R768" s="142"/>
      <c r="S768" s="142"/>
      <c r="T768" s="142"/>
      <c r="U768" s="142"/>
      <c r="V768" s="142"/>
      <c r="W768" s="142"/>
      <c r="X768" s="142"/>
      <c r="Y768" s="142"/>
      <c r="Z768" s="142" t="str">
        <f>Translations!$B$962</f>
        <v>označiti sivom bojom?</v>
      </c>
      <c r="AA768" s="142"/>
      <c r="AB768" s="142"/>
      <c r="AC768" s="142"/>
      <c r="AD768" s="142"/>
      <c r="AE768" s="142"/>
      <c r="AF768" s="142"/>
      <c r="AG768" s="142"/>
      <c r="AH768" s="142"/>
      <c r="AI768" s="142"/>
      <c r="AJ768" s="142"/>
      <c r="AK768" s="142" t="s">
        <v>1649</v>
      </c>
      <c r="AL768" s="206">
        <v>1</v>
      </c>
      <c r="AM768" s="206">
        <v>2</v>
      </c>
      <c r="AN768" s="206" t="s">
        <v>1323</v>
      </c>
      <c r="AO768" s="206" t="str">
        <f>Translations!$B$928</f>
        <v>2b</v>
      </c>
      <c r="AP768" s="206">
        <v>3</v>
      </c>
      <c r="AQ768" s="206" t="s">
        <v>1755</v>
      </c>
      <c r="AR768" s="206" t="s">
        <v>1756</v>
      </c>
    </row>
    <row r="769" spans="2:44" ht="12.75" customHeight="1" outlineLevel="1" x14ac:dyDescent="0.2">
      <c r="B769" s="606"/>
      <c r="C769" s="17" t="s">
        <v>1790</v>
      </c>
      <c r="D769" s="17" t="s">
        <v>1791</v>
      </c>
      <c r="E769" s="17" t="str">
        <f>Translations!$B$974</f>
        <v>Pojedinačni ulazni i izlazni materijal [t]</v>
      </c>
      <c r="F769" s="151" t="str">
        <f t="shared" ref="F769:F775" si="138">EUconst_MassBalance</f>
        <v>Metoda masene bilance, članak 25.</v>
      </c>
      <c r="G769" s="103">
        <v>4</v>
      </c>
      <c r="H769" s="149" t="str">
        <f>Translations!$B$966</f>
        <v>± 7,5%</v>
      </c>
      <c r="I769" s="149" t="str">
        <f>Translations!$B$967</f>
        <v>± 5,0%</v>
      </c>
      <c r="J769" s="151"/>
      <c r="K769" s="151"/>
      <c r="L769" s="149" t="str">
        <f>Translations!$B$968</f>
        <v>± 2,5%</v>
      </c>
      <c r="M769" s="149"/>
      <c r="N769" s="149"/>
      <c r="O769" s="150" t="str">
        <f>Translations!$B$969</f>
        <v>± 1,5%</v>
      </c>
      <c r="P769" s="103">
        <v>4</v>
      </c>
      <c r="Q769" s="147" t="str">
        <f>C769 &amp; ": " &amp;D769</f>
        <v>CCU: Process inputs &amp; outputs</v>
      </c>
      <c r="R769" s="17"/>
      <c r="S769" s="17" t="str">
        <f>EUconst_CNTR_ActivityData&amp;Q769</f>
        <v>ActivityData_CCU: Process inputs &amp; outputs</v>
      </c>
      <c r="AL769" s="619" t="s">
        <v>990</v>
      </c>
      <c r="AM769" s="619" t="s">
        <v>990</v>
      </c>
      <c r="AN769" s="619" t="s">
        <v>990</v>
      </c>
      <c r="AO769" s="619" t="s">
        <v>990</v>
      </c>
      <c r="AP769" s="619" t="s">
        <v>990</v>
      </c>
      <c r="AQ769" s="619" t="s">
        <v>990</v>
      </c>
      <c r="AR769" s="619" t="s">
        <v>990</v>
      </c>
    </row>
    <row r="770" spans="2:44" ht="12.75" customHeight="1" outlineLevel="1" x14ac:dyDescent="0.2">
      <c r="B770" s="606"/>
      <c r="C770" s="17" t="str">
        <f t="shared" ref="C770:D775" si="139">C769</f>
        <v>CCU</v>
      </c>
      <c r="D770" s="17" t="str">
        <f t="shared" si="139"/>
        <v>Process inputs &amp; outputs</v>
      </c>
      <c r="E770" s="597"/>
      <c r="F770" s="151" t="str">
        <f t="shared" si="138"/>
        <v>Metoda masene bilance, članak 25.</v>
      </c>
      <c r="G770" s="103" t="str">
        <f>EUconst_NA</f>
        <v>nije primjenjivo</v>
      </c>
      <c r="H770" s="149"/>
      <c r="I770" s="149"/>
      <c r="J770" s="151"/>
      <c r="K770" s="151"/>
      <c r="L770" s="149"/>
      <c r="M770" s="149"/>
      <c r="N770" s="149"/>
      <c r="O770" s="150"/>
      <c r="P770" s="103" t="str">
        <f>G770</f>
        <v>nije primjenjivo</v>
      </c>
      <c r="Q770" s="147" t="str">
        <f t="shared" ref="Q770:Q775" si="140">C770 &amp; ": " &amp;D770</f>
        <v>CCU: Process inputs &amp; outputs</v>
      </c>
      <c r="R770" s="17"/>
      <c r="S770" s="17" t="str">
        <f>EUconst_CNTR_EF&amp;Q770</f>
        <v>EF_CCU: Process inputs &amp; outputs</v>
      </c>
      <c r="AL770" s="619" t="s">
        <v>990</v>
      </c>
      <c r="AM770" s="619" t="s">
        <v>990</v>
      </c>
      <c r="AN770" s="619" t="s">
        <v>990</v>
      </c>
      <c r="AO770" s="619" t="s">
        <v>990</v>
      </c>
      <c r="AP770" s="619" t="s">
        <v>990</v>
      </c>
      <c r="AQ770" s="619" t="s">
        <v>990</v>
      </c>
      <c r="AR770" s="619" t="s">
        <v>990</v>
      </c>
    </row>
    <row r="771" spans="2:44" ht="12.75" customHeight="1" outlineLevel="1" x14ac:dyDescent="0.2">
      <c r="B771" s="606"/>
      <c r="C771" s="17" t="str">
        <f t="shared" si="139"/>
        <v>CCU</v>
      </c>
      <c r="D771" s="17" t="str">
        <f t="shared" si="139"/>
        <v>Process inputs &amp; outputs</v>
      </c>
      <c r="E771" s="597"/>
      <c r="F771" s="151" t="str">
        <f t="shared" si="138"/>
        <v>Metoda masene bilance, članak 25.</v>
      </c>
      <c r="G771" s="103">
        <v>3</v>
      </c>
      <c r="H771" s="149" t="str">
        <f>Translations!$B$493</f>
        <v>Zadane vrijednosti I:</v>
      </c>
      <c r="I771" s="149"/>
      <c r="J771" s="151" t="str">
        <f>Translations!$B$528</f>
        <v>Zadane vrijednosti II:</v>
      </c>
      <c r="K771" s="151" t="str">
        <f>Translations!$B$1109</f>
        <v>Fakture (ukoliko je primjenjivo)</v>
      </c>
      <c r="L771" s="149" t="str">
        <f>Translations!$B$527</f>
        <v>Laboratorijske analize:</v>
      </c>
      <c r="M771" s="149"/>
      <c r="N771" s="149"/>
      <c r="O771" s="150"/>
      <c r="P771" s="103">
        <f>IF(G771=EUconst_NA,EUconst_NA,IF(ISBLANK(J771),COUNTA(H771:O771),COUNTA(H771,J771,L771)))</f>
        <v>3</v>
      </c>
      <c r="Q771" s="147" t="str">
        <f t="shared" si="140"/>
        <v>CCU: Process inputs &amp; outputs</v>
      </c>
      <c r="R771" s="17"/>
      <c r="S771" s="17" t="str">
        <f>EUconst_CNTR_NCV&amp;Q771</f>
        <v>NCV_CCU: Process inputs &amp; outputs</v>
      </c>
      <c r="AL771" s="619">
        <v>1</v>
      </c>
      <c r="AM771" s="619">
        <v>1</v>
      </c>
      <c r="AN771" s="619">
        <v>1</v>
      </c>
      <c r="AO771" s="619">
        <v>2</v>
      </c>
      <c r="AP771" s="619">
        <v>2</v>
      </c>
      <c r="AQ771" s="619"/>
      <c r="AR771" s="619"/>
    </row>
    <row r="772" spans="2:44" ht="12.75" customHeight="1" outlineLevel="1" x14ac:dyDescent="0.2">
      <c r="B772" s="606"/>
      <c r="C772" s="17" t="str">
        <f t="shared" si="139"/>
        <v>CCU</v>
      </c>
      <c r="D772" s="17" t="str">
        <f t="shared" si="139"/>
        <v>Process inputs &amp; outputs</v>
      </c>
      <c r="E772" s="597"/>
      <c r="F772" s="151" t="str">
        <f t="shared" si="138"/>
        <v>Metoda masene bilance, članak 25.</v>
      </c>
      <c r="G772" s="103">
        <v>3</v>
      </c>
      <c r="H772" s="149" t="str">
        <f>Translations!$B$493</f>
        <v>Zadane vrijednosti I:</v>
      </c>
      <c r="I772" s="149"/>
      <c r="J772" s="151" t="str">
        <f>Translations!$B$528</f>
        <v>Zadane vrijednosti II:</v>
      </c>
      <c r="K772" s="151" t="str">
        <f>Translations!$B$1061</f>
        <v>Utemeljeni posredni faktori (ako je promijenjivo)</v>
      </c>
      <c r="L772" s="149" t="str">
        <f>Translations!$B$527</f>
        <v>Laboratorijske analize:</v>
      </c>
      <c r="M772" s="149"/>
      <c r="N772" s="149"/>
      <c r="O772" s="150"/>
      <c r="P772" s="103">
        <f>IF(G772=EUconst_NA,EUconst_NA,IF(ISBLANK(J772),COUNTA(H772:O772),COUNTA(H772,J772,L772)))</f>
        <v>3</v>
      </c>
      <c r="Q772" s="147" t="str">
        <f t="shared" si="140"/>
        <v>CCU: Process inputs &amp; outputs</v>
      </c>
      <c r="R772" s="17"/>
      <c r="S772" s="17" t="str">
        <f>EUconst_CNTR_CarbonContent&amp;Q772</f>
        <v>CarbC_CCU: Process inputs &amp; outputs</v>
      </c>
      <c r="AL772" s="619">
        <v>1</v>
      </c>
      <c r="AM772" s="619">
        <v>1</v>
      </c>
      <c r="AN772" s="619">
        <v>1</v>
      </c>
      <c r="AO772" s="619">
        <v>2</v>
      </c>
      <c r="AP772" s="619">
        <v>2</v>
      </c>
      <c r="AQ772" s="619"/>
      <c r="AR772" s="619"/>
    </row>
    <row r="773" spans="2:44" ht="12.75" customHeight="1" outlineLevel="1" x14ac:dyDescent="0.2">
      <c r="B773" s="606"/>
      <c r="C773" s="17" t="str">
        <f t="shared" si="139"/>
        <v>CCU</v>
      </c>
      <c r="D773" s="17" t="str">
        <f t="shared" si="139"/>
        <v>Process inputs &amp; outputs</v>
      </c>
      <c r="E773" s="597"/>
      <c r="F773" s="151" t="str">
        <f t="shared" si="138"/>
        <v>Metoda masene bilance, članak 25.</v>
      </c>
      <c r="G773" s="103">
        <v>3</v>
      </c>
      <c r="H773" s="149" t="str">
        <f>Translations!$B$505</f>
        <v>Udio biomase I:</v>
      </c>
      <c r="I773" s="149" t="str">
        <f>Translations!$B$510</f>
        <v>Udio biomase II:</v>
      </c>
      <c r="J773" s="151"/>
      <c r="K773" s="151"/>
      <c r="L773" s="149"/>
      <c r="M773" s="149" t="str">
        <f>Translations!$B$1266</f>
        <v>Analiza udjela biomase</v>
      </c>
      <c r="N773" s="149" t="s">
        <v>1757</v>
      </c>
      <c r="O773" s="150"/>
      <c r="P773" s="103">
        <v>3</v>
      </c>
      <c r="Q773" s="147" t="str">
        <f t="shared" si="140"/>
        <v>CCU: Process inputs &amp; outputs</v>
      </c>
      <c r="R773" s="17"/>
      <c r="S773" s="17" t="str">
        <f>EUconst_CNTR_BiomassContent&amp;Q773</f>
        <v>BioC_CCU: Process inputs &amp; outputs</v>
      </c>
      <c r="AL773" s="619">
        <v>1</v>
      </c>
      <c r="AM773" s="619" t="s">
        <v>990</v>
      </c>
      <c r="AN773" s="619" t="s">
        <v>990</v>
      </c>
      <c r="AO773" s="619" t="s">
        <v>990</v>
      </c>
      <c r="AP773" s="619" t="s">
        <v>990</v>
      </c>
      <c r="AQ773" s="619">
        <v>2</v>
      </c>
      <c r="AR773" s="619">
        <v>3</v>
      </c>
    </row>
    <row r="774" spans="2:44" ht="12.75" customHeight="1" outlineLevel="1" x14ac:dyDescent="0.2">
      <c r="B774" s="606"/>
      <c r="C774" s="17" t="str">
        <f t="shared" si="139"/>
        <v>CCU</v>
      </c>
      <c r="D774" s="17" t="str">
        <f t="shared" si="139"/>
        <v>Process inputs &amp; outputs</v>
      </c>
      <c r="E774" s="597"/>
      <c r="F774" s="151" t="str">
        <f t="shared" si="138"/>
        <v>Metoda masene bilance, članak 25.</v>
      </c>
      <c r="G774" s="103" t="str">
        <f>EUconst_NA</f>
        <v>nije primjenjivo</v>
      </c>
      <c r="H774" s="149"/>
      <c r="I774" s="149"/>
      <c r="J774" s="151"/>
      <c r="K774" s="151"/>
      <c r="L774" s="149"/>
      <c r="M774" s="149"/>
      <c r="N774" s="149"/>
      <c r="O774" s="150"/>
      <c r="P774" s="103" t="str">
        <f>G774</f>
        <v>nije primjenjivo</v>
      </c>
      <c r="Q774" s="147" t="str">
        <f t="shared" si="140"/>
        <v>CCU: Process inputs &amp; outputs</v>
      </c>
      <c r="R774" s="17"/>
      <c r="S774" s="17" t="str">
        <f>EUconst_CNTR_OxidationFactor&amp;Q774</f>
        <v>OxF_CCU: Process inputs &amp; outputs</v>
      </c>
      <c r="AL774" s="619" t="s">
        <v>990</v>
      </c>
      <c r="AM774" s="619" t="s">
        <v>990</v>
      </c>
      <c r="AN774" s="619" t="s">
        <v>990</v>
      </c>
      <c r="AO774" s="619" t="s">
        <v>990</v>
      </c>
      <c r="AP774" s="619" t="s">
        <v>990</v>
      </c>
      <c r="AQ774" s="619" t="s">
        <v>990</v>
      </c>
      <c r="AR774" s="619" t="s">
        <v>990</v>
      </c>
    </row>
    <row r="775" spans="2:44" ht="12.75" customHeight="1" outlineLevel="1" x14ac:dyDescent="0.2">
      <c r="B775" s="606"/>
      <c r="C775" s="17" t="str">
        <f t="shared" si="139"/>
        <v>CCU</v>
      </c>
      <c r="D775" s="17" t="str">
        <f t="shared" si="139"/>
        <v>Process inputs &amp; outputs</v>
      </c>
      <c r="E775" s="597"/>
      <c r="F775" s="151" t="str">
        <f t="shared" si="138"/>
        <v>Metoda masene bilance, članak 25.</v>
      </c>
      <c r="G775" s="103" t="str">
        <f>EUconst_NA</f>
        <v>nije primjenjivo</v>
      </c>
      <c r="H775" s="149"/>
      <c r="I775" s="149"/>
      <c r="J775" s="151"/>
      <c r="K775" s="151"/>
      <c r="L775" s="149"/>
      <c r="M775" s="149"/>
      <c r="N775" s="149"/>
      <c r="O775" s="150"/>
      <c r="P775" s="103" t="str">
        <f>G775</f>
        <v>nije primjenjivo</v>
      </c>
      <c r="Q775" s="147" t="str">
        <f t="shared" si="140"/>
        <v>CCU: Process inputs &amp; outputs</v>
      </c>
      <c r="R775" s="17"/>
      <c r="S775" s="17" t="str">
        <f>EUconst_CNTR_ConversionFactor&amp;Q775</f>
        <v>ConvF_CCU: Process inputs &amp; outputs</v>
      </c>
      <c r="AL775" s="619" t="s">
        <v>990</v>
      </c>
      <c r="AM775" s="619" t="s">
        <v>990</v>
      </c>
      <c r="AN775" s="619" t="s">
        <v>990</v>
      </c>
      <c r="AO775" s="619" t="s">
        <v>990</v>
      </c>
      <c r="AP775" s="619" t="s">
        <v>990</v>
      </c>
      <c r="AQ775" s="619" t="s">
        <v>990</v>
      </c>
      <c r="AR775" s="619" t="s">
        <v>990</v>
      </c>
    </row>
    <row r="776" spans="2:44" ht="12.75" customHeight="1" outlineLevel="1" x14ac:dyDescent="0.2">
      <c r="B776" s="17"/>
      <c r="C776" s="17"/>
      <c r="D776" s="17"/>
      <c r="E776" s="17"/>
      <c r="F776" s="17"/>
      <c r="G776" s="17"/>
      <c r="H776" s="17"/>
      <c r="I776" s="17"/>
      <c r="J776" s="17"/>
      <c r="K776" s="17"/>
      <c r="L776" s="17"/>
      <c r="M776" s="17"/>
      <c r="N776" s="17"/>
      <c r="O776" s="17"/>
      <c r="P776" s="17"/>
      <c r="Q776" s="17"/>
      <c r="R776" s="17"/>
      <c r="S776" s="17"/>
      <c r="AL776" s="619" t="s">
        <v>990</v>
      </c>
      <c r="AM776" s="619" t="s">
        <v>990</v>
      </c>
      <c r="AN776" s="619" t="s">
        <v>990</v>
      </c>
      <c r="AO776" s="619" t="s">
        <v>990</v>
      </c>
      <c r="AP776" s="619" t="s">
        <v>990</v>
      </c>
      <c r="AQ776" s="619" t="s">
        <v>990</v>
      </c>
      <c r="AR776" s="619" t="s">
        <v>990</v>
      </c>
    </row>
    <row r="777" spans="2:44" s="137" customFormat="1" x14ac:dyDescent="0.2">
      <c r="B777" s="143" t="str">
        <f>Translations!$B$1131</f>
        <v>Mjerenje</v>
      </c>
      <c r="C777" s="142"/>
      <c r="D777" s="142"/>
      <c r="E777" s="142"/>
      <c r="F777" s="143"/>
      <c r="G777" s="144" t="str">
        <f>Translations!$B$960</f>
        <v>Minimum</v>
      </c>
      <c r="H777" s="144">
        <v>1</v>
      </c>
      <c r="I777" s="144">
        <v>2</v>
      </c>
      <c r="J777" s="144" t="s">
        <v>1323</v>
      </c>
      <c r="K777" s="144" t="str">
        <f>Translations!$B$928</f>
        <v>2b</v>
      </c>
      <c r="L777" s="144">
        <v>3</v>
      </c>
      <c r="M777" s="144" t="s">
        <v>1755</v>
      </c>
      <c r="N777" s="144" t="s">
        <v>1756</v>
      </c>
      <c r="O777" s="206">
        <v>4</v>
      </c>
      <c r="P777" s="144" t="str">
        <f>Translations!$B$961</f>
        <v>Najviši</v>
      </c>
    </row>
    <row r="778" spans="2:44" ht="12.75" customHeight="1" outlineLevel="1" x14ac:dyDescent="0.2">
      <c r="B778" s="17" t="str">
        <f>B51</f>
        <v>CO2</v>
      </c>
      <c r="C778" s="17"/>
      <c r="D778" s="17"/>
      <c r="E778" s="17"/>
      <c r="F778" s="17"/>
      <c r="G778" s="17">
        <v>2</v>
      </c>
      <c r="H778" s="146" t="str">
        <f>Translations!$B$1132</f>
        <v>± 10,0%</v>
      </c>
      <c r="I778" s="146" t="str">
        <f>Translations!$B$966</f>
        <v>± 7,5%</v>
      </c>
      <c r="J778" s="17"/>
      <c r="K778" s="17"/>
      <c r="L778" s="146" t="str">
        <f>Translations!$B$967</f>
        <v>± 5,0%</v>
      </c>
      <c r="M778" s="146"/>
      <c r="N778" s="146"/>
      <c r="O778" s="146" t="str">
        <f>Translations!$B$968</f>
        <v>± 2,5%</v>
      </c>
      <c r="P778" s="103">
        <f>IF(G778=EUconst_NA,EUconst_NA,IF(ISBLANK(J778),COUNTA(H778:O778),COUNTA(H778,J778,L778)))</f>
        <v>4</v>
      </c>
      <c r="Q778" s="17"/>
      <c r="R778" s="17"/>
      <c r="S778" s="17"/>
    </row>
    <row r="779" spans="2:44" ht="12.75" customHeight="1" outlineLevel="1" x14ac:dyDescent="0.2">
      <c r="B779" s="17" t="str">
        <f>C51</f>
        <v>N2O</v>
      </c>
      <c r="C779" s="17"/>
      <c r="D779" s="17"/>
      <c r="E779" s="17"/>
      <c r="F779" s="17"/>
      <c r="G779" s="17">
        <v>2</v>
      </c>
      <c r="H779" s="146" t="str">
        <f>Translations!$B$1132</f>
        <v>± 10,0%</v>
      </c>
      <c r="I779" s="146" t="str">
        <f>Translations!$B$966</f>
        <v>± 7,5%</v>
      </c>
      <c r="J779" s="17"/>
      <c r="K779" s="17"/>
      <c r="L779" s="146" t="str">
        <f>Translations!$B$967</f>
        <v>± 5,0%</v>
      </c>
      <c r="M779" s="146"/>
      <c r="N779" s="146"/>
      <c r="O779" s="191" t="str">
        <f>EUconst_NA</f>
        <v>nije primjenjivo</v>
      </c>
      <c r="P779" s="103">
        <v>3</v>
      </c>
      <c r="Q779" s="17"/>
      <c r="R779" s="17"/>
      <c r="S779" s="17"/>
    </row>
    <row r="780" spans="2:44" ht="12.75" customHeight="1" outlineLevel="1" x14ac:dyDescent="0.2">
      <c r="B780" s="17" t="str">
        <f>D51</f>
        <v xml:space="preserve">prijenos CO2 </v>
      </c>
      <c r="C780" s="17"/>
      <c r="D780" s="17"/>
      <c r="E780" s="17"/>
      <c r="F780" s="17"/>
      <c r="G780" s="597">
        <v>2</v>
      </c>
      <c r="H780" s="146" t="str">
        <f>Translations!$B$1132</f>
        <v>± 10,0%</v>
      </c>
      <c r="I780" s="146" t="str">
        <f>Translations!$B$966</f>
        <v>± 7,5%</v>
      </c>
      <c r="J780" s="17"/>
      <c r="K780" s="17"/>
      <c r="L780" s="146" t="str">
        <f>Translations!$B$967</f>
        <v>± 5,0%</v>
      </c>
      <c r="M780" s="146"/>
      <c r="N780" s="146"/>
      <c r="O780" s="146" t="str">
        <f>Translations!$B$968</f>
        <v>± 2,5%</v>
      </c>
      <c r="P780" s="103">
        <f>IF(G780=EUconst_NA,EUconst_NA,IF(ISBLANK(J780),COUNTA(H780:O780),COUNTA(H780,J780,L780)))</f>
        <v>4</v>
      </c>
      <c r="Q780" s="17"/>
      <c r="R780" s="17"/>
      <c r="S780" s="17"/>
    </row>
    <row r="781" spans="2:44" ht="12.75" customHeight="1" outlineLevel="1" x14ac:dyDescent="0.2">
      <c r="B781" s="597" t="str">
        <f>Translations!$B$1241</f>
        <v>Prijenos N2O</v>
      </c>
      <c r="C781" s="17"/>
      <c r="D781" s="17"/>
      <c r="E781" s="17"/>
      <c r="F781" s="17"/>
      <c r="G781" s="597">
        <v>2</v>
      </c>
      <c r="H781" s="609" t="str">
        <f>Translations!$B$1132</f>
        <v>± 10,0%</v>
      </c>
      <c r="I781" s="609" t="str">
        <f>Translations!$B$966</f>
        <v>± 7,5%</v>
      </c>
      <c r="J781" s="597"/>
      <c r="K781" s="597"/>
      <c r="L781" s="609" t="str">
        <f>Translations!$B$967</f>
        <v>± 5,0%</v>
      </c>
      <c r="M781" s="609"/>
      <c r="N781" s="609"/>
      <c r="O781" s="612" t="str">
        <f>EUconst_NA</f>
        <v>nije primjenjivo</v>
      </c>
      <c r="P781" s="612">
        <v>3</v>
      </c>
      <c r="Q781" s="17"/>
      <c r="R781" s="17"/>
      <c r="S781" s="17"/>
    </row>
    <row r="782" spans="2:44" ht="12.75" customHeight="1" outlineLevel="1" x14ac:dyDescent="0.2">
      <c r="B782" s="17"/>
      <c r="C782" s="17"/>
      <c r="D782" s="17"/>
      <c r="E782" s="17"/>
      <c r="F782" s="17"/>
      <c r="G782" s="17"/>
      <c r="H782" s="17"/>
      <c r="I782" s="17"/>
      <c r="J782" s="17"/>
      <c r="K782" s="17"/>
      <c r="L782" s="17"/>
      <c r="M782" s="17"/>
      <c r="N782" s="17"/>
      <c r="O782" s="17"/>
      <c r="P782" s="17"/>
      <c r="Q782" s="17"/>
      <c r="R782" s="17"/>
      <c r="S782" s="17"/>
    </row>
    <row r="783" spans="2:44" ht="12.75" customHeight="1" outlineLevel="1" x14ac:dyDescent="0.2">
      <c r="B783" s="17"/>
      <c r="C783" s="17"/>
      <c r="D783" s="17"/>
      <c r="E783" s="17"/>
      <c r="F783" s="17"/>
      <c r="G783" s="17"/>
      <c r="H783" s="17"/>
      <c r="I783" s="17"/>
      <c r="J783" s="17"/>
      <c r="K783" s="17"/>
      <c r="L783" s="17"/>
      <c r="M783" s="17"/>
      <c r="N783" s="17"/>
      <c r="O783" s="17"/>
      <c r="P783" s="17"/>
      <c r="Q783" s="17"/>
      <c r="R783" s="17"/>
      <c r="S783" s="17"/>
    </row>
    <row r="784" spans="2:44" ht="12.75" customHeight="1" outlineLevel="1" x14ac:dyDescent="0.2">
      <c r="B784" s="17"/>
      <c r="C784" s="17"/>
      <c r="D784" s="17"/>
      <c r="E784" s="17"/>
      <c r="F784" s="17"/>
      <c r="G784" s="17"/>
      <c r="H784" s="17"/>
      <c r="I784" s="17"/>
      <c r="J784" s="17"/>
      <c r="K784" s="17"/>
      <c r="L784" s="17"/>
      <c r="M784" s="17"/>
      <c r="N784" s="17"/>
      <c r="O784" s="17"/>
      <c r="P784" s="17"/>
      <c r="Q784" s="17"/>
      <c r="R784" s="17"/>
      <c r="S784" s="17"/>
    </row>
    <row r="785" spans="2:19" ht="12.75" customHeight="1" outlineLevel="1" x14ac:dyDescent="0.2">
      <c r="B785" s="17"/>
      <c r="C785" s="17"/>
      <c r="D785" s="17"/>
      <c r="E785" s="17"/>
      <c r="F785" s="17"/>
      <c r="G785" s="17"/>
      <c r="H785" s="17"/>
      <c r="I785" s="17"/>
      <c r="J785" s="17"/>
      <c r="K785" s="17"/>
      <c r="L785" s="17"/>
      <c r="M785" s="17"/>
      <c r="N785" s="17"/>
      <c r="O785" s="17"/>
      <c r="P785" s="17"/>
      <c r="Q785" s="17"/>
      <c r="R785" s="17"/>
      <c r="S785" s="17"/>
    </row>
    <row r="786" spans="2:19" ht="12.75" customHeight="1" outlineLevel="1" x14ac:dyDescent="0.2">
      <c r="B786" s="17"/>
      <c r="C786" s="17"/>
      <c r="D786" s="17"/>
      <c r="E786" s="17"/>
      <c r="F786" s="17"/>
      <c r="G786" s="17"/>
      <c r="H786" s="17"/>
      <c r="I786" s="17"/>
      <c r="J786" s="17"/>
      <c r="K786" s="17"/>
      <c r="L786" s="17"/>
      <c r="M786" s="17"/>
      <c r="N786" s="17"/>
      <c r="O786" s="17"/>
      <c r="P786" s="17"/>
      <c r="Q786" s="17"/>
      <c r="R786" s="17"/>
      <c r="S786" s="17"/>
    </row>
    <row r="787" spans="2:19" ht="12.75" customHeight="1" outlineLevel="1" x14ac:dyDescent="0.2">
      <c r="B787" s="17"/>
      <c r="C787" s="17"/>
      <c r="D787" s="17"/>
      <c r="E787" s="17"/>
      <c r="F787" s="17"/>
      <c r="G787" s="17"/>
      <c r="H787" s="17"/>
      <c r="I787" s="17"/>
      <c r="J787" s="17"/>
      <c r="K787" s="17"/>
      <c r="L787" s="17"/>
      <c r="M787" s="17"/>
      <c r="N787" s="17"/>
      <c r="O787" s="17"/>
      <c r="P787" s="17"/>
      <c r="Q787" s="17"/>
      <c r="R787" s="17"/>
      <c r="S787" s="17"/>
    </row>
    <row r="788" spans="2:19" ht="12.75" customHeight="1" outlineLevel="1" x14ac:dyDescent="0.2">
      <c r="B788" s="17"/>
      <c r="C788" s="17"/>
      <c r="D788" s="17"/>
      <c r="E788" s="17"/>
      <c r="F788" s="17"/>
      <c r="G788" s="17"/>
      <c r="H788" s="17"/>
      <c r="I788" s="17"/>
      <c r="J788" s="17"/>
      <c r="K788" s="17"/>
      <c r="L788" s="17"/>
      <c r="M788" s="17"/>
      <c r="N788" s="17"/>
      <c r="O788" s="17"/>
      <c r="P788" s="17"/>
      <c r="Q788" s="17"/>
      <c r="R788" s="17"/>
      <c r="S788" s="17"/>
    </row>
    <row r="789" spans="2:19" ht="12.75" customHeight="1" outlineLevel="1" x14ac:dyDescent="0.2">
      <c r="B789" s="17"/>
      <c r="C789" s="17"/>
      <c r="D789" s="17"/>
      <c r="E789" s="17"/>
      <c r="F789" s="17"/>
      <c r="G789" s="17"/>
      <c r="H789" s="17"/>
      <c r="I789" s="17"/>
      <c r="J789" s="17"/>
      <c r="K789" s="17"/>
      <c r="L789" s="17"/>
      <c r="M789" s="17"/>
      <c r="N789" s="17"/>
      <c r="O789" s="17"/>
      <c r="P789" s="17"/>
      <c r="Q789" s="17"/>
      <c r="R789" s="17"/>
      <c r="S789" s="17"/>
    </row>
    <row r="790" spans="2:19" s="137" customFormat="1" x14ac:dyDescent="0.2"/>
    <row r="791" spans="2:19" x14ac:dyDescent="0.2">
      <c r="B791" s="96"/>
      <c r="C791" s="141"/>
      <c r="D791" s="154"/>
      <c r="E791" s="154"/>
      <c r="F791" s="141"/>
      <c r="G791" s="154"/>
      <c r="H791" s="154"/>
      <c r="J791" s="96"/>
      <c r="K791" s="154"/>
      <c r="L791" s="154"/>
      <c r="M791" s="154"/>
      <c r="N791" s="154"/>
      <c r="O791" s="141"/>
      <c r="P791" s="141"/>
      <c r="Q791" s="154"/>
      <c r="R791" s="141"/>
    </row>
    <row r="792" spans="2:19" s="137" customFormat="1" x14ac:dyDescent="0.2">
      <c r="B792" s="143" t="str">
        <f>Translations!$B$1267</f>
        <v>Konverzija razine</v>
      </c>
      <c r="D792" s="155" t="str">
        <f>Translations!$B$1133</f>
        <v>Razine točnosti</v>
      </c>
    </row>
    <row r="793" spans="2:19" customFormat="1" x14ac:dyDescent="0.2">
      <c r="B793" s="72"/>
      <c r="C793" s="75">
        <v>1</v>
      </c>
      <c r="D793" s="75">
        <v>1</v>
      </c>
      <c r="E793" s="21"/>
      <c r="F793" s="21"/>
    </row>
    <row r="794" spans="2:19" customFormat="1" x14ac:dyDescent="0.2">
      <c r="B794" s="72"/>
      <c r="C794" s="75">
        <v>2</v>
      </c>
      <c r="D794" s="75">
        <v>2</v>
      </c>
      <c r="E794" s="21"/>
      <c r="F794" s="21"/>
    </row>
    <row r="795" spans="2:19" customFormat="1" x14ac:dyDescent="0.2">
      <c r="B795" s="72"/>
      <c r="C795" s="75">
        <v>3</v>
      </c>
      <c r="D795" s="75" t="s">
        <v>1323</v>
      </c>
      <c r="E795" s="21"/>
      <c r="F795" s="21"/>
    </row>
    <row r="796" spans="2:19" customFormat="1" x14ac:dyDescent="0.2">
      <c r="B796" s="72"/>
      <c r="C796" s="75">
        <v>4</v>
      </c>
      <c r="D796" s="75" t="str">
        <f>Translations!$B$928</f>
        <v>2b</v>
      </c>
      <c r="E796" s="21"/>
      <c r="F796" s="21"/>
    </row>
    <row r="797" spans="2:19" customFormat="1" x14ac:dyDescent="0.2">
      <c r="B797" s="72"/>
      <c r="C797" s="75">
        <v>5</v>
      </c>
      <c r="D797" s="75">
        <v>3</v>
      </c>
      <c r="E797" s="21"/>
      <c r="F797" s="21"/>
    </row>
    <row r="798" spans="2:19" customFormat="1" x14ac:dyDescent="0.2">
      <c r="B798" s="72"/>
      <c r="C798" s="75">
        <v>6</v>
      </c>
      <c r="D798" s="103" t="s">
        <v>1755</v>
      </c>
      <c r="E798" s="21"/>
      <c r="F798" s="21"/>
    </row>
    <row r="799" spans="2:19" customFormat="1" x14ac:dyDescent="0.2">
      <c r="B799" s="72"/>
      <c r="C799" s="75">
        <v>7</v>
      </c>
      <c r="D799" s="103" t="s">
        <v>1756</v>
      </c>
      <c r="E799" s="21"/>
      <c r="F799" s="21"/>
    </row>
    <row r="800" spans="2:19" customFormat="1" x14ac:dyDescent="0.2">
      <c r="B800" s="72"/>
      <c r="C800" s="75">
        <v>8</v>
      </c>
      <c r="D800" s="75">
        <v>4</v>
      </c>
      <c r="E800" s="21"/>
      <c r="F800" s="21"/>
    </row>
    <row r="801" spans="1:7" s="156" customFormat="1" x14ac:dyDescent="0.2">
      <c r="A801" s="143" t="str">
        <f>Translations!$B$1134</f>
        <v>Izračun - primjenjive razine točnosti</v>
      </c>
    </row>
    <row r="802" spans="1:7" customFormat="1" x14ac:dyDescent="0.2">
      <c r="B802" s="103" t="str">
        <f>Translations!$B$1135</f>
        <v>Mali onečišćivač</v>
      </c>
      <c r="C802" s="75" t="str">
        <f>Translations!$B$1136</f>
        <v>Kategorija</v>
      </c>
      <c r="D802" s="88" t="str">
        <f>Translations!$B$1137</f>
        <v>kategorija toka izvora</v>
      </c>
      <c r="E802" s="75"/>
      <c r="F802" s="103" t="str">
        <f>Translations!$B$1138</f>
        <v>Poruka</v>
      </c>
    </row>
    <row r="803" spans="1:7" customFormat="1" x14ac:dyDescent="0.2">
      <c r="B803" s="72" t="str">
        <f>EUconst_CNTR_SmallEmitter</f>
        <v>SmallEmitter_</v>
      </c>
      <c r="C803" s="103" t="s">
        <v>799</v>
      </c>
      <c r="D803" s="75">
        <v>1</v>
      </c>
      <c r="E803" s="189" t="str">
        <f>B803 &amp; C803 &amp; "_" &amp; D803</f>
        <v>SmallEmitter_A_1</v>
      </c>
      <c r="F803" s="17" t="str">
        <f>Translations!$B$1139</f>
        <v>Čl. 47. stavak 6. Uredbe Postrojenje s niskim emisijama (mali onečišćivač): za sve tokove izvora može koristiti razinu točnosti 1 kao minimum za podatke o djelatnostima i faktore izračuna, osim ako je veća preciznost ostvariva bez dodatnog napora za operatera, bez pružanja dokaza da primjena viših razina točnosti tehnički nije izvediva ili bi izazvala neopravdane troškove.</v>
      </c>
      <c r="G803" s="157"/>
    </row>
    <row r="804" spans="1:7" customFormat="1" x14ac:dyDescent="0.2">
      <c r="B804" s="72" t="str">
        <f>EUconst_CNTR_SmallEmitter</f>
        <v>SmallEmitter_</v>
      </c>
      <c r="C804" s="103" t="s">
        <v>799</v>
      </c>
      <c r="D804" s="75">
        <v>2</v>
      </c>
      <c r="E804" s="189" t="str">
        <f t="shared" ref="E804:E814" si="141">B804 &amp; C804 &amp; "_" &amp; D804</f>
        <v>SmallEmitter_A_2</v>
      </c>
      <c r="F804" s="72" t="str">
        <f>Translations!$B$1139</f>
        <v>Čl. 47. stavak 6. Uredbe Postrojenje s niskim emisijama (mali onečišćivač): za sve tokove izvora može koristiti razinu točnosti 1 kao minimum za podatke o djelatnostima i faktore izračuna, osim ako je veća preciznost ostvariva bez dodatnog napora za operatera, bez pružanja dokaza da primjena viših razina točnosti tehnički nije izvediva ili bi izazvala neopravdane troškove.</v>
      </c>
    </row>
    <row r="805" spans="1:7" customFormat="1" x14ac:dyDescent="0.2">
      <c r="B805" s="72" t="str">
        <f>EUconst_CNTR_SmallEmitter</f>
        <v>SmallEmitter_</v>
      </c>
      <c r="C805" s="103" t="s">
        <v>799</v>
      </c>
      <c r="D805" s="75">
        <v>3</v>
      </c>
      <c r="E805" s="189" t="str">
        <f t="shared" si="141"/>
        <v>SmallEmitter_A_3</v>
      </c>
      <c r="F805" s="597" t="str">
        <f>Translations!$B$1142</f>
        <v>Čl. 26. stavak 3. Uredbe: De-minimis tok izvora: Podaci o djelatnostima i svaki faktor izračuna mogu se odrediti korištenjem konzervativnih procjena umjesto korištenjem razina točnosti, osim ako je definiranu razinu točnosti moguće postići bez dodatnih napora.</v>
      </c>
    </row>
    <row r="806" spans="1:7" customFormat="1" x14ac:dyDescent="0.2">
      <c r="B806" s="72" t="str">
        <f t="shared" ref="B806:B814" si="142">EUconst_CNTR_NoSmallEmitter</f>
        <v>NoSmallEmitter_</v>
      </c>
      <c r="C806" s="103" t="s">
        <v>799</v>
      </c>
      <c r="D806" s="75">
        <v>1</v>
      </c>
      <c r="E806" s="189" t="str">
        <f t="shared" si="141"/>
        <v>NoSmallEmitter_A_1</v>
      </c>
      <c r="F806" s="17" t="str">
        <f>Translations!$B$1140</f>
        <v>Čl. 26. stavak 1. Uredbe: Potrebno je primjeniti minimalne razine prikazane u nastavku.
Međutim, možete primjeniti i do dvije razine ispod tražene, ali minimalno razinu točnosti 1, ako dokažete nadležnom tijelu, da razina točnosti koja je tražena u skladu s prvim podstavkom, tehnički nije izvediva ili dovodi do neopravdano visokih troškova.</v>
      </c>
    </row>
    <row r="807" spans="1:7" customFormat="1" x14ac:dyDescent="0.2">
      <c r="B807" s="72" t="str">
        <f t="shared" si="142"/>
        <v>NoSmallEmitter_</v>
      </c>
      <c r="C807" s="103" t="s">
        <v>799</v>
      </c>
      <c r="D807" s="75">
        <v>2</v>
      </c>
      <c r="E807" s="189" t="str">
        <f t="shared" si="141"/>
        <v>NoSmallEmitter_A_2</v>
      </c>
      <c r="F807" s="17" t="str">
        <f>Translations!$B$1141</f>
        <v>Čl. 26. stavak 2. Uredbe: Manji tok izvora: Za podatke o djelatnostima i svaki faktor izračuna, primjenjuje se najviša razina točnosti koja je tehnički izvediva i ne izazva neopravdano visoke troškove, a minimalno razina točnosti 1.</v>
      </c>
    </row>
    <row r="808" spans="1:7" customFormat="1" x14ac:dyDescent="0.2">
      <c r="B808" s="72" t="str">
        <f t="shared" si="142"/>
        <v>NoSmallEmitter_</v>
      </c>
      <c r="C808" s="103" t="s">
        <v>799</v>
      </c>
      <c r="D808" s="75">
        <v>3</v>
      </c>
      <c r="E808" s="189" t="str">
        <f t="shared" si="141"/>
        <v>NoSmallEmitter_A_3</v>
      </c>
      <c r="F808" s="17" t="str">
        <f>Translations!$B$1142</f>
        <v>Čl. 26. stavak 3. Uredbe: De-minimis tok izvora: Podaci o djelatnostima i svaki faktor izračuna mogu se odrediti korištenjem konzervativnih procjena umjesto korištenjem razina točnosti, osim ako je definiranu razinu točnosti moguće postići bez dodatnih napora.</v>
      </c>
    </row>
    <row r="809" spans="1:7" customFormat="1" x14ac:dyDescent="0.2">
      <c r="B809" s="72" t="str">
        <f t="shared" si="142"/>
        <v>NoSmallEmitter_</v>
      </c>
      <c r="C809" s="103" t="s">
        <v>1045</v>
      </c>
      <c r="D809" s="75">
        <v>1</v>
      </c>
      <c r="E809" s="189" t="str">
        <f t="shared" si="141"/>
        <v>NoSmallEmitter_B_1</v>
      </c>
      <c r="F809" s="17" t="str">
        <f>Translations!$B$453</f>
        <v xml:space="preserve">
"Članak 26. stavak 1. Uredbe: Primjenit će se barem minimalne razine točnosti prikazane u nastavku​​.
Međutim, može se koristiti do dvije razine nižu razinu točnosti, ali minimalno razinu točnosti 1. Tada je potrebno dokazati nadležnom tijelu da je zahtjevana razina točnosti tehnički neizvediva ili stvara neopravdano visoke troškove. "
</v>
      </c>
    </row>
    <row r="810" spans="1:7" customFormat="1" x14ac:dyDescent="0.2">
      <c r="B810" s="72" t="str">
        <f t="shared" si="142"/>
        <v>NoSmallEmitter_</v>
      </c>
      <c r="C810" s="75" t="s">
        <v>1045</v>
      </c>
      <c r="D810" s="75">
        <v>2</v>
      </c>
      <c r="E810" s="189" t="str">
        <f t="shared" si="141"/>
        <v>NoSmallEmitter_B_2</v>
      </c>
      <c r="F810" s="17" t="str">
        <f>Translations!$B$1141</f>
        <v>Čl. 26. stavak 2. Uredbe: Manji tok izvora: Za podatke o djelatnostima i svaki faktor izračuna, primjenjuje se najviša razina točnosti koja je tehnički izvediva i ne izazva neopravdano visoke troškove, a minimalno razina točnosti 1.</v>
      </c>
    </row>
    <row r="811" spans="1:7" customFormat="1" x14ac:dyDescent="0.2">
      <c r="B811" s="72" t="str">
        <f t="shared" si="142"/>
        <v>NoSmallEmitter_</v>
      </c>
      <c r="C811" s="75" t="s">
        <v>1045</v>
      </c>
      <c r="D811" s="75">
        <v>3</v>
      </c>
      <c r="E811" s="189" t="str">
        <f t="shared" si="141"/>
        <v>NoSmallEmitter_B_3</v>
      </c>
      <c r="F811" s="17" t="str">
        <f>Translations!$B$1142</f>
        <v>Čl. 26. stavak 3. Uredbe: De-minimis tok izvora: Podaci o djelatnostima i svaki faktor izračuna mogu se odrediti korištenjem konzervativnih procjena umjesto korištenjem razina točnosti, osim ako je definiranu razinu točnosti moguće postići bez dodatnih napora.</v>
      </c>
    </row>
    <row r="812" spans="1:7" customFormat="1" x14ac:dyDescent="0.2">
      <c r="B812" s="72" t="str">
        <f t="shared" si="142"/>
        <v>NoSmallEmitter_</v>
      </c>
      <c r="C812" s="75" t="s">
        <v>1186</v>
      </c>
      <c r="D812" s="75">
        <v>1</v>
      </c>
      <c r="E812" s="189" t="str">
        <f t="shared" si="141"/>
        <v>NoSmallEmitter_C_1</v>
      </c>
      <c r="F812" s="17" t="str">
        <f>Translations!$B$1143</f>
        <v>Čl. 26. stavak 1. Uredbe: Potrebno je primjeniti minimalne razine točnosti prikazane u nastavku. 
Međutim, možete primjeniti jednu razinu točnosti niže, ali minimalno razinu točnosti 1, ako dokažete nadležnom tijelu da razina točnosti koja je tražena u skladu s prvim podstavkom nije tehnički izvediva ili dovodi do neopravdano visokih troškova.</v>
      </c>
    </row>
    <row r="813" spans="1:7" customFormat="1" x14ac:dyDescent="0.2">
      <c r="B813" s="72" t="str">
        <f t="shared" si="142"/>
        <v>NoSmallEmitter_</v>
      </c>
      <c r="C813" s="75" t="s">
        <v>1186</v>
      </c>
      <c r="D813" s="75">
        <v>2</v>
      </c>
      <c r="E813" s="189" t="str">
        <f t="shared" si="141"/>
        <v>NoSmallEmitter_C_2</v>
      </c>
      <c r="F813" s="17" t="str">
        <f>Translations!$B$1141</f>
        <v>Čl. 26. stavak 2. Uredbe: Manji tok izvora: Za podatke o djelatnostima i svaki faktor izračuna, primjenjuje se najviša razina točnosti koja je tehnički izvediva i ne izazva neopravdano visoke troškove, a minimalno razina točnosti 1.</v>
      </c>
    </row>
    <row r="814" spans="1:7" customFormat="1" x14ac:dyDescent="0.2">
      <c r="B814" s="72" t="str">
        <f t="shared" si="142"/>
        <v>NoSmallEmitter_</v>
      </c>
      <c r="C814" s="75" t="s">
        <v>1186</v>
      </c>
      <c r="D814" s="75">
        <v>3</v>
      </c>
      <c r="E814" s="189" t="str">
        <f t="shared" si="141"/>
        <v>NoSmallEmitter_C_3</v>
      </c>
      <c r="F814" s="17" t="str">
        <f>Translations!$B$1142</f>
        <v>Čl. 26. stavak 3. Uredbe: De-minimis tok izvora: Podaci o djelatnostima i svaki faktor izračuna mogu se odrediti korištenjem konzervativnih procjena umjesto korištenjem razina točnosti, osim ako je definiranu razinu točnosti moguće postići bez dodatnih napora.</v>
      </c>
    </row>
    <row r="815" spans="1:7" s="156" customFormat="1" x14ac:dyDescent="0.2">
      <c r="A815" s="143" t="str">
        <f>Translations!$B$1144</f>
        <v>Mjerenje - primjenjive razine</v>
      </c>
    </row>
    <row r="816" spans="1:7" customFormat="1" x14ac:dyDescent="0.2">
      <c r="B816" s="72"/>
      <c r="C816" s="75"/>
      <c r="D816" s="75" t="str">
        <f>Translations!$B$1145</f>
        <v>Kategorija izvora emisije</v>
      </c>
      <c r="E816" s="189"/>
      <c r="F816" s="103" t="str">
        <f>Translations!$B$1138</f>
        <v>Poruka</v>
      </c>
    </row>
    <row r="817" spans="1:6" customFormat="1" x14ac:dyDescent="0.2">
      <c r="B817" s="72" t="str">
        <f>EUconst_CNTR_SmallEmitter</f>
        <v>SmallEmitter_</v>
      </c>
      <c r="C817" s="75"/>
      <c r="D817" s="75">
        <v>1</v>
      </c>
      <c r="E817" s="189" t="str">
        <f>B817 &amp; "_" &amp; D817</f>
        <v>SmallEmitter__1</v>
      </c>
      <c r="F817" s="597" t="str">
        <f>Translations!$B$1268</f>
        <v>Postrojenje s niskim emisijama / glavni izvor emisija: možete primijeniti razinu 1, osim ako se može postići veća točnost bez dodatnog opterećenja operatera.</v>
      </c>
    </row>
    <row r="818" spans="1:6" customFormat="1" x14ac:dyDescent="0.2">
      <c r="B818" s="72" t="str">
        <f>EUconst_CNTR_SmallEmitter</f>
        <v>SmallEmitter_</v>
      </c>
      <c r="C818" s="75"/>
      <c r="D818" s="75">
        <v>2</v>
      </c>
      <c r="E818" s="189" t="str">
        <f>B818 &amp; "_" &amp; D818</f>
        <v>SmallEmitter__2</v>
      </c>
      <c r="F818" s="597" t="str">
        <f>Translations!$B$1269</f>
        <v>Postrojenje s niskim emisijama / manji izvor emisija: možete primijeniti razinu 1, osim ako se može postići veća točnost bez dodatnog opterećenja operatora.</v>
      </c>
    </row>
    <row r="819" spans="1:6" customFormat="1" x14ac:dyDescent="0.2">
      <c r="B819" s="72" t="str">
        <f>EUconst_CNTR_NoSmallEmitter</f>
        <v>NoSmallEmitter_</v>
      </c>
      <c r="C819" s="75"/>
      <c r="D819" s="75">
        <v>1</v>
      </c>
      <c r="E819" s="189" t="str">
        <f>B819 &amp; "_" &amp; D819</f>
        <v>NoSmallEmitter__1</v>
      </c>
      <c r="F819" s="597" t="str">
        <f>Translations!$B$1270</f>
        <v xml:space="preserve">Glavni izvor emisija: primjenjuje se minimalna razina prikazana u nastavku. 
Međutim, možete primijeniti jednu razinu točnosti niže, s tim da je minimalna razina 1, ako nadležnom tijelu možete dati zadovoljavajuće dokaze da zahtijevana razina u skladu s prvim podstavkom nije tehnički izvediva ili da se njome stvaraju neopravdano visoki troškovi.
</v>
      </c>
    </row>
    <row r="820" spans="1:6" customFormat="1" x14ac:dyDescent="0.2">
      <c r="B820" s="72" t="str">
        <f>EUconst_CNTR_NoSmallEmitter</f>
        <v>NoSmallEmitter_</v>
      </c>
      <c r="C820" s="75"/>
      <c r="D820" s="75">
        <v>2</v>
      </c>
      <c r="E820" s="189" t="str">
        <f>B820 &amp; "_" &amp; D820</f>
        <v>NoSmallEmitter__2</v>
      </c>
      <c r="F820" s="597" t="str">
        <f>Translations!$B$1271</f>
        <v>Manji izvor emisija: prema potrebi možete primijeniti nižu razinu od razine prikazane u nastavku, s tim da je minimalna razina 1, ako možete dokazati da primjena te razine nije tehnički izvediva ili da se njome stvaraju neopravdano visoki troškovi.</v>
      </c>
    </row>
    <row r="821" spans="1:6" s="156" customFormat="1" x14ac:dyDescent="0.2"/>
    <row r="822" spans="1:6" customFormat="1" x14ac:dyDescent="0.2"/>
    <row r="823" spans="1:6" s="72" customFormat="1" x14ac:dyDescent="0.2">
      <c r="A823" s="72" t="s">
        <v>1046</v>
      </c>
    </row>
  </sheetData>
  <sheetProtection sheet="1" objects="1" scenarios="1" formatCells="0" formatColumns="0" formatRows="0"/>
  <mergeCells count="1">
    <mergeCell ref="E229:I229"/>
  </mergeCells>
  <phoneticPr fontId="61" type="noConversion"/>
  <conditionalFormatting sqref="P778:P780 B777:L777 O777:P777">
    <cfRule type="expression" dxfId="239" priority="5127" stopIfTrue="1">
      <formula>$Z777</formula>
    </cfRule>
  </conditionalFormatting>
  <conditionalFormatting sqref="B777:I777 L778:P780 H778:I780 B335:I335 L767:Q767 C767:I767 L335:Q335 L777 O777:P777">
    <cfRule type="containsText" dxfId="238" priority="5126" stopIfTrue="1" operator="containsText" text="!">
      <formula>NOT(ISERROR(SEARCH("!",B335)))</formula>
    </cfRule>
  </conditionalFormatting>
  <conditionalFormatting sqref="L407:Q407 B407:I407">
    <cfRule type="containsText" dxfId="237" priority="4991" stopIfTrue="1" operator="containsText" text="!">
      <formula>NOT(ISERROR(SEARCH("!",B407)))</formula>
    </cfRule>
  </conditionalFormatting>
  <conditionalFormatting sqref="B767">
    <cfRule type="containsText" dxfId="236" priority="4541" stopIfTrue="1" operator="containsText" text="!">
      <formula>NOT(ISERROR(SEARCH("!",B767)))</formula>
    </cfRule>
  </conditionalFormatting>
  <conditionalFormatting sqref="B792">
    <cfRule type="expression" dxfId="235" priority="62" stopIfTrue="1">
      <formula>$Z792</formula>
    </cfRule>
  </conditionalFormatting>
  <conditionalFormatting sqref="B792">
    <cfRule type="containsText" dxfId="234" priority="61" stopIfTrue="1" operator="containsText" text="!">
      <formula>NOT(ISERROR(SEARCH("!",B792)))</formula>
    </cfRule>
  </conditionalFormatting>
  <conditionalFormatting sqref="P781">
    <cfRule type="expression" dxfId="233" priority="60" stopIfTrue="1">
      <formula>$Z781</formula>
    </cfRule>
  </conditionalFormatting>
  <conditionalFormatting sqref="L781:P781 H781:I781">
    <cfRule type="containsText" dxfId="232" priority="59" stopIfTrue="1" operator="containsText" text="!">
      <formula>NOT(ISERROR(SEARCH("!",H781)))</formula>
    </cfRule>
  </conditionalFormatting>
  <conditionalFormatting sqref="B337:S365 B366:G366 B409:S479 B408:L408 O408:S408 B480:L480 O480:S480 B552:L552 O552:S552 B625:S695 B624:L624 O624:S624 B697:S766 B696:L696 O696:S696 B367:S407 B481:S551 B553:S623">
    <cfRule type="expression" dxfId="231" priority="48" stopIfTrue="1">
      <formula>$Z337</formula>
    </cfRule>
  </conditionalFormatting>
  <conditionalFormatting sqref="H366:S366">
    <cfRule type="expression" dxfId="230" priority="52" stopIfTrue="1">
      <formula>$B365&lt;&gt;$B366</formula>
    </cfRule>
  </conditionalFormatting>
  <conditionalFormatting sqref="H366:S366">
    <cfRule type="expression" dxfId="229" priority="49" stopIfTrue="1">
      <formula>$Z366</formula>
    </cfRule>
  </conditionalFormatting>
  <conditionalFormatting sqref="H337:N766">
    <cfRule type="expression" dxfId="228" priority="53" stopIfTrue="1">
      <formula>AL337=3</formula>
    </cfRule>
    <cfRule type="expression" dxfId="227" priority="54" stopIfTrue="1">
      <formula>AL337=2</formula>
    </cfRule>
    <cfRule type="expression" dxfId="226" priority="55" stopIfTrue="1">
      <formula>AL337=1</formula>
    </cfRule>
  </conditionalFormatting>
  <conditionalFormatting sqref="B265:S334">
    <cfRule type="expression" dxfId="225" priority="29" stopIfTrue="1">
      <formula>$B264&lt;&gt;$B265</formula>
    </cfRule>
    <cfRule type="expression" dxfId="224" priority="5144" stopIfTrue="1">
      <formula>$Z196</formula>
    </cfRule>
  </conditionalFormatting>
  <conditionalFormatting sqref="B768:L768 O768:S768">
    <cfRule type="expression" dxfId="223" priority="21" stopIfTrue="1">
      <formula>$Z768</formula>
    </cfRule>
  </conditionalFormatting>
  <conditionalFormatting sqref="H768:N768">
    <cfRule type="expression" dxfId="222" priority="22" stopIfTrue="1">
      <formula>AL768=3</formula>
    </cfRule>
    <cfRule type="expression" dxfId="221" priority="23" stopIfTrue="1">
      <formula>AL768=2</formula>
    </cfRule>
    <cfRule type="expression" dxfId="220" priority="24" stopIfTrue="1">
      <formula>AL768=1</formula>
    </cfRule>
  </conditionalFormatting>
  <conditionalFormatting sqref="B769:S775">
    <cfRule type="expression" dxfId="219" priority="1" stopIfTrue="1">
      <formula>$Z769</formula>
    </cfRule>
  </conditionalFormatting>
  <conditionalFormatting sqref="H769:N775">
    <cfRule type="expression" dxfId="218" priority="2" stopIfTrue="1">
      <formula>AL769=3</formula>
    </cfRule>
    <cfRule type="expression" dxfId="217" priority="3" stopIfTrue="1">
      <formula>AL769=2</formula>
    </cfRule>
    <cfRule type="expression" dxfId="216" priority="4" stopIfTrue="1">
      <formula>AL769=1</formula>
    </cfRule>
  </conditionalFormatting>
  <pageMargins left="0.70866141732283472" right="0.70866141732283472" top="0.78740157480314965" bottom="0.78740157480314965" header="0.31496062992125984" footer="0.31496062992125984"/>
  <pageSetup paperSize="9" scale="49" fitToWidth="3" fitToHeight="10" orientation="portrait" r:id="rId1"/>
  <headerFooter>
    <oddHeader>&amp;L&amp;F, &amp;A&amp;R&amp;D, &amp;T</oddHeader>
    <oddFooter>&amp;C&amp;P / &amp;N</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indexed="9"/>
    <pageSetUpPr fitToPage="1"/>
  </sheetPr>
  <dimension ref="A1:M118"/>
  <sheetViews>
    <sheetView topLeftCell="A24" zoomScaleNormal="100" workbookViewId="0">
      <selection activeCell="B64" sqref="B64:L64"/>
    </sheetView>
  </sheetViews>
  <sheetFormatPr defaultColWidth="9.140625" defaultRowHeight="12.75" x14ac:dyDescent="0.2"/>
  <cols>
    <col min="1" max="2" width="4.7109375" style="11" customWidth="1"/>
    <col min="3" max="12" width="12.7109375" style="11" customWidth="1"/>
    <col min="13" max="13" width="4.7109375" style="11" customWidth="1"/>
    <col min="14" max="16384" width="9.140625" style="11"/>
  </cols>
  <sheetData>
    <row r="1" spans="1:13" s="8" customFormat="1" ht="13.5" thickBot="1" x14ac:dyDescent="0.25">
      <c r="A1" s="891" t="str">
        <f>Translations!$B$58</f>
        <v xml:space="preserve">b.
Upute </v>
      </c>
      <c r="B1" s="892"/>
      <c r="C1" s="889" t="str">
        <f>Translations!$B$59</f>
        <v>Navigacijsko područje:</v>
      </c>
      <c r="D1" s="890"/>
      <c r="E1" s="883" t="str">
        <f>Translations!$B$60</f>
        <v>Sadržaj</v>
      </c>
      <c r="F1" s="884"/>
      <c r="G1" s="883" t="str">
        <f>Translations!$B$61</f>
        <v>Prethodni list</v>
      </c>
      <c r="H1" s="884"/>
      <c r="I1" s="883" t="str">
        <f>Translations!$B$62</f>
        <v>Sljedeći list</v>
      </c>
      <c r="J1" s="884"/>
      <c r="K1" s="885"/>
      <c r="L1" s="886"/>
      <c r="M1" s="7"/>
    </row>
    <row r="2" spans="1:13" s="8" customFormat="1" x14ac:dyDescent="0.2">
      <c r="A2" s="893"/>
      <c r="B2" s="894"/>
      <c r="C2" s="871" t="str">
        <f>Translations!$B$63</f>
        <v>Vrh lista</v>
      </c>
      <c r="D2" s="869"/>
      <c r="E2" s="869"/>
      <c r="F2" s="869"/>
      <c r="G2" s="869"/>
      <c r="H2" s="869"/>
      <c r="I2" s="869"/>
      <c r="J2" s="869"/>
      <c r="K2" s="887"/>
      <c r="L2" s="888"/>
      <c r="M2" s="7"/>
    </row>
    <row r="3" spans="1:13" s="8" customFormat="1" ht="13.5" thickBot="1" x14ac:dyDescent="0.25">
      <c r="A3" s="895"/>
      <c r="B3" s="896"/>
      <c r="C3" s="871" t="str">
        <f>Translations!$B$64</f>
        <v>Dno lista</v>
      </c>
      <c r="D3" s="869"/>
      <c r="E3" s="869"/>
      <c r="F3" s="869"/>
      <c r="G3" s="869"/>
      <c r="H3" s="869"/>
      <c r="I3" s="869"/>
      <c r="J3" s="869"/>
      <c r="K3" s="887"/>
      <c r="L3" s="888"/>
      <c r="M3" s="7"/>
    </row>
    <row r="5" spans="1:13" ht="18" x14ac:dyDescent="0.2">
      <c r="B5" s="872" t="str">
        <f>Translations!$B$65</f>
        <v xml:space="preserve">UPUTE I UVJETI </v>
      </c>
      <c r="C5" s="872"/>
      <c r="D5" s="872"/>
      <c r="E5" s="872"/>
      <c r="F5" s="872"/>
      <c r="G5" s="872"/>
      <c r="H5" s="872"/>
      <c r="I5" s="872"/>
      <c r="J5" s="872"/>
    </row>
    <row r="6" spans="1:13" x14ac:dyDescent="0.2">
      <c r="B6" s="873"/>
      <c r="C6" s="873"/>
      <c r="D6" s="873"/>
      <c r="E6" s="873"/>
      <c r="F6" s="873"/>
      <c r="G6" s="873"/>
      <c r="H6" s="873"/>
      <c r="I6" s="873"/>
      <c r="J6" s="873"/>
      <c r="K6" s="873"/>
      <c r="L6" s="873"/>
    </row>
    <row r="7" spans="1:13" ht="42" customHeight="1" x14ac:dyDescent="0.2">
      <c r="A7" s="296">
        <v>1</v>
      </c>
      <c r="B7" s="870" t="str">
        <f>Translations!$B$66</f>
        <v>Zakon o klimatskim promjenama i zaštiti ozonskog sloja (NN 67/2025) propisuje da operateri postrojenja koji su uključeni u sustav trgovanja emisijskim jedinicama  (EU ETS) posjeduju važeću dozvolu za emisije stakleničkih plinova izdanu od Ministarstva zaštite okoliša i zelene tranzicije, također da prate i izvješćuju  o emisijama te da su izvješća verificirana od neovisnog i akreditiranog verifikatora.</v>
      </c>
      <c r="C7" s="870"/>
      <c r="D7" s="870"/>
      <c r="E7" s="870"/>
      <c r="F7" s="870"/>
      <c r="G7" s="870"/>
      <c r="H7" s="870"/>
      <c r="I7" s="870"/>
      <c r="J7" s="870"/>
      <c r="K7" s="870"/>
      <c r="L7" s="870"/>
    </row>
    <row r="8" spans="1:13" ht="12.75" customHeight="1" x14ac:dyDescent="0.2">
      <c r="A8" s="296"/>
      <c r="B8" s="870" t="str">
        <f>Translations!$B$67</f>
        <v>Zakon o klimatskim promjenama i zaštiti ozonskog sloja (NN 67/2025) može se preuzeti s internetske stranice:</v>
      </c>
      <c r="C8" s="870"/>
      <c r="D8" s="870"/>
      <c r="E8" s="870"/>
      <c r="F8" s="870"/>
      <c r="G8" s="870"/>
      <c r="H8" s="870"/>
      <c r="I8" s="870"/>
      <c r="J8" s="870"/>
      <c r="K8" s="870"/>
      <c r="L8" s="870"/>
    </row>
    <row r="9" spans="1:13" x14ac:dyDescent="0.2">
      <c r="A9" s="297"/>
      <c r="B9" s="875" t="str">
        <f>Translations!$B$68</f>
        <v>https://narodne-novine.nn.hr/clanci/sluzbeni/2025_04_67_855.html</v>
      </c>
      <c r="C9" s="876"/>
      <c r="D9" s="876"/>
      <c r="E9" s="876"/>
      <c r="F9" s="876"/>
      <c r="G9" s="876"/>
      <c r="H9" s="876"/>
      <c r="I9" s="876"/>
      <c r="J9" s="876"/>
      <c r="K9" s="876"/>
      <c r="L9" s="877"/>
    </row>
    <row r="10" spans="1:13" ht="5.0999999999999996" customHeight="1" x14ac:dyDescent="0.2">
      <c r="A10" s="297"/>
      <c r="B10" s="483"/>
      <c r="C10" s="483"/>
      <c r="D10" s="483"/>
      <c r="E10" s="483"/>
      <c r="F10" s="483"/>
      <c r="G10" s="483"/>
      <c r="H10" s="483"/>
      <c r="I10" s="483"/>
      <c r="J10" s="483"/>
      <c r="K10" s="483"/>
      <c r="L10" s="581"/>
    </row>
    <row r="11" spans="1:13" ht="26.25" customHeight="1" x14ac:dyDescent="0.2">
      <c r="A11" s="296">
        <v>2</v>
      </c>
      <c r="B11" s="870" t="str">
        <f>Translations!$B$1155</f>
        <v>U Uredbi o praćenju i izvješćivanju (Uredba Komisije (EU) 2018/2066, kako je izmijenjena, dalje u tekstu Uredba) utvrđeni su daljnji zahtjevi za praćenje i izvješćivanje. Uredba o praćenju i izvješćivanju može se preuzeti s adrese:</v>
      </c>
      <c r="C11" s="870"/>
      <c r="D11" s="870"/>
      <c r="E11" s="870"/>
      <c r="F11" s="870"/>
      <c r="G11" s="870"/>
      <c r="H11" s="870"/>
      <c r="I11" s="870"/>
      <c r="J11" s="870"/>
      <c r="K11" s="870"/>
      <c r="L11" s="870"/>
    </row>
    <row r="12" spans="1:13" ht="12.75" customHeight="1" x14ac:dyDescent="0.2">
      <c r="A12" s="296"/>
      <c r="B12" s="874" t="s">
        <v>2994</v>
      </c>
      <c r="C12" s="874"/>
      <c r="D12" s="874"/>
      <c r="E12" s="874"/>
      <c r="F12" s="874"/>
      <c r="G12" s="874"/>
      <c r="H12" s="874"/>
      <c r="I12" s="874"/>
      <c r="J12" s="874"/>
      <c r="K12" s="874"/>
      <c r="L12" s="874"/>
    </row>
    <row r="13" spans="1:13" ht="25.5" customHeight="1" x14ac:dyDescent="0.2">
      <c r="A13" s="296"/>
      <c r="B13" s="870" t="str">
        <f>Translations!$B$71</f>
        <v>Članak 12. Uredbe propisuje posebne zahtjeve za sadržaj i predaju plana praćenja i njegovih dopuna. Članak 12. naglašava značaj plana praćenja kako slijedi:</v>
      </c>
      <c r="C13" s="870"/>
      <c r="D13" s="870"/>
      <c r="E13" s="870"/>
      <c r="F13" s="870"/>
      <c r="G13" s="870"/>
      <c r="H13" s="870"/>
      <c r="I13" s="870"/>
      <c r="J13" s="870"/>
      <c r="K13" s="870"/>
      <c r="L13" s="870"/>
    </row>
    <row r="14" spans="1:13" ht="31.5" customHeight="1" x14ac:dyDescent="0.2">
      <c r="A14" s="296"/>
      <c r="B14" s="881" t="str">
        <f>Translations!$B$72</f>
        <v>Plan praćenja  se sastoji od podrobne, potpune i transparentne dokumentacije o metodologiji praćenja pojedinog postrojenja ili operatora zrakoplova te sadržava barem elemente utvrđene u Prilogu I.</v>
      </c>
      <c r="C14" s="881"/>
      <c r="D14" s="881"/>
      <c r="E14" s="881"/>
      <c r="F14" s="881"/>
      <c r="G14" s="881"/>
      <c r="H14" s="881"/>
      <c r="I14" s="881"/>
      <c r="J14" s="881"/>
      <c r="K14" s="881"/>
      <c r="L14" s="881"/>
    </row>
    <row r="15" spans="1:13" x14ac:dyDescent="0.2">
      <c r="A15" s="296"/>
      <c r="B15" s="870" t="str">
        <f>Translations!$B$73</f>
        <v>Nadalje, članak 74. stavak 1. propisuje:</v>
      </c>
      <c r="C15" s="870"/>
      <c r="D15" s="870"/>
      <c r="E15" s="870"/>
      <c r="F15" s="870"/>
      <c r="G15" s="870"/>
      <c r="H15" s="870"/>
      <c r="I15" s="870"/>
      <c r="J15" s="870"/>
      <c r="K15" s="870"/>
      <c r="L15" s="870"/>
    </row>
    <row r="16" spans="1:13" ht="69.95" customHeight="1" x14ac:dyDescent="0.2">
      <c r="A16" s="296"/>
      <c r="B16" s="881" t="str">
        <f>Translations!$B$74</f>
        <v>Države članice mogu od operatera i operatora zrakoplova zahtijevati da koriste elektroničke obrasce ili specifične oblike datoteka za dostavljanje planova praćenja i izmjena plana praćenja kao i za dostavljanje godišnjih izvješća o emisijama, izvješća o tonskim kilometrima, izvješća o verifikaciji i izvješća o poboljšanjima.
Ti obrasci ili specifikacije oblika datoteka koje utvrđuju države članice sadržavaju barem informacije koje su obuhvaćene u elektroničkim obrascima ili specifikacijama oblika datoteka koje objavljuje Komisija.</v>
      </c>
      <c r="C16" s="881"/>
      <c r="D16" s="881"/>
      <c r="E16" s="881"/>
      <c r="F16" s="881"/>
      <c r="G16" s="881"/>
      <c r="H16" s="881"/>
      <c r="I16" s="881"/>
      <c r="J16" s="881"/>
      <c r="K16" s="881"/>
      <c r="L16" s="881"/>
    </row>
    <row r="17" spans="1:12" ht="42" customHeight="1" x14ac:dyDescent="0.2">
      <c r="A17" s="296">
        <v>3</v>
      </c>
      <c r="B17" s="870" t="str">
        <f>Translations!$B$75</f>
        <v>Ova datoteka predstavlja spomenuti obrazac za planove praćenja emisija stakleničkih plinova iz postrojenja, koje su službe Komisije razvile i uključuje zahtjeve definirane u Prilogu I. Uredbe, kao i daljnje zahtjeve za pomoć operaterima u dokazivanju usklađenosti s Uredbom. Pod određenim uvjetima kao što je opisano u nastavku, Ministarstvo zaštite okoliša i zelene tranzicije može obrazac u ograničenoj mjeri izmijeniti.</v>
      </c>
      <c r="C17" s="870"/>
      <c r="D17" s="870"/>
      <c r="E17" s="870"/>
      <c r="F17" s="870"/>
      <c r="G17" s="870"/>
      <c r="H17" s="870"/>
      <c r="I17" s="870"/>
      <c r="J17" s="870"/>
      <c r="K17" s="870"/>
      <c r="L17" s="870"/>
    </row>
    <row r="18" spans="1:12" ht="15.95" customHeight="1" x14ac:dyDescent="0.2">
      <c r="A18" s="296"/>
      <c r="B18" s="870" t="str">
        <f>Translations!$B$1147</f>
        <v>Ovaj obrazac plana praćenja predstavlja stavove službe Komisije u vrijeme objave.</v>
      </c>
      <c r="C18" s="870"/>
      <c r="D18" s="870"/>
      <c r="E18" s="870"/>
      <c r="F18" s="870"/>
      <c r="G18" s="870"/>
      <c r="H18" s="870"/>
      <c r="I18" s="870"/>
      <c r="J18" s="870"/>
      <c r="K18" s="870"/>
      <c r="L18" s="870"/>
    </row>
    <row r="19" spans="1:12" ht="60" customHeight="1" x14ac:dyDescent="0.2">
      <c r="A19" s="296"/>
      <c r="B19" s="878" t="str">
        <f>Translations!$B$1382</f>
        <v>Ovo je ažurirana verzija obrasca plana praćenja za postrojenja od 17. prosinca 2024., s manjim izmjenama od 2. rujna 2025.</v>
      </c>
      <c r="C19" s="879"/>
      <c r="D19" s="879"/>
      <c r="E19" s="879"/>
      <c r="F19" s="879"/>
      <c r="G19" s="879"/>
      <c r="H19" s="879"/>
      <c r="I19" s="879"/>
      <c r="J19" s="879"/>
      <c r="K19" s="879"/>
      <c r="L19" s="880"/>
    </row>
    <row r="20" spans="1:12" ht="12.75" customHeight="1" x14ac:dyDescent="0.2">
      <c r="A20" s="296"/>
      <c r="B20" s="870"/>
      <c r="C20" s="870"/>
      <c r="D20" s="870"/>
      <c r="E20" s="870"/>
      <c r="F20" s="870"/>
      <c r="G20" s="870"/>
      <c r="H20" s="870"/>
      <c r="I20" s="870"/>
      <c r="J20" s="870"/>
      <c r="K20" s="870"/>
      <c r="L20" s="870"/>
    </row>
    <row r="21" spans="1:12" x14ac:dyDescent="0.2">
      <c r="A21" s="296">
        <v>4</v>
      </c>
      <c r="B21" s="870" t="str">
        <f>Translations!$B$76</f>
        <v>U skladu s članakom 13. Uredbe dopušta se Državama članicama da razviju pojednostavljen i standardiziran plan praćenja za "jednostavna" postrojenja.</v>
      </c>
      <c r="C21" s="870"/>
      <c r="D21" s="870"/>
      <c r="E21" s="870"/>
      <c r="F21" s="870"/>
      <c r="G21" s="870"/>
      <c r="H21" s="870"/>
      <c r="I21" s="870"/>
      <c r="J21" s="870"/>
      <c r="K21" s="870"/>
      <c r="L21" s="870"/>
    </row>
    <row r="22" spans="1:12" ht="51" customHeight="1" x14ac:dyDescent="0.2">
      <c r="A22" s="296"/>
      <c r="B22" s="881" t="str">
        <f>Translations!$B$1336</f>
        <v>Države članice mogu dopustiti operaterima i operatorima zrakoplova korištenje standardiziranih ili pojednostavljenih planova praćenja, ne dovodeći u pitanje članak 12. stavak 3. Uredbe
U tu svrhu države članice mogu objaviti obrasce za te planove praćenja, uključujući opis protoka podataka i kontrolnih postupaka iz članka 58. i članka 59. Uredbe, na temelju predložaka i smjernica koje je objavila Komisija.</v>
      </c>
      <c r="C22" s="881"/>
      <c r="D22" s="881"/>
      <c r="E22" s="881"/>
      <c r="F22" s="881"/>
      <c r="G22" s="881"/>
      <c r="H22" s="881"/>
      <c r="I22" s="881"/>
      <c r="J22" s="881"/>
      <c r="K22" s="881"/>
      <c r="L22" s="881"/>
    </row>
    <row r="23" spans="1:12" ht="25.5" customHeight="1" x14ac:dyDescent="0.2">
      <c r="A23" s="296"/>
      <c r="B23" s="870" t="str">
        <f>Translations!$B$78</f>
        <v>Prema Uputi Komisije broj 1 ("Opće smjernice za postrojenja"), takvi standardizirani obrasci se trebaju osigurati na način da se dodaju standardni tekstovi, gdje je to prikladno, u ovom obrascu.</v>
      </c>
      <c r="C23" s="870"/>
      <c r="D23" s="870"/>
      <c r="E23" s="870"/>
      <c r="F23" s="870"/>
      <c r="G23" s="870"/>
      <c r="H23" s="870"/>
      <c r="I23" s="870"/>
      <c r="J23" s="870"/>
      <c r="K23" s="870"/>
      <c r="L23" s="870"/>
    </row>
    <row r="24" spans="1:12" ht="25.5" customHeight="1" x14ac:dyDescent="0.2">
      <c r="A24" s="296"/>
      <c r="B24" s="870" t="str">
        <f>Translations!$B$79</f>
        <v>Ako je postrojenje podobno za takav pojednostavljen i/ili standardiziran plan praćenja  u skladu sa zahtjevima utvrđenima u Uputi br. 1, provjerite s Ministarstvom zaštite okoliša i zelene tranzicije ili na internetskim stranicama Ministarstva da li je li vaša Država članica omogućila predmetne pojednostavljene obrasce.</v>
      </c>
      <c r="C24" s="870"/>
      <c r="D24" s="870"/>
      <c r="E24" s="870"/>
      <c r="F24" s="870"/>
      <c r="G24" s="870"/>
      <c r="H24" s="870"/>
      <c r="I24" s="870"/>
      <c r="J24" s="870"/>
      <c r="K24" s="870"/>
      <c r="L24" s="870"/>
    </row>
    <row r="25" spans="1:12" ht="4.9000000000000004" customHeight="1" x14ac:dyDescent="0.2">
      <c r="A25" s="296"/>
      <c r="B25" s="298"/>
      <c r="C25" s="298"/>
      <c r="D25" s="298"/>
      <c r="E25" s="298"/>
      <c r="F25" s="298"/>
      <c r="G25" s="298"/>
      <c r="H25" s="298"/>
      <c r="I25" s="298"/>
      <c r="J25" s="298"/>
      <c r="K25" s="298"/>
      <c r="L25" s="298"/>
    </row>
    <row r="26" spans="1:12" ht="12.75" customHeight="1" x14ac:dyDescent="0.2">
      <c r="A26" s="296">
        <v>5</v>
      </c>
      <c r="B26" s="870" t="str">
        <f>Translations!$B$80</f>
        <v>Sve upute Komisije o Uredbi o praćenju i izvješćivanju mogu se naći na internetskoj stranici:</v>
      </c>
      <c r="C26" s="870"/>
      <c r="D26" s="870"/>
      <c r="E26" s="870"/>
      <c r="F26" s="870"/>
      <c r="G26" s="870"/>
      <c r="H26" s="870"/>
      <c r="I26" s="870"/>
      <c r="J26" s="870"/>
      <c r="K26" s="870"/>
      <c r="L26" s="870"/>
    </row>
    <row r="27" spans="1:12" ht="12.75" customHeight="1" x14ac:dyDescent="0.2">
      <c r="A27" s="296"/>
      <c r="B27" s="875" t="s">
        <v>1809</v>
      </c>
      <c r="C27" s="876"/>
      <c r="D27" s="876"/>
      <c r="E27" s="876"/>
      <c r="F27" s="876"/>
      <c r="G27" s="876"/>
      <c r="H27" s="876"/>
      <c r="I27" s="876"/>
      <c r="J27" s="876"/>
      <c r="K27" s="876"/>
      <c r="L27" s="898"/>
    </row>
    <row r="28" spans="1:12" ht="12.75" customHeight="1" x14ac:dyDescent="0.2">
      <c r="A28" s="296"/>
      <c r="B28" s="870" t="str">
        <f>Translations!$B$1159</f>
        <v>Preporučuje se da počnete s „Brzim vodičem za operatere stacionarnih postrojenja” i „Uputama br. 1”.</v>
      </c>
      <c r="C28" s="870"/>
      <c r="D28" s="870"/>
      <c r="E28" s="870"/>
      <c r="F28" s="870"/>
      <c r="G28" s="870"/>
      <c r="H28" s="870"/>
      <c r="I28" s="870"/>
      <c r="J28" s="870"/>
      <c r="K28" s="870"/>
      <c r="L28" s="870"/>
    </row>
    <row r="29" spans="1:12" x14ac:dyDescent="0.2">
      <c r="A29" s="296"/>
      <c r="B29" s="299"/>
      <c r="C29" s="299"/>
      <c r="D29" s="299"/>
      <c r="E29" s="299"/>
      <c r="F29" s="299"/>
      <c r="G29" s="299"/>
      <c r="H29" s="299"/>
      <c r="I29" s="299"/>
      <c r="J29" s="299"/>
      <c r="K29" s="299"/>
      <c r="L29" s="299"/>
    </row>
    <row r="30" spans="1:12" x14ac:dyDescent="0.2">
      <c r="A30" s="296">
        <v>6</v>
      </c>
      <c r="B30" s="899" t="str">
        <f>Translations!$B$82</f>
        <v>Prije nego što počnete koristiti ovaj obrazac, molimo provesti sljedeće korake:</v>
      </c>
      <c r="C30" s="899"/>
      <c r="D30" s="899"/>
      <c r="E30" s="899"/>
      <c r="F30" s="899"/>
      <c r="G30" s="899"/>
      <c r="H30" s="899"/>
      <c r="I30" s="899"/>
      <c r="J30" s="899"/>
      <c r="K30" s="899"/>
      <c r="L30" s="899"/>
    </row>
    <row r="31" spans="1:12" x14ac:dyDescent="0.2">
      <c r="A31" s="296"/>
      <c r="B31" s="300" t="s">
        <v>1016</v>
      </c>
      <c r="C31" s="897" t="str">
        <f>Translations!$B$83</f>
        <v>Pročitajte pažljivo upute u nastavku za ispunjavanje ovog obrasca:</v>
      </c>
      <c r="D31" s="897"/>
      <c r="E31" s="897"/>
      <c r="F31" s="897"/>
      <c r="G31" s="897"/>
      <c r="H31" s="897"/>
      <c r="I31" s="897"/>
      <c r="J31" s="897"/>
      <c r="K31" s="897"/>
      <c r="L31" s="897"/>
    </row>
    <row r="32" spans="1:12" ht="29.25" customHeight="1" x14ac:dyDescent="0.2">
      <c r="A32" s="296"/>
      <c r="B32" s="300" t="s">
        <v>1018</v>
      </c>
      <c r="C32" s="870" t="str">
        <f>Translations!$B$84</f>
        <v>Identificirajte nadležno tijelo odgovorno za vaše postrojenje u državi članici u kojoj se postrojenje nalazi. Imajte na umu da "Država članica" ovdje znači sve države koje sudjeluju u EU ETS, ne samo zemlje članice Europske unije.</v>
      </c>
      <c r="D32" s="870"/>
      <c r="E32" s="870"/>
      <c r="F32" s="870"/>
      <c r="G32" s="870"/>
      <c r="H32" s="870"/>
      <c r="I32" s="870"/>
      <c r="J32" s="870"/>
      <c r="K32" s="870"/>
      <c r="L32" s="870"/>
    </row>
    <row r="33" spans="1:12" ht="30.75" customHeight="1" x14ac:dyDescent="0.2">
      <c r="A33" s="296"/>
      <c r="B33" s="300" t="s">
        <v>552</v>
      </c>
      <c r="C33" s="870" t="str">
        <f>Translations!$B$85</f>
        <v>Provjerite internetsku stranicu ili izravno kontaktirajte Ministarstvo zaštite okoliša i zelene tranzicije kako biste saznali imate li važeće izdanje obrasca.Izdanje obrasca (vidi pod važeći naziv obrasca) jasno je istaknuto na naslovnoj stranici ovog obrasca.</v>
      </c>
      <c r="D33" s="870"/>
      <c r="E33" s="870"/>
      <c r="F33" s="870"/>
      <c r="G33" s="870"/>
      <c r="H33" s="870"/>
      <c r="I33" s="870"/>
      <c r="J33" s="870"/>
      <c r="K33" s="870"/>
      <c r="L33" s="870"/>
    </row>
    <row r="34" spans="1:12" ht="29.25" customHeight="1" x14ac:dyDescent="0.2">
      <c r="A34" s="296"/>
      <c r="B34" s="300" t="s">
        <v>1020</v>
      </c>
      <c r="C34" s="870" t="str">
        <f>Translations!$B$86</f>
        <v>Neke države članice mogu zahtjevati da koristite alternativni sustav, kao što su internet-baziran obrazac umjesto proračunske tablice. Provjerite zahtjeve svoje Države članice. U ovom slučaju Ministarstvo zaštite okoliša i zelene tranzicije će vam pružiti dodatne informacije.</v>
      </c>
      <c r="D34" s="870"/>
      <c r="E34" s="870"/>
      <c r="F34" s="870"/>
      <c r="G34" s="870"/>
      <c r="H34" s="870"/>
      <c r="I34" s="870"/>
      <c r="J34" s="870"/>
      <c r="K34" s="870"/>
      <c r="L34" s="870"/>
    </row>
    <row r="35" spans="1:12" x14ac:dyDescent="0.2">
      <c r="A35" s="296"/>
      <c r="B35" s="870"/>
      <c r="C35" s="870"/>
      <c r="D35" s="870"/>
      <c r="E35" s="870"/>
      <c r="F35" s="870"/>
      <c r="G35" s="870"/>
      <c r="H35" s="870"/>
      <c r="I35" s="870"/>
      <c r="J35" s="870"/>
      <c r="K35" s="870"/>
      <c r="L35" s="870"/>
    </row>
    <row r="36" spans="1:12" ht="15" customHeight="1" x14ac:dyDescent="0.2">
      <c r="A36" s="296">
        <v>7</v>
      </c>
      <c r="B36" s="870" t="str">
        <f>Translations!$B$87</f>
        <v>Ovaj Plan praćenja mora se dostaviti Ministarstvu zaštite okoliša i zelene tranzicije na sljedeće adrese elektroničke pošte:</v>
      </c>
      <c r="C36" s="870"/>
      <c r="D36" s="870"/>
      <c r="E36" s="870"/>
      <c r="F36" s="870"/>
      <c r="G36" s="870"/>
      <c r="H36" s="870"/>
      <c r="I36" s="870"/>
      <c r="J36" s="870"/>
      <c r="K36" s="870"/>
      <c r="L36" s="870"/>
    </row>
    <row r="37" spans="1:12" x14ac:dyDescent="0.2">
      <c r="A37" s="296"/>
      <c r="B37" s="301"/>
      <c r="C37" s="301"/>
      <c r="D37" s="301"/>
      <c r="E37" s="301"/>
      <c r="F37" s="301"/>
      <c r="G37" s="301"/>
      <c r="H37" s="301"/>
      <c r="I37" s="301"/>
      <c r="J37" s="301"/>
      <c r="K37" s="301"/>
      <c r="L37" s="301"/>
    </row>
    <row r="38" spans="1:12" x14ac:dyDescent="0.2">
      <c r="E38" s="900" t="str">
        <f>Translations!$B$88</f>
        <v xml:space="preserve">ets-postrojenja@mzozt.hr 
zavod.klima@mzozt.hr </v>
      </c>
      <c r="F38" s="900"/>
      <c r="G38" s="900"/>
      <c r="H38" s="900"/>
    </row>
    <row r="39" spans="1:12" x14ac:dyDescent="0.2">
      <c r="E39" s="901"/>
      <c r="F39" s="901"/>
      <c r="G39" s="901"/>
      <c r="H39" s="901"/>
    </row>
    <row r="40" spans="1:12" x14ac:dyDescent="0.2">
      <c r="E40" s="901"/>
      <c r="F40" s="901"/>
      <c r="G40" s="901"/>
      <c r="H40" s="901"/>
    </row>
    <row r="41" spans="1:12" x14ac:dyDescent="0.2">
      <c r="E41" s="901"/>
      <c r="F41" s="901"/>
      <c r="G41" s="901"/>
      <c r="H41" s="901"/>
    </row>
    <row r="42" spans="1:12" x14ac:dyDescent="0.2">
      <c r="E42" s="901"/>
      <c r="F42" s="901"/>
      <c r="G42" s="901"/>
      <c r="H42" s="901"/>
    </row>
    <row r="43" spans="1:12" x14ac:dyDescent="0.2">
      <c r="E43" s="901"/>
      <c r="F43" s="901"/>
      <c r="G43" s="901"/>
      <c r="H43" s="901"/>
    </row>
    <row r="44" spans="1:12" x14ac:dyDescent="0.2">
      <c r="E44" s="901"/>
      <c r="F44" s="901"/>
      <c r="G44" s="901"/>
      <c r="H44" s="901"/>
    </row>
    <row r="45" spans="1:12" x14ac:dyDescent="0.2">
      <c r="E45" s="901"/>
      <c r="F45" s="901"/>
      <c r="G45" s="901"/>
      <c r="H45" s="901"/>
    </row>
    <row r="47" spans="1:12" ht="64.5" customHeight="1" x14ac:dyDescent="0.2">
      <c r="A47" s="296">
        <v>8</v>
      </c>
      <c r="B47" s="870" t="str">
        <f>Translations!$B$89</f>
        <v xml:space="preserve">Ministarstvo zaštite okoliša i zelene tranzicije može kontaktirati operatera kako bi diskutiralo o izmjenama vašeg Plana praćenja u svrhu osiguranja točnog i pouzdanog praćenja i izvješćivanja o godišnjim emisijama, u skladu s općim i specifičnim zahtjevima iz Uredbe. Bez obzira na članak 16. stavak 1. Uredbe, nakon obavijesti o odobrenju Plana praćenja iz Ministarstva zaštite okoliša i zelene tranzicije  koristit ćete posljednje odobreno izdanje Plana praćenja kao temelj za utvrđivanje godišnjih emisija i primjeniti ​​aktivnosti za prikupljanje podataka i njihovu obradu te aktivnosti kontrole. To će poslužiti i kao referenca za verifikaciju vašeg godišnjeg izvješća o emisijama.
</v>
      </c>
      <c r="C47" s="870"/>
      <c r="D47" s="870"/>
      <c r="E47" s="870"/>
      <c r="F47" s="870"/>
      <c r="G47" s="870"/>
      <c r="H47" s="870"/>
      <c r="I47" s="870"/>
      <c r="J47" s="870"/>
      <c r="K47" s="870"/>
      <c r="L47" s="870"/>
    </row>
    <row r="48" spans="1:12" ht="63.75" customHeight="1" x14ac:dyDescent="0.2">
      <c r="A48" s="296">
        <v>9</v>
      </c>
      <c r="B48" s="870" t="str">
        <f>Translations!$B$90</f>
        <v>Dužni ste bez odlaganja obavijestiti Ministarstvo zaštite okoliša i zelene tranzicije o prijedlogu  značajnih promjena u postrojenju koje dovode do izmjene plana praćenja. Svaka značajna promjena u vašoj metodologiji praćenja podliježe odobrenju Ministarstva zaštite okoliša i zelene tranzicije, kao što je navedeno u članku 14. i 15. Uredbe. U slučaju kada možete pretpostaviti (u skladu s člankom 15.) da potrebne nadopune plana praćenja nisu značajne, možete o istima obavijestiti Ministarstvo zaštite okoliša i zelene tranzicijea jednom godišnje u skladu s rokom navedenim u tom članku.</v>
      </c>
      <c r="C48" s="870"/>
      <c r="D48" s="870"/>
      <c r="E48" s="870"/>
      <c r="F48" s="870"/>
      <c r="G48" s="870"/>
      <c r="H48" s="870"/>
      <c r="I48" s="870"/>
      <c r="J48" s="870"/>
      <c r="K48" s="870"/>
      <c r="L48" s="870"/>
    </row>
    <row r="49" spans="1:12" ht="25.5" customHeight="1" x14ac:dyDescent="0.2">
      <c r="A49" s="296">
        <v>10</v>
      </c>
      <c r="B49" s="870" t="str">
        <f>Translations!$B$91</f>
        <v>Sve promjene plana praćenja i zapisi o tim promjenama provede se sukladno članku 16. Uredbe.</v>
      </c>
      <c r="C49" s="870"/>
      <c r="D49" s="870"/>
      <c r="E49" s="870"/>
      <c r="F49" s="870"/>
      <c r="G49" s="870"/>
      <c r="H49" s="870"/>
      <c r="I49" s="870"/>
      <c r="J49" s="870"/>
      <c r="K49" s="870"/>
      <c r="L49" s="870"/>
    </row>
    <row r="50" spans="1:12" ht="25.5" customHeight="1" x14ac:dyDescent="0.2">
      <c r="A50" s="296">
        <v>11</v>
      </c>
      <c r="B50" s="870" t="str">
        <f>Translations!$B$92</f>
        <v>Za dodatne informacije o ovom obrascu kontaktirajte Ministarstvo zaštite okoliša i zelene tranzicije.</v>
      </c>
      <c r="C50" s="870"/>
      <c r="D50" s="870"/>
      <c r="E50" s="870"/>
      <c r="F50" s="870"/>
      <c r="G50" s="870"/>
      <c r="H50" s="870"/>
      <c r="I50" s="870"/>
      <c r="J50" s="870"/>
      <c r="K50" s="870"/>
      <c r="L50" s="870"/>
    </row>
    <row r="51" spans="1:12" ht="54.75" customHeight="1" x14ac:dyDescent="0.2">
      <c r="A51" s="296">
        <v>12</v>
      </c>
      <c r="B51" s="899" t="str">
        <f>Translations!$B$93</f>
        <v>Izjava o povjerljivosti podataka - informacije dostavljene u ovom zahtjevu mogu biti predmet zahtjeva o javnom pristupu informacijama, uključujući i Direktive 2003/4/EZ o pristupu javnosti informacijama o okolišu. Ako smatrate da je neke informacije, koje ste dali u okviru vašeg zahtjeva potrebno tretirati kao poslovnu tajnu, molimo vas da o tome obavijestite Ministarstvo zaštite okoliša i zelene tranzicije. Potrebno je obratiti pažnju da sukladno odredbama Direktive 2003/4/EZ, Ministarstvo zaštite okoliša i zelene tranzicije može biti dužno objaviti  informacije čak i kada podnositelj zahtjeva traži tajnost podataka.</v>
      </c>
      <c r="C51" s="870"/>
      <c r="D51" s="870"/>
      <c r="E51" s="870"/>
      <c r="F51" s="870"/>
      <c r="G51" s="870"/>
      <c r="H51" s="870"/>
      <c r="I51" s="870"/>
      <c r="J51" s="870"/>
      <c r="K51" s="870"/>
      <c r="L51" s="870"/>
    </row>
    <row r="52" spans="1:12" x14ac:dyDescent="0.2">
      <c r="A52" s="296"/>
      <c r="B52" s="299"/>
      <c r="C52" s="299"/>
      <c r="D52" s="299"/>
      <c r="E52" s="299"/>
      <c r="F52" s="299"/>
      <c r="G52" s="299"/>
      <c r="H52" s="299"/>
      <c r="I52" s="299"/>
      <c r="J52" s="299"/>
      <c r="K52" s="299"/>
      <c r="L52" s="299"/>
    </row>
    <row r="53" spans="1:12" ht="15" x14ac:dyDescent="0.2">
      <c r="A53" s="296">
        <v>13</v>
      </c>
      <c r="B53" s="908" t="str">
        <f>Translations!$B$94</f>
        <v>Izvori informacija:</v>
      </c>
      <c r="C53" s="908"/>
      <c r="D53" s="908"/>
      <c r="E53" s="908"/>
      <c r="F53" s="908"/>
      <c r="G53" s="908"/>
      <c r="H53" s="908"/>
      <c r="I53" s="908"/>
      <c r="J53" s="908"/>
      <c r="K53" s="908"/>
      <c r="L53" s="908"/>
    </row>
    <row r="54" spans="1:12" x14ac:dyDescent="0.2">
      <c r="A54" s="296"/>
      <c r="B54" s="302" t="str">
        <f>Translations!$B$95</f>
        <v>Internetske stranice EU:</v>
      </c>
      <c r="C54" s="299"/>
      <c r="D54" s="299"/>
      <c r="E54" s="299"/>
      <c r="F54" s="299"/>
      <c r="G54" s="299"/>
      <c r="H54" s="299"/>
      <c r="I54" s="299"/>
      <c r="J54" s="299"/>
      <c r="K54" s="299"/>
      <c r="L54" s="299"/>
    </row>
    <row r="55" spans="1:12" x14ac:dyDescent="0.2">
      <c r="A55" s="296"/>
      <c r="B55" s="299" t="str">
        <f>Translations!$B$96</f>
        <v>Zakonodavstvo EU:</v>
      </c>
      <c r="C55" s="299"/>
      <c r="D55" s="909" t="s">
        <v>3183</v>
      </c>
      <c r="E55" s="910"/>
      <c r="F55" s="910"/>
      <c r="G55" s="910"/>
      <c r="H55" s="910"/>
      <c r="I55" s="910"/>
      <c r="J55" s="299"/>
      <c r="K55" s="299"/>
      <c r="L55" s="299"/>
    </row>
    <row r="56" spans="1:12" x14ac:dyDescent="0.2">
      <c r="A56" s="296"/>
      <c r="B56" s="299" t="str">
        <f>Translations!$B$98</f>
        <v>EU ETS general:</v>
      </c>
      <c r="C56" s="299"/>
      <c r="D56" s="847" t="s">
        <v>1985</v>
      </c>
      <c r="E56" s="299"/>
      <c r="F56" s="299"/>
      <c r="G56" s="299"/>
      <c r="H56" s="299"/>
      <c r="I56" s="299"/>
      <c r="J56" s="299"/>
      <c r="K56" s="299"/>
      <c r="L56" s="299"/>
    </row>
    <row r="57" spans="1:12" x14ac:dyDescent="0.2">
      <c r="A57" s="296"/>
      <c r="B57" s="299" t="str">
        <f>Translations!$B$100</f>
        <v xml:space="preserve">Praćenje i izvješćivanje u EU ETS: </v>
      </c>
      <c r="C57" s="299"/>
      <c r="D57" s="299"/>
      <c r="E57" s="299"/>
      <c r="F57" s="299"/>
      <c r="G57" s="299"/>
      <c r="H57" s="299"/>
      <c r="I57" s="299"/>
      <c r="J57" s="299"/>
      <c r="K57" s="299"/>
      <c r="L57" s="299"/>
    </row>
    <row r="58" spans="1:12" x14ac:dyDescent="0.2">
      <c r="A58" s="296"/>
      <c r="B58" s="299"/>
      <c r="C58" s="299"/>
      <c r="D58" s="909" t="s">
        <v>3182</v>
      </c>
      <c r="E58" s="910"/>
      <c r="F58" s="910"/>
      <c r="G58" s="910"/>
      <c r="H58" s="910"/>
      <c r="I58" s="910"/>
      <c r="J58" s="299"/>
      <c r="K58" s="299"/>
      <c r="L58" s="299"/>
    </row>
    <row r="59" spans="1:12" x14ac:dyDescent="0.2">
      <c r="B59" s="302" t="str">
        <f>Translations!$B$101</f>
        <v xml:space="preserve">Ostale web-stranice: </v>
      </c>
    </row>
    <row r="60" spans="1:12" x14ac:dyDescent="0.2">
      <c r="B60" s="907" t="s">
        <v>1988</v>
      </c>
      <c r="C60" s="903"/>
      <c r="D60" s="903"/>
      <c r="E60" s="903"/>
      <c r="F60" s="903"/>
      <c r="G60" s="903"/>
      <c r="H60" s="903"/>
      <c r="I60" s="903"/>
      <c r="J60" s="903"/>
      <c r="K60" s="903"/>
      <c r="L60" s="903"/>
    </row>
    <row r="61" spans="1:12" x14ac:dyDescent="0.2">
      <c r="B61" s="902"/>
      <c r="C61" s="903"/>
      <c r="D61" s="903"/>
      <c r="E61" s="903"/>
      <c r="F61" s="903"/>
      <c r="G61" s="903"/>
      <c r="H61" s="903"/>
      <c r="I61" s="903"/>
      <c r="J61" s="903"/>
      <c r="K61" s="903"/>
      <c r="L61" s="903"/>
    </row>
    <row r="62" spans="1:12" x14ac:dyDescent="0.2">
      <c r="B62" s="302" t="str">
        <f>Translations!$B$103</f>
        <v xml:space="preserve">Služba za podršku korisnicima: </v>
      </c>
      <c r="C62" s="7"/>
      <c r="D62" s="7"/>
      <c r="E62" s="7"/>
      <c r="F62" s="7"/>
      <c r="G62" s="7"/>
      <c r="H62" s="7"/>
      <c r="I62" s="7"/>
      <c r="J62" s="7"/>
      <c r="K62" s="7"/>
      <c r="L62" s="7"/>
    </row>
    <row r="63" spans="1:12" x14ac:dyDescent="0.2">
      <c r="B63" s="902" t="str">
        <f>Translations!$B$104</f>
        <v>ets-postrojenja@mzozt.hr</v>
      </c>
      <c r="C63" s="903"/>
      <c r="D63" s="903"/>
      <c r="E63" s="903"/>
      <c r="F63" s="903"/>
      <c r="G63" s="903"/>
      <c r="H63" s="903"/>
      <c r="I63" s="903"/>
      <c r="J63" s="903"/>
      <c r="K63" s="903"/>
      <c r="L63" s="903"/>
    </row>
    <row r="64" spans="1:12" x14ac:dyDescent="0.2">
      <c r="B64" s="902"/>
      <c r="C64" s="903"/>
      <c r="D64" s="903"/>
      <c r="E64" s="903"/>
      <c r="F64" s="903"/>
      <c r="G64" s="903"/>
      <c r="H64" s="903"/>
      <c r="I64" s="903"/>
      <c r="J64" s="903"/>
      <c r="K64" s="903"/>
      <c r="L64" s="903"/>
    </row>
    <row r="65" spans="1:12" ht="25.5" customHeight="1" x14ac:dyDescent="0.2"/>
    <row r="66" spans="1:12" ht="15.75" customHeight="1" x14ac:dyDescent="0.2">
      <c r="A66" s="296">
        <v>14</v>
      </c>
      <c r="B66" s="904" t="str">
        <f>Translations!$B$105</f>
        <v>Kako se služiti ovim obrascem:</v>
      </c>
      <c r="C66" s="904"/>
      <c r="D66" s="904"/>
      <c r="E66" s="904"/>
      <c r="F66" s="904"/>
      <c r="G66" s="904"/>
      <c r="H66" s="904"/>
      <c r="I66" s="904"/>
      <c r="J66" s="904"/>
      <c r="K66" s="904"/>
      <c r="L66" s="904"/>
    </row>
    <row r="67" spans="1:12" ht="26.25" customHeight="1" x14ac:dyDescent="0.2">
      <c r="A67" s="296"/>
      <c r="B67" s="870" t="str">
        <f>Translations!$B$106</f>
        <v>Ovaj obrazac je izrađen kako bi se ispunili minimalni zahtjevi sadržaja plana praćenja sukladno Uredbi. Operateri se stoga prilikom ispunjavanja trebaju pozvati na Uredbu.</v>
      </c>
      <c r="C67" s="870"/>
      <c r="D67" s="870"/>
      <c r="E67" s="870"/>
      <c r="F67" s="870"/>
      <c r="G67" s="870"/>
      <c r="H67" s="870"/>
      <c r="I67" s="870"/>
      <c r="J67" s="870"/>
      <c r="K67" s="870"/>
      <c r="L67" s="870"/>
    </row>
    <row r="68" spans="1:12" ht="26.25" customHeight="1" x14ac:dyDescent="0.2">
      <c r="A68" s="296"/>
      <c r="B68" s="870" t="str">
        <f>Translations!$B$107</f>
        <v>Preporuča se ispunjavati obrazac od početka do kraja. Postoji nekoliko funkcija koje će vas voditi kroz obrazac, a ovisit će o prethodnom unosu podataka poput, primjerice, ćelije tablice koje mijenjaju boju ukoliko unos nije potreban (vidi kodove boja u nastavku).</v>
      </c>
      <c r="C68" s="870"/>
      <c r="D68" s="870"/>
      <c r="E68" s="870"/>
      <c r="F68" s="870"/>
      <c r="G68" s="870"/>
      <c r="H68" s="870"/>
      <c r="I68" s="870"/>
      <c r="J68" s="870"/>
      <c r="K68" s="870"/>
      <c r="L68" s="870"/>
    </row>
    <row r="69" spans="1:12" ht="43.5" customHeight="1" x14ac:dyDescent="0.2">
      <c r="A69" s="296"/>
      <c r="B69" s="870" t="str">
        <f>Translations!$B$108</f>
        <v>U nekoliko polja možete odabrati između unaprijed ponuđenih mogućnosti za unos. Kako biste odabrali unos iz takvog "padajućeg izbornika" pritisnite mišem strelicu koja se pojavljuje na desnom rubu ćelije  ili pritisnite "Alt +  ↓" kada ste odabrali ćeliju. Neka vam polja dozvoljavaju unos vlastitog teksta, unatoč tome što postoji unaprijed ponuđeni padajući izbornik. To je slučaj kada padajući izbornik sadrži prostor za unos dodatnih mogućnosti.</v>
      </c>
      <c r="C69" s="870"/>
      <c r="D69" s="870"/>
      <c r="E69" s="870"/>
      <c r="F69" s="870"/>
      <c r="G69" s="870"/>
      <c r="H69" s="870"/>
      <c r="I69" s="870"/>
      <c r="J69" s="870"/>
      <c r="K69" s="870"/>
      <c r="L69" s="870"/>
    </row>
    <row r="70" spans="1:12" x14ac:dyDescent="0.2">
      <c r="A70" s="296"/>
      <c r="B70" s="897" t="str">
        <f>Translations!$B$109</f>
        <v>Oznake boja i fontova:</v>
      </c>
      <c r="C70" s="897"/>
      <c r="D70" s="897"/>
      <c r="E70" s="897"/>
      <c r="F70" s="897"/>
      <c r="G70" s="897"/>
      <c r="H70" s="897"/>
      <c r="I70" s="897"/>
      <c r="J70" s="897"/>
      <c r="K70" s="897"/>
      <c r="L70" s="897"/>
    </row>
    <row r="71" spans="1:12" x14ac:dyDescent="0.2">
      <c r="C71" s="853" t="str">
        <f>Translations!$B$110</f>
        <v>Crno podebljani tekst:</v>
      </c>
      <c r="D71" s="903"/>
      <c r="E71" s="870" t="str">
        <f>Translations!$B$111</f>
        <v>Ovo je tekst predviđen predloškom Komisije. Potrebno ga je ostaviti nepromijenjenim.</v>
      </c>
      <c r="F71" s="870"/>
      <c r="G71" s="870"/>
      <c r="H71" s="870"/>
      <c r="I71" s="870"/>
      <c r="J71" s="870"/>
      <c r="K71" s="870"/>
      <c r="L71" s="870"/>
    </row>
    <row r="72" spans="1:12" x14ac:dyDescent="0.2">
      <c r="C72" s="917" t="str">
        <f>Translations!$B$112</f>
        <v>Umanjeni tekst u kurzivu:</v>
      </c>
      <c r="D72" s="917"/>
      <c r="E72" s="870" t="str">
        <f>Translations!$B$113</f>
        <v>Ovaj tekst pruža dodatna objašnjenja.</v>
      </c>
      <c r="F72" s="870"/>
      <c r="G72" s="870"/>
      <c r="H72" s="870"/>
      <c r="I72" s="870"/>
      <c r="J72" s="870"/>
      <c r="K72" s="870"/>
      <c r="L72" s="870"/>
    </row>
    <row r="73" spans="1:12" ht="25.5" customHeight="1" x14ac:dyDescent="0.2">
      <c r="C73" s="911"/>
      <c r="D73" s="906"/>
      <c r="E73" s="899" t="str">
        <f>Translations!$B$114</f>
        <v>Žuta polja upućuju na obavezan unos. Međutim, ako pitanje nije  relevantno  za postrojenje, unos je nepotreban.</v>
      </c>
      <c r="F73" s="899"/>
      <c r="G73" s="899"/>
      <c r="H73" s="899"/>
      <c r="I73" s="899"/>
      <c r="J73" s="899"/>
      <c r="K73" s="899"/>
      <c r="L73" s="899"/>
    </row>
    <row r="74" spans="1:12" x14ac:dyDescent="0.2">
      <c r="C74" s="905"/>
      <c r="D74" s="906"/>
      <c r="E74" s="870" t="str">
        <f>Translations!$B$115</f>
        <v>Svjetložuta polja označavaju ćelije gdje se unose podaci prema potrebi.</v>
      </c>
      <c r="F74" s="916"/>
      <c r="G74" s="916"/>
      <c r="H74" s="916"/>
      <c r="I74" s="916"/>
      <c r="J74" s="916"/>
      <c r="K74" s="916"/>
      <c r="L74" s="916"/>
    </row>
    <row r="75" spans="1:12" x14ac:dyDescent="0.2">
      <c r="C75" s="919"/>
      <c r="D75" s="913"/>
      <c r="E75" s="870" t="str">
        <f>Translations!$B$116</f>
        <v>Zelena polja prikazuju automatski izračunate rezultate. Tekst u crvenoj boji predstavlja poruke koje upućuju na pogreške (nedostajući podatak i sl.).</v>
      </c>
      <c r="F75" s="916"/>
      <c r="G75" s="916"/>
      <c r="H75" s="916"/>
      <c r="I75" s="916"/>
      <c r="J75" s="916"/>
      <c r="K75" s="916"/>
      <c r="L75" s="916"/>
    </row>
    <row r="76" spans="1:12" x14ac:dyDescent="0.2">
      <c r="C76" s="912"/>
      <c r="D76" s="913"/>
      <c r="E76" s="870" t="str">
        <f>Translations!$B$117</f>
        <v>Osjenčana polja upućuju da određeni unos iz drugog polja, čini ovaj unos nevažnim.</v>
      </c>
      <c r="F76" s="870"/>
      <c r="G76" s="870"/>
      <c r="H76" s="870"/>
      <c r="I76" s="870"/>
      <c r="J76" s="870"/>
      <c r="K76" s="870"/>
      <c r="L76" s="870"/>
    </row>
    <row r="77" spans="1:12" x14ac:dyDescent="0.2">
      <c r="C77" s="918"/>
      <c r="D77" s="918"/>
      <c r="E77" s="870" t="str">
        <f>Translations!$B$118</f>
        <v xml:space="preserve">Države članice trebaju popuniti sivo osjenčana područja prije no što objave prilagođenu verziju obrasca. </v>
      </c>
      <c r="F77" s="916"/>
      <c r="G77" s="916"/>
      <c r="H77" s="916"/>
      <c r="I77" s="916"/>
      <c r="J77" s="916"/>
      <c r="K77" s="916"/>
      <c r="L77" s="916"/>
    </row>
    <row r="78" spans="1:12" x14ac:dyDescent="0.2">
      <c r="C78" s="920"/>
      <c r="D78" s="920"/>
      <c r="E78" s="870" t="str">
        <f>Translations!$B$119</f>
        <v>Svjetlosiva područja su namijenjena za navigaciju i poveznice.</v>
      </c>
      <c r="F78" s="916"/>
      <c r="G78" s="916"/>
      <c r="H78" s="916"/>
      <c r="I78" s="916"/>
      <c r="J78" s="916"/>
      <c r="K78" s="916"/>
      <c r="L78" s="916"/>
    </row>
    <row r="80" spans="1:12" ht="38.25" customHeight="1" x14ac:dyDescent="0.2">
      <c r="A80" s="296">
        <v>15</v>
      </c>
      <c r="B80" s="870" t="str">
        <f>Translations!$B$120</f>
        <v xml:space="preserve">Navigacijske ploče na vrhu svakog lista nude poveznice za brzi prijelaz na pojedinačne odjeljke za unos podataka. Prvi redak ("Sadržaj", "Prethodni list", "Sljedeći list", "Sažetak"), kao i oznake "Vrh lista" i "Dno lista" jednaki su za sve listove. Ovisno o pojedinačnom listu, dodane su i druge stavke za odabir. </v>
      </c>
      <c r="C80" s="870"/>
      <c r="D80" s="870"/>
      <c r="E80" s="870"/>
      <c r="F80" s="870"/>
      <c r="G80" s="870"/>
      <c r="H80" s="870"/>
      <c r="I80" s="870"/>
      <c r="J80" s="870"/>
      <c r="K80" s="870"/>
      <c r="L80" s="870"/>
    </row>
    <row r="81" spans="1:12" ht="51" customHeight="1" x14ac:dyDescent="0.2">
      <c r="A81" s="296">
        <v>16</v>
      </c>
      <c r="B81" s="870" t="str">
        <f>Translations!$B$121</f>
        <v>Ovaj je obrazac zaključan radi onemogućavanja unosa podataka, osim u žuta polja. Međutim, zbog transparentnosti, nije postavljena zaporka. To omogućava potpun uvid u sve formule. Pri korištenju ovog obrasca za unos podataka, preporučljivo je koristiti zaštitu lista.  Zaštita bi trebala biti isključena jedino prilikom provjere ispravnosti formula.  Navedenu provjeru je uputno učiniti u kopiji obrasca.</v>
      </c>
      <c r="C81" s="870"/>
      <c r="D81" s="870"/>
      <c r="E81" s="870"/>
      <c r="F81" s="870"/>
      <c r="G81" s="870"/>
      <c r="H81" s="870"/>
      <c r="I81" s="870"/>
      <c r="J81" s="870"/>
      <c r="K81" s="870"/>
      <c r="L81" s="870"/>
    </row>
    <row r="82" spans="1:12" ht="51" customHeight="1" x14ac:dyDescent="0.2">
      <c r="A82" s="296">
        <v>17</v>
      </c>
      <c r="B82" s="914" t="str">
        <f>Translations!$B$122</f>
        <v>Kako bi formule bile zaštićene od nenamjernih preinaka, koje obično dovode do pogrešnih i nejasnih rezultata, izrazito je važno NE KORISTITI OPCIJE 'IZREŽI &amp; ZALIJEPI' ('CUT &amp; PASTE'). Ukoliko želite pomicati podatke, prvo ih KOPIRAJTE (COPY) potom ZALIJEPITE (PASTE), a tek onda obrišite neželjene podatke na starom (pogrešnom) mjestu.</v>
      </c>
      <c r="C82" s="915"/>
      <c r="D82" s="915"/>
      <c r="E82" s="915"/>
      <c r="F82" s="915"/>
      <c r="G82" s="915"/>
      <c r="H82" s="915"/>
      <c r="I82" s="915"/>
      <c r="J82" s="915"/>
      <c r="K82" s="915"/>
      <c r="L82" s="903"/>
    </row>
    <row r="83" spans="1:12" ht="51" customHeight="1" x14ac:dyDescent="0.2">
      <c r="A83" s="296">
        <v>18</v>
      </c>
      <c r="B83" s="870" t="str">
        <f>Translations!$B$123</f>
        <v>Polja s podacima nisu optimizirana za brojčana i druga oblikovanja. Međutim, zaštita je ograničena kako biste mogli koristiti vlastite oblikovanja. Pogotovo, sami odlučujete koliko ćete decimalnih mjesta prikazati. Načelno, točnost izračuna ne ovisi o broju prikazanih decimalnih mjesta. U pravilu, trebalo bi onemogućiti opciju 'Preciznost prema prikazu' ("Precision as displayed") u MS Excelu. Za više pojedinosti o ovoj temi, koristite funkciju 'Pomoć' ("Help") u MS Excelu.</v>
      </c>
      <c r="C83" s="870"/>
      <c r="D83" s="870"/>
      <c r="E83" s="870"/>
      <c r="F83" s="870"/>
      <c r="G83" s="870"/>
      <c r="H83" s="870"/>
      <c r="I83" s="870"/>
      <c r="J83" s="870"/>
      <c r="K83" s="870"/>
      <c r="L83" s="870"/>
    </row>
    <row r="84" spans="1:12" ht="4.9000000000000004" customHeight="1" thickBot="1" x14ac:dyDescent="0.25">
      <c r="B84" s="924"/>
      <c r="C84" s="925"/>
      <c r="D84" s="925"/>
      <c r="E84" s="925"/>
      <c r="F84" s="925"/>
      <c r="G84" s="925"/>
      <c r="H84" s="925"/>
      <c r="I84" s="925"/>
      <c r="J84" s="925"/>
      <c r="K84" s="925"/>
    </row>
    <row r="85" spans="1:12" ht="89.25" customHeight="1" thickBot="1" x14ac:dyDescent="0.25">
      <c r="A85" s="296">
        <v>19</v>
      </c>
      <c r="B85" s="921" t="str">
        <f>Translations!$B$124</f>
        <v>IZJAVA O OGRANIČENJU ODGOVORNOSTI: Sve su formule pažljivo i temeljito osmišljene. Međutim, pogreške se ne mogu potpuno isključiti. Kako je gore navedeno, u svrhu provjere valjanosti izračuna osigurana je potpuna transparentnost. Za moguće štete nastale uslijed pogrešnih ili nejasnih rezultata dostavljenih izračuna ne mogu biti odgovorni ni autori ovog obrasca, a niti Europska komisija.  
Potpunu odgovornost dostave točnih podataka nadležnom tijelu snosi korisnik ovog obrasca (operater postrojenja obuhvaćenog  EU ETS-om).</v>
      </c>
      <c r="C85" s="922"/>
      <c r="D85" s="922"/>
      <c r="E85" s="922"/>
      <c r="F85" s="922"/>
      <c r="G85" s="922"/>
      <c r="H85" s="922"/>
      <c r="I85" s="922"/>
      <c r="J85" s="922"/>
      <c r="K85" s="922"/>
      <c r="L85" s="923"/>
    </row>
    <row r="87" spans="1:12" ht="38.25" customHeight="1" x14ac:dyDescent="0.2">
      <c r="A87" s="296">
        <v>20</v>
      </c>
      <c r="B87" s="870" t="str">
        <f>Translations!$B$125</f>
        <v>Na više mjesta u ovom obrascu morate ispuniti podatke s opisom postrojenja, njegove aktivnosti i specifične metode koje se primjenjuju za praćenje emisija. U takvim situacijama, tekstualna polja su predviđena za vaš unos, koja ponekad mogu biti nedovoljna za informacije koje želite unijeti.</v>
      </c>
      <c r="C87" s="870"/>
      <c r="D87" s="870"/>
      <c r="E87" s="870"/>
      <c r="F87" s="870"/>
      <c r="G87" s="870"/>
      <c r="H87" s="870"/>
      <c r="I87" s="870"/>
      <c r="J87" s="870"/>
      <c r="K87" s="870"/>
      <c r="L87" s="870"/>
    </row>
    <row r="88" spans="1:12" ht="51" customHeight="1" x14ac:dyDescent="0.2">
      <c r="A88" s="296">
        <v>21</v>
      </c>
      <c r="B88" s="870" t="str">
        <f>Translations!$B$126</f>
        <v>U takvim slučajevima, molimo priložite svoje podatke (tekst, formule, referentne podatke, sheme i crteže) kao zasebne dokumente pri dostavi Ministarstvu zaštite okoliša i zelene tranzicije. Pri tome je potrebno navesti referencu na te dokumente. U takvim situacijama navedite naziv priloga. Nadalje, preporučljivo je referencama dodati datum posljednje promjene dokumenta koji će biti vidljiv i u samom tiskanom primjerku dokumenta.</v>
      </c>
      <c r="C88" s="870"/>
      <c r="D88" s="870"/>
      <c r="E88" s="870"/>
      <c r="F88" s="870"/>
      <c r="G88" s="870"/>
      <c r="H88" s="870"/>
      <c r="I88" s="870"/>
      <c r="J88" s="870"/>
      <c r="K88" s="870"/>
      <c r="L88" s="870"/>
    </row>
    <row r="89" spans="1:12" ht="38.25" customHeight="1" thickBot="1" x14ac:dyDescent="0.25">
      <c r="A89" s="296">
        <v>22</v>
      </c>
      <c r="B89" s="870" t="str">
        <f>Translations!$B$127</f>
        <v>Nadležno tijelo može ograničiti prihvatljive formate dokumenata. Molimo vas da koristite samo standardne vrste uredskih dokumenata kao što su .doc, .xls, .pdf. Za sve druge prihvatljive vrste dokumenata, obratite se Ministarstvu zaštite okoliša i zelene tranzicije (dalje u tekstu: nadležno tijelo).</v>
      </c>
      <c r="C89" s="870"/>
      <c r="D89" s="870"/>
      <c r="E89" s="870"/>
      <c r="F89" s="870"/>
      <c r="G89" s="870"/>
      <c r="H89" s="870"/>
      <c r="I89" s="870"/>
      <c r="J89" s="870"/>
      <c r="K89" s="870"/>
      <c r="L89" s="870"/>
    </row>
    <row r="90" spans="1:12" ht="63.75" customHeight="1" thickBot="1" x14ac:dyDescent="0.25">
      <c r="A90" s="296">
        <v>23</v>
      </c>
      <c r="B90" s="921" t="str">
        <f>Translations!$B$128</f>
        <v>Ovaj obrazac sadrži makronaredbe za nekoliko funkcija (dodavanje stavki na popise, i prikazivanje/skrivanje primjera). Ako su makronaredbe onemogućene na vašem računalu, i dalje ćete biti u mogućnosti koristiti obrazac, ali bez tih funkcija. Za osiguravanje da makronaredbe ne sadrže virus, one su elektronički potpisane. Molimo provjerite internetske stranice Komisije ili Ministarstva zaštite okoliša i zelene tranzicije za upute o provjeri vjerodostojnosti obrasca.</v>
      </c>
      <c r="C90" s="922"/>
      <c r="D90" s="922"/>
      <c r="E90" s="922"/>
      <c r="F90" s="922"/>
      <c r="G90" s="922"/>
      <c r="H90" s="922"/>
      <c r="I90" s="922"/>
      <c r="J90" s="922"/>
      <c r="K90" s="922"/>
      <c r="L90" s="923"/>
    </row>
    <row r="93" spans="1:12" ht="15.75" x14ac:dyDescent="0.2">
      <c r="A93" s="296">
        <v>24</v>
      </c>
      <c r="B93" s="904" t="str">
        <f>Translations!$B$129</f>
        <v>Upute specifične za Republiku Hrvatsku nalaze se ovdje:</v>
      </c>
      <c r="C93" s="904"/>
      <c r="D93" s="904"/>
      <c r="E93" s="904"/>
      <c r="F93" s="904"/>
      <c r="G93" s="904"/>
      <c r="H93" s="904"/>
      <c r="I93" s="904"/>
      <c r="J93" s="904"/>
      <c r="K93" s="904"/>
      <c r="L93" s="904"/>
    </row>
    <row r="94" spans="1:12" x14ac:dyDescent="0.2">
      <c r="B94" s="902"/>
      <c r="C94" s="903"/>
      <c r="D94" s="903"/>
      <c r="E94" s="903"/>
      <c r="F94" s="903"/>
      <c r="G94" s="903"/>
      <c r="H94" s="903"/>
      <c r="I94" s="903"/>
      <c r="J94" s="903"/>
      <c r="K94" s="903"/>
      <c r="L94" s="903"/>
    </row>
    <row r="95" spans="1:12" x14ac:dyDescent="0.2">
      <c r="B95" s="902"/>
      <c r="C95" s="903"/>
      <c r="D95" s="903"/>
      <c r="E95" s="903"/>
      <c r="F95" s="903"/>
      <c r="G95" s="903"/>
      <c r="H95" s="903"/>
      <c r="I95" s="903"/>
      <c r="J95" s="903"/>
      <c r="K95" s="903"/>
      <c r="L95" s="903"/>
    </row>
    <row r="96" spans="1:12" x14ac:dyDescent="0.2">
      <c r="B96" s="902"/>
      <c r="C96" s="903"/>
      <c r="D96" s="903"/>
      <c r="E96" s="903"/>
      <c r="F96" s="903"/>
      <c r="G96" s="903"/>
      <c r="H96" s="903"/>
      <c r="I96" s="903"/>
      <c r="J96" s="903"/>
      <c r="K96" s="903"/>
      <c r="L96" s="903"/>
    </row>
    <row r="97" spans="2:12" x14ac:dyDescent="0.2">
      <c r="B97" s="902"/>
      <c r="C97" s="903"/>
      <c r="D97" s="903"/>
      <c r="E97" s="903"/>
      <c r="F97" s="903"/>
      <c r="G97" s="903"/>
      <c r="H97" s="903"/>
      <c r="I97" s="903"/>
      <c r="J97" s="903"/>
      <c r="K97" s="903"/>
      <c r="L97" s="903"/>
    </row>
    <row r="98" spans="2:12" x14ac:dyDescent="0.2">
      <c r="B98" s="902"/>
      <c r="C98" s="903"/>
      <c r="D98" s="903"/>
      <c r="E98" s="903"/>
      <c r="F98" s="903"/>
      <c r="G98" s="903"/>
      <c r="H98" s="903"/>
      <c r="I98" s="903"/>
      <c r="J98" s="903"/>
      <c r="K98" s="903"/>
      <c r="L98" s="903"/>
    </row>
    <row r="99" spans="2:12" x14ac:dyDescent="0.2">
      <c r="B99" s="902"/>
      <c r="C99" s="903"/>
      <c r="D99" s="903"/>
      <c r="E99" s="903"/>
      <c r="F99" s="903"/>
      <c r="G99" s="903"/>
      <c r="H99" s="903"/>
      <c r="I99" s="903"/>
      <c r="J99" s="903"/>
      <c r="K99" s="903"/>
      <c r="L99" s="903"/>
    </row>
    <row r="100" spans="2:12" x14ac:dyDescent="0.2">
      <c r="B100" s="902"/>
      <c r="C100" s="903"/>
      <c r="D100" s="903"/>
      <c r="E100" s="903"/>
      <c r="F100" s="903"/>
      <c r="G100" s="903"/>
      <c r="H100" s="903"/>
      <c r="I100" s="903"/>
      <c r="J100" s="903"/>
      <c r="K100" s="903"/>
      <c r="L100" s="903"/>
    </row>
    <row r="101" spans="2:12" x14ac:dyDescent="0.2">
      <c r="B101" s="902"/>
      <c r="C101" s="903"/>
      <c r="D101" s="903"/>
      <c r="E101" s="903"/>
      <c r="F101" s="903"/>
      <c r="G101" s="903"/>
      <c r="H101" s="903"/>
      <c r="I101" s="903"/>
      <c r="J101" s="903"/>
      <c r="K101" s="903"/>
      <c r="L101" s="903"/>
    </row>
    <row r="102" spans="2:12" x14ac:dyDescent="0.2">
      <c r="B102" s="902"/>
      <c r="C102" s="903"/>
      <c r="D102" s="903"/>
      <c r="E102" s="903"/>
      <c r="F102" s="903"/>
      <c r="G102" s="903"/>
      <c r="H102" s="903"/>
      <c r="I102" s="903"/>
      <c r="J102" s="903"/>
      <c r="K102" s="903"/>
      <c r="L102" s="903"/>
    </row>
    <row r="103" spans="2:12" x14ac:dyDescent="0.2">
      <c r="B103" s="902"/>
      <c r="C103" s="903"/>
      <c r="D103" s="903"/>
      <c r="E103" s="903"/>
      <c r="F103" s="903"/>
      <c r="G103" s="903"/>
      <c r="H103" s="903"/>
      <c r="I103" s="903"/>
      <c r="J103" s="903"/>
      <c r="K103" s="903"/>
      <c r="L103" s="903"/>
    </row>
    <row r="104" spans="2:12" x14ac:dyDescent="0.2">
      <c r="B104" s="902"/>
      <c r="C104" s="903"/>
      <c r="D104" s="903"/>
      <c r="E104" s="903"/>
      <c r="F104" s="903"/>
      <c r="G104" s="903"/>
      <c r="H104" s="903"/>
      <c r="I104" s="903"/>
      <c r="J104" s="903"/>
      <c r="K104" s="903"/>
      <c r="L104" s="903"/>
    </row>
    <row r="105" spans="2:12" x14ac:dyDescent="0.2">
      <c r="B105" s="902"/>
      <c r="C105" s="903"/>
      <c r="D105" s="903"/>
      <c r="E105" s="903"/>
      <c r="F105" s="903"/>
      <c r="G105" s="903"/>
      <c r="H105" s="903"/>
      <c r="I105" s="903"/>
      <c r="J105" s="903"/>
      <c r="K105" s="903"/>
      <c r="L105" s="903"/>
    </row>
    <row r="106" spans="2:12" x14ac:dyDescent="0.2">
      <c r="B106" s="902"/>
      <c r="C106" s="903"/>
      <c r="D106" s="903"/>
      <c r="E106" s="903"/>
      <c r="F106" s="903"/>
      <c r="G106" s="903"/>
      <c r="H106" s="903"/>
      <c r="I106" s="903"/>
      <c r="J106" s="903"/>
      <c r="K106" s="903"/>
      <c r="L106" s="903"/>
    </row>
    <row r="107" spans="2:12" x14ac:dyDescent="0.2">
      <c r="B107" s="902"/>
      <c r="C107" s="903"/>
      <c r="D107" s="903"/>
      <c r="E107" s="903"/>
      <c r="F107" s="903"/>
      <c r="G107" s="903"/>
      <c r="H107" s="903"/>
      <c r="I107" s="903"/>
      <c r="J107" s="903"/>
      <c r="K107" s="903"/>
      <c r="L107" s="903"/>
    </row>
    <row r="108" spans="2:12" x14ac:dyDescent="0.2">
      <c r="B108" s="902"/>
      <c r="C108" s="903"/>
      <c r="D108" s="903"/>
      <c r="E108" s="903"/>
      <c r="F108" s="903"/>
      <c r="G108" s="903"/>
      <c r="H108" s="903"/>
      <c r="I108" s="903"/>
      <c r="J108" s="903"/>
      <c r="K108" s="903"/>
      <c r="L108" s="903"/>
    </row>
    <row r="109" spans="2:12" x14ac:dyDescent="0.2">
      <c r="B109" s="902"/>
      <c r="C109" s="903"/>
      <c r="D109" s="903"/>
      <c r="E109" s="903"/>
      <c r="F109" s="903"/>
      <c r="G109" s="903"/>
      <c r="H109" s="903"/>
      <c r="I109" s="903"/>
      <c r="J109" s="903"/>
      <c r="K109" s="903"/>
      <c r="L109" s="903"/>
    </row>
    <row r="110" spans="2:12" x14ac:dyDescent="0.2">
      <c r="B110" s="902"/>
      <c r="C110" s="903"/>
      <c r="D110" s="903"/>
      <c r="E110" s="903"/>
      <c r="F110" s="903"/>
      <c r="G110" s="903"/>
      <c r="H110" s="903"/>
      <c r="I110" s="903"/>
      <c r="J110" s="903"/>
      <c r="K110" s="903"/>
      <c r="L110" s="903"/>
    </row>
    <row r="111" spans="2:12" x14ac:dyDescent="0.2">
      <c r="B111" s="902"/>
      <c r="C111" s="903"/>
      <c r="D111" s="903"/>
      <c r="E111" s="903"/>
      <c r="F111" s="903"/>
      <c r="G111" s="903"/>
      <c r="H111" s="903"/>
      <c r="I111" s="903"/>
      <c r="J111" s="903"/>
      <c r="K111" s="903"/>
      <c r="L111" s="903"/>
    </row>
    <row r="112" spans="2:12" x14ac:dyDescent="0.2">
      <c r="B112" s="902"/>
      <c r="C112" s="903"/>
      <c r="D112" s="903"/>
      <c r="E112" s="903"/>
      <c r="F112" s="903"/>
      <c r="G112" s="903"/>
      <c r="H112" s="903"/>
      <c r="I112" s="903"/>
      <c r="J112" s="903"/>
      <c r="K112" s="903"/>
      <c r="L112" s="903"/>
    </row>
    <row r="113" spans="2:12" x14ac:dyDescent="0.2">
      <c r="B113" s="902"/>
      <c r="C113" s="903"/>
      <c r="D113" s="903"/>
      <c r="E113" s="903"/>
      <c r="F113" s="903"/>
      <c r="G113" s="903"/>
      <c r="H113" s="903"/>
      <c r="I113" s="903"/>
      <c r="J113" s="903"/>
      <c r="K113" s="903"/>
      <c r="L113" s="903"/>
    </row>
    <row r="114" spans="2:12" x14ac:dyDescent="0.2">
      <c r="B114" s="902"/>
      <c r="C114" s="903"/>
      <c r="D114" s="903"/>
      <c r="E114" s="903"/>
      <c r="F114" s="903"/>
      <c r="G114" s="903"/>
      <c r="H114" s="903"/>
      <c r="I114" s="903"/>
      <c r="J114" s="903"/>
      <c r="K114" s="903"/>
      <c r="L114" s="903"/>
    </row>
    <row r="115" spans="2:12" x14ac:dyDescent="0.2">
      <c r="B115" s="902"/>
      <c r="C115" s="903"/>
      <c r="D115" s="903"/>
      <c r="E115" s="903"/>
      <c r="F115" s="903"/>
      <c r="G115" s="903"/>
      <c r="H115" s="903"/>
      <c r="I115" s="903"/>
      <c r="J115" s="903"/>
      <c r="K115" s="903"/>
      <c r="L115" s="903"/>
    </row>
    <row r="118" spans="2:12" s="307" customFormat="1" ht="15" customHeight="1" x14ac:dyDescent="0.2">
      <c r="D118" s="882" t="str">
        <f>EUconst_MsgNextSheet</f>
        <v xml:space="preserve">&lt;&lt;&lt; Pritisnite ovdje kako bi prešli na slijedeći list &gt;&gt;&gt; </v>
      </c>
      <c r="E118" s="882"/>
      <c r="F118" s="882"/>
      <c r="G118" s="882"/>
      <c r="H118" s="882"/>
      <c r="I118" s="882"/>
      <c r="J118" s="882"/>
    </row>
  </sheetData>
  <sheetProtection sheet="1" objects="1" scenarios="1" formatCells="0" formatColumns="0" formatRows="0"/>
  <mergeCells count="113">
    <mergeCell ref="B115:L115"/>
    <mergeCell ref="B107:L107"/>
    <mergeCell ref="B108:L108"/>
    <mergeCell ref="B109:L109"/>
    <mergeCell ref="B110:L110"/>
    <mergeCell ref="B111:L111"/>
    <mergeCell ref="B112:L112"/>
    <mergeCell ref="B113:L113"/>
    <mergeCell ref="B114:L114"/>
    <mergeCell ref="B97:L97"/>
    <mergeCell ref="B96:L96"/>
    <mergeCell ref="B94:L94"/>
    <mergeCell ref="B106:L106"/>
    <mergeCell ref="B88:L88"/>
    <mergeCell ref="C78:D78"/>
    <mergeCell ref="E78:L78"/>
    <mergeCell ref="B95:L95"/>
    <mergeCell ref="B87:L87"/>
    <mergeCell ref="B85:L85"/>
    <mergeCell ref="B83:L83"/>
    <mergeCell ref="B84:K84"/>
    <mergeCell ref="B89:L89"/>
    <mergeCell ref="B90:L90"/>
    <mergeCell ref="B93:L93"/>
    <mergeCell ref="B105:L105"/>
    <mergeCell ref="B101:L101"/>
    <mergeCell ref="B102:L102"/>
    <mergeCell ref="B99:L99"/>
    <mergeCell ref="B100:L100"/>
    <mergeCell ref="B103:L103"/>
    <mergeCell ref="B104:L104"/>
    <mergeCell ref="B98:L98"/>
    <mergeCell ref="C76:D76"/>
    <mergeCell ref="E76:L76"/>
    <mergeCell ref="B82:L82"/>
    <mergeCell ref="E77:L77"/>
    <mergeCell ref="B80:L80"/>
    <mergeCell ref="B68:L68"/>
    <mergeCell ref="B69:L69"/>
    <mergeCell ref="E71:L71"/>
    <mergeCell ref="C72:D72"/>
    <mergeCell ref="E75:L75"/>
    <mergeCell ref="B81:L81"/>
    <mergeCell ref="C77:D77"/>
    <mergeCell ref="E74:L74"/>
    <mergeCell ref="C75:D75"/>
    <mergeCell ref="B63:L63"/>
    <mergeCell ref="B64:L64"/>
    <mergeCell ref="B66:L66"/>
    <mergeCell ref="C71:D71"/>
    <mergeCell ref="E72:L72"/>
    <mergeCell ref="C74:D74"/>
    <mergeCell ref="B49:L49"/>
    <mergeCell ref="B50:L50"/>
    <mergeCell ref="B60:L60"/>
    <mergeCell ref="B67:L67"/>
    <mergeCell ref="B51:L51"/>
    <mergeCell ref="B53:L53"/>
    <mergeCell ref="D55:I55"/>
    <mergeCell ref="D58:I58"/>
    <mergeCell ref="B70:L70"/>
    <mergeCell ref="C73:D73"/>
    <mergeCell ref="E73:L73"/>
    <mergeCell ref="B26:L26"/>
    <mergeCell ref="E38:H45"/>
    <mergeCell ref="B47:L47"/>
    <mergeCell ref="C33:L33"/>
    <mergeCell ref="C34:L34"/>
    <mergeCell ref="B48:L48"/>
    <mergeCell ref="B36:L36"/>
    <mergeCell ref="B28:L28"/>
    <mergeCell ref="B61:L61"/>
    <mergeCell ref="D118:J118"/>
    <mergeCell ref="I1:J1"/>
    <mergeCell ref="K1:L1"/>
    <mergeCell ref="C2:D2"/>
    <mergeCell ref="E2:F2"/>
    <mergeCell ref="G2:H2"/>
    <mergeCell ref="I2:J2"/>
    <mergeCell ref="E1:F1"/>
    <mergeCell ref="G1:H1"/>
    <mergeCell ref="B18:L18"/>
    <mergeCell ref="K2:L2"/>
    <mergeCell ref="C1:D1"/>
    <mergeCell ref="B24:L24"/>
    <mergeCell ref="A1:B3"/>
    <mergeCell ref="I3:J3"/>
    <mergeCell ref="K3:L3"/>
    <mergeCell ref="E3:F3"/>
    <mergeCell ref="B11:L11"/>
    <mergeCell ref="B14:L14"/>
    <mergeCell ref="C31:L31"/>
    <mergeCell ref="C32:L32"/>
    <mergeCell ref="B35:L35"/>
    <mergeCell ref="B27:L27"/>
    <mergeCell ref="B30:L30"/>
    <mergeCell ref="G3:H3"/>
    <mergeCell ref="B23:L23"/>
    <mergeCell ref="C3:D3"/>
    <mergeCell ref="B5:J5"/>
    <mergeCell ref="B6:L6"/>
    <mergeCell ref="B8:L8"/>
    <mergeCell ref="B13:L13"/>
    <mergeCell ref="B7:L7"/>
    <mergeCell ref="B12:L12"/>
    <mergeCell ref="B9:L9"/>
    <mergeCell ref="B15:L15"/>
    <mergeCell ref="B19:L19"/>
    <mergeCell ref="B20:L20"/>
    <mergeCell ref="B16:L16"/>
    <mergeCell ref="B17:L17"/>
    <mergeCell ref="B21:L21"/>
    <mergeCell ref="B22:L22"/>
  </mergeCells>
  <phoneticPr fontId="9" type="noConversion"/>
  <hyperlinks>
    <hyperlink ref="D55" r:id="rId1" xr:uid="{00000000-0004-0000-0100-000000000000}"/>
    <hyperlink ref="D58" r:id="rId2" xr:uid="{00000000-0004-0000-0100-000001000000}"/>
    <hyperlink ref="B9:K9" r:id="rId3" display="http://ec.europa.eu/clima/documentation/ets/docs/decision_benchmarking_15_dec_en.pdf. " xr:uid="{00000000-0004-0000-0100-000002000000}"/>
    <hyperlink ref="B9" r:id="rId4" display="https://eur-lex.europa.eu/eli/dir/2003/87/2024-03-01" xr:uid="{00000000-0004-0000-0100-000003000000}"/>
    <hyperlink ref="C2:D2" location="JUMP_b_Guidelines_Top" display="Top of sheet" xr:uid="{00000000-0004-0000-0100-000004000000}"/>
    <hyperlink ref="E1:F1" location="JUMP_a_Content" display="Table of contents" xr:uid="{00000000-0004-0000-0100-000005000000}"/>
    <hyperlink ref="C3:D3" location="JUMP_b_Guidlines_Bottom" display="End of sheet" xr:uid="{00000000-0004-0000-0100-000006000000}"/>
    <hyperlink ref="I1:J1" location="JUMP_A_Top" display="Next sheet" xr:uid="{00000000-0004-0000-0100-000007000000}"/>
    <hyperlink ref="G1:H1" location="JUMP_a_Content" display="Previous sheet" xr:uid="{00000000-0004-0000-0100-000008000000}"/>
    <hyperlink ref="D118:J118" location="JUMP_A_Top" display="JUMP_A_Top" xr:uid="{00000000-0004-0000-0100-000009000000}"/>
    <hyperlink ref="B27" r:id="rId5" xr:uid="{00000000-0004-0000-0100-00000A000000}"/>
    <hyperlink ref="B12:L12" r:id="rId6" display="https://eur-lex.europa.eu/eli/reg_impl/2018/2066/oj" xr:uid="{00000000-0004-0000-0100-00000B000000}"/>
    <hyperlink ref="B12" r:id="rId7" xr:uid="{00000000-0004-0000-0100-00000C000000}"/>
    <hyperlink ref="D56" r:id="rId8" xr:uid="{7B40A982-50C1-4319-8672-7CD05A8DA167}"/>
    <hyperlink ref="B60" r:id="rId9" xr:uid="{64CBAE4C-3695-45C8-82FE-B561CA030AF2}"/>
  </hyperlinks>
  <pageMargins left="0.78740157480314965" right="0.78740157480314965" top="0.78740157480314965" bottom="0.78740157480314965" header="0.39370078740157483" footer="0.39370078740157483"/>
  <pageSetup paperSize="9" scale="61" fitToHeight="2" orientation="portrait" r:id="rId10"/>
  <headerFooter alignWithMargins="0">
    <oddHeader>&amp;L&amp;F, &amp;A&amp;R&amp;D, &amp;T</oddHeader>
    <oddFooter>&amp;C&amp;P / &amp;N</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7">
    <tabColor indexed="12"/>
  </sheetPr>
  <dimension ref="A1:D1382"/>
  <sheetViews>
    <sheetView topLeftCell="A94" zoomScaleNormal="100" workbookViewId="0">
      <selection activeCell="F106" sqref="F106"/>
    </sheetView>
  </sheetViews>
  <sheetFormatPr defaultColWidth="9.140625" defaultRowHeight="12.75" x14ac:dyDescent="0.2"/>
  <cols>
    <col min="1" max="1" width="8.28515625" customWidth="1"/>
    <col min="2" max="3" width="70.7109375" customWidth="1"/>
  </cols>
  <sheetData>
    <row r="1" spans="1:3" ht="15" x14ac:dyDescent="0.25">
      <c r="A1" s="64" t="s">
        <v>387</v>
      </c>
      <c r="B1" s="64" t="s">
        <v>388</v>
      </c>
      <c r="C1" s="64" t="s">
        <v>1893</v>
      </c>
    </row>
    <row r="2" spans="1:3" ht="26.25" x14ac:dyDescent="0.2">
      <c r="A2" s="570">
        <v>1</v>
      </c>
      <c r="B2" s="519" t="s">
        <v>3177</v>
      </c>
      <c r="C2" s="519" t="s">
        <v>913</v>
      </c>
    </row>
    <row r="3" spans="1:3" ht="15.75" x14ac:dyDescent="0.2">
      <c r="A3" s="715">
        <v>2</v>
      </c>
      <c r="B3" s="825" t="s">
        <v>1894</v>
      </c>
      <c r="C3" s="520" t="s">
        <v>1023</v>
      </c>
    </row>
    <row r="4" spans="1:3" x14ac:dyDescent="0.2">
      <c r="A4" s="715">
        <v>3</v>
      </c>
      <c r="B4" s="707" t="s">
        <v>1895</v>
      </c>
      <c r="C4" s="521" t="s">
        <v>939</v>
      </c>
    </row>
    <row r="5" spans="1:3" x14ac:dyDescent="0.2">
      <c r="A5" s="715">
        <v>4</v>
      </c>
      <c r="B5" s="576" t="s">
        <v>1896</v>
      </c>
      <c r="C5" t="s">
        <v>620</v>
      </c>
    </row>
    <row r="6" spans="1:3" x14ac:dyDescent="0.2">
      <c r="A6" s="715">
        <v>5</v>
      </c>
      <c r="B6" s="576" t="s">
        <v>1897</v>
      </c>
      <c r="C6" t="s">
        <v>621</v>
      </c>
    </row>
    <row r="7" spans="1:3" x14ac:dyDescent="0.2">
      <c r="A7" s="715">
        <v>6</v>
      </c>
      <c r="B7" s="708" t="s">
        <v>1898</v>
      </c>
      <c r="C7" s="129" t="s">
        <v>885</v>
      </c>
    </row>
    <row r="8" spans="1:3" x14ac:dyDescent="0.2">
      <c r="A8" s="715">
        <v>7</v>
      </c>
      <c r="B8" s="826" t="s">
        <v>1899</v>
      </c>
      <c r="C8" s="522" t="s">
        <v>1025</v>
      </c>
    </row>
    <row r="9" spans="1:3" x14ac:dyDescent="0.2">
      <c r="A9" s="715">
        <v>8</v>
      </c>
      <c r="B9" s="708" t="s">
        <v>1900</v>
      </c>
      <c r="C9" s="129" t="s">
        <v>611</v>
      </c>
    </row>
    <row r="10" spans="1:3" x14ac:dyDescent="0.2">
      <c r="A10" s="715">
        <v>9</v>
      </c>
      <c r="B10" s="826" t="s">
        <v>1901</v>
      </c>
      <c r="C10" s="522" t="s">
        <v>916</v>
      </c>
    </row>
    <row r="11" spans="1:3" x14ac:dyDescent="0.2">
      <c r="A11" s="715">
        <v>10</v>
      </c>
      <c r="B11" s="826" t="s">
        <v>1902</v>
      </c>
      <c r="C11" s="522" t="s">
        <v>1578</v>
      </c>
    </row>
    <row r="12" spans="1:3" x14ac:dyDescent="0.2">
      <c r="A12" s="715">
        <v>11</v>
      </c>
      <c r="B12" s="826" t="s">
        <v>1903</v>
      </c>
      <c r="C12" s="522" t="s">
        <v>545</v>
      </c>
    </row>
    <row r="13" spans="1:3" x14ac:dyDescent="0.2">
      <c r="A13" s="715">
        <v>12</v>
      </c>
      <c r="B13" s="708" t="s">
        <v>1904</v>
      </c>
      <c r="C13" s="129" t="s">
        <v>933</v>
      </c>
    </row>
    <row r="14" spans="1:3" x14ac:dyDescent="0.2">
      <c r="A14" s="715">
        <v>13</v>
      </c>
      <c r="B14" s="826" t="s">
        <v>1905</v>
      </c>
      <c r="C14" s="522" t="s">
        <v>889</v>
      </c>
    </row>
    <row r="15" spans="1:3" x14ac:dyDescent="0.2">
      <c r="A15" s="715">
        <v>14</v>
      </c>
      <c r="B15" s="826" t="s">
        <v>1906</v>
      </c>
      <c r="C15" s="522" t="s">
        <v>892</v>
      </c>
    </row>
    <row r="16" spans="1:3" x14ac:dyDescent="0.2">
      <c r="A16" s="715">
        <v>15</v>
      </c>
      <c r="B16" s="708" t="s">
        <v>1907</v>
      </c>
      <c r="C16" s="129" t="s">
        <v>934</v>
      </c>
    </row>
    <row r="17" spans="1:3" x14ac:dyDescent="0.2">
      <c r="A17" s="715">
        <v>16</v>
      </c>
      <c r="B17" s="826" t="s">
        <v>1908</v>
      </c>
      <c r="C17" s="522" t="s">
        <v>940</v>
      </c>
    </row>
    <row r="18" spans="1:3" x14ac:dyDescent="0.2">
      <c r="A18" s="715">
        <v>17</v>
      </c>
      <c r="B18" s="708" t="s">
        <v>1909</v>
      </c>
      <c r="C18" s="129" t="s">
        <v>738</v>
      </c>
    </row>
    <row r="19" spans="1:3" ht="25.5" x14ac:dyDescent="0.2">
      <c r="A19" s="715">
        <v>18</v>
      </c>
      <c r="B19" s="826" t="s">
        <v>1910</v>
      </c>
      <c r="C19" s="522" t="s">
        <v>999</v>
      </c>
    </row>
    <row r="20" spans="1:3" x14ac:dyDescent="0.2">
      <c r="A20" s="715">
        <v>19</v>
      </c>
      <c r="B20" s="708" t="s">
        <v>1911</v>
      </c>
      <c r="C20" s="129" t="s">
        <v>936</v>
      </c>
    </row>
    <row r="21" spans="1:3" x14ac:dyDescent="0.2">
      <c r="A21" s="715">
        <v>20</v>
      </c>
      <c r="B21" s="826" t="s">
        <v>1912</v>
      </c>
      <c r="C21" s="522" t="s">
        <v>1000</v>
      </c>
    </row>
    <row r="22" spans="1:3" x14ac:dyDescent="0.2">
      <c r="A22" s="715">
        <v>21</v>
      </c>
      <c r="B22" s="826" t="s">
        <v>1913</v>
      </c>
      <c r="C22" s="522" t="s">
        <v>1493</v>
      </c>
    </row>
    <row r="23" spans="1:3" x14ac:dyDescent="0.2">
      <c r="A23" s="715">
        <v>22</v>
      </c>
      <c r="B23" s="826" t="s">
        <v>1914</v>
      </c>
      <c r="C23" s="522" t="s">
        <v>174</v>
      </c>
    </row>
    <row r="24" spans="1:3" x14ac:dyDescent="0.2">
      <c r="A24" s="715">
        <v>23</v>
      </c>
      <c r="B24" s="708" t="s">
        <v>1915</v>
      </c>
      <c r="C24" s="129" t="s">
        <v>937</v>
      </c>
    </row>
    <row r="25" spans="1:3" x14ac:dyDescent="0.2">
      <c r="A25" s="715">
        <v>24</v>
      </c>
      <c r="B25" s="826" t="s">
        <v>1916</v>
      </c>
      <c r="C25" s="522" t="s">
        <v>1001</v>
      </c>
    </row>
    <row r="26" spans="1:3" x14ac:dyDescent="0.2">
      <c r="A26" s="715">
        <v>25</v>
      </c>
      <c r="B26" s="708" t="s">
        <v>1917</v>
      </c>
      <c r="C26" s="129" t="s">
        <v>379</v>
      </c>
    </row>
    <row r="27" spans="1:3" x14ac:dyDescent="0.2">
      <c r="A27" s="715">
        <v>26</v>
      </c>
      <c r="B27" s="826" t="s">
        <v>1918</v>
      </c>
      <c r="C27" s="522" t="s">
        <v>175</v>
      </c>
    </row>
    <row r="28" spans="1:3" x14ac:dyDescent="0.2">
      <c r="A28" s="715">
        <v>27</v>
      </c>
      <c r="B28" s="708" t="s">
        <v>1919</v>
      </c>
      <c r="C28" s="129" t="s">
        <v>306</v>
      </c>
    </row>
    <row r="29" spans="1:3" x14ac:dyDescent="0.2">
      <c r="A29" s="715">
        <v>28</v>
      </c>
      <c r="B29" s="826" t="s">
        <v>1920</v>
      </c>
      <c r="C29" s="522" t="s">
        <v>1338</v>
      </c>
    </row>
    <row r="30" spans="1:3" x14ac:dyDescent="0.2">
      <c r="A30" s="715">
        <v>29</v>
      </c>
      <c r="B30" s="826" t="s">
        <v>1921</v>
      </c>
      <c r="C30" s="522" t="s">
        <v>711</v>
      </c>
    </row>
    <row r="31" spans="1:3" x14ac:dyDescent="0.2">
      <c r="A31" s="715">
        <v>30</v>
      </c>
      <c r="B31" s="826" t="s">
        <v>1922</v>
      </c>
      <c r="C31" s="522" t="s">
        <v>853</v>
      </c>
    </row>
    <row r="32" spans="1:3" x14ac:dyDescent="0.2">
      <c r="A32" s="715">
        <v>31</v>
      </c>
      <c r="B32" s="708" t="s">
        <v>1923</v>
      </c>
      <c r="C32" s="129" t="s">
        <v>1002</v>
      </c>
    </row>
    <row r="33" spans="1:3" x14ac:dyDescent="0.2">
      <c r="A33" s="715">
        <v>32</v>
      </c>
      <c r="B33" s="826" t="s">
        <v>1924</v>
      </c>
      <c r="C33" s="522" t="s">
        <v>1513</v>
      </c>
    </row>
    <row r="34" spans="1:3" x14ac:dyDescent="0.2">
      <c r="A34" s="715">
        <v>33</v>
      </c>
      <c r="B34" s="826" t="s">
        <v>1925</v>
      </c>
      <c r="C34" s="522" t="s">
        <v>50</v>
      </c>
    </row>
    <row r="35" spans="1:3" x14ac:dyDescent="0.2">
      <c r="A35" s="715">
        <v>34</v>
      </c>
      <c r="B35" s="826" t="s">
        <v>1926</v>
      </c>
      <c r="C35" s="522" t="s">
        <v>49</v>
      </c>
    </row>
    <row r="36" spans="1:3" x14ac:dyDescent="0.2">
      <c r="A36" s="715">
        <v>35</v>
      </c>
      <c r="B36" s="708" t="s">
        <v>1927</v>
      </c>
      <c r="C36" s="129" t="s">
        <v>938</v>
      </c>
    </row>
    <row r="37" spans="1:3" x14ac:dyDescent="0.2">
      <c r="A37" s="715">
        <v>36</v>
      </c>
      <c r="B37" s="826" t="s">
        <v>1928</v>
      </c>
      <c r="C37" s="522" t="s">
        <v>1176</v>
      </c>
    </row>
    <row r="38" spans="1:3" x14ac:dyDescent="0.2">
      <c r="A38" s="715">
        <v>37</v>
      </c>
      <c r="B38" s="827" t="s">
        <v>1929</v>
      </c>
      <c r="C38" s="522" t="s">
        <v>1177</v>
      </c>
    </row>
    <row r="39" spans="1:3" x14ac:dyDescent="0.2">
      <c r="A39" s="715">
        <v>38</v>
      </c>
      <c r="B39" s="826" t="s">
        <v>1930</v>
      </c>
      <c r="C39" s="522" t="s">
        <v>1178</v>
      </c>
    </row>
    <row r="40" spans="1:3" x14ac:dyDescent="0.2">
      <c r="A40" s="715">
        <v>39</v>
      </c>
      <c r="B40" s="826" t="s">
        <v>1931</v>
      </c>
      <c r="C40" s="522" t="s">
        <v>1019</v>
      </c>
    </row>
    <row r="41" spans="1:3" x14ac:dyDescent="0.2">
      <c r="A41" s="715">
        <v>40</v>
      </c>
      <c r="B41" s="826" t="s">
        <v>1932</v>
      </c>
      <c r="C41" s="522" t="s">
        <v>441</v>
      </c>
    </row>
    <row r="42" spans="1:3" x14ac:dyDescent="0.2">
      <c r="A42" s="715">
        <v>41</v>
      </c>
      <c r="B42" s="826" t="s">
        <v>1933</v>
      </c>
      <c r="C42" s="522" t="s">
        <v>1057</v>
      </c>
    </row>
    <row r="43" spans="1:3" x14ac:dyDescent="0.2">
      <c r="A43" s="715">
        <v>42</v>
      </c>
      <c r="B43" s="708" t="s">
        <v>1934</v>
      </c>
      <c r="C43" s="129" t="s">
        <v>1003</v>
      </c>
    </row>
    <row r="44" spans="1:3" x14ac:dyDescent="0.2">
      <c r="A44" s="715">
        <v>43</v>
      </c>
      <c r="B44" s="826" t="s">
        <v>1935</v>
      </c>
      <c r="C44" s="522" t="s">
        <v>1583</v>
      </c>
    </row>
    <row r="45" spans="1:3" x14ac:dyDescent="0.2">
      <c r="A45" s="715">
        <v>44</v>
      </c>
      <c r="B45" s="709" t="s">
        <v>1936</v>
      </c>
      <c r="C45" s="321" t="s">
        <v>591</v>
      </c>
    </row>
    <row r="46" spans="1:3" x14ac:dyDescent="0.2">
      <c r="A46" s="715">
        <v>45</v>
      </c>
      <c r="B46" s="828" t="s">
        <v>1937</v>
      </c>
      <c r="C46" s="335" t="s">
        <v>900</v>
      </c>
    </row>
    <row r="47" spans="1:3" x14ac:dyDescent="0.2">
      <c r="A47" s="715">
        <v>46</v>
      </c>
      <c r="B47" s="707" t="s">
        <v>1938</v>
      </c>
      <c r="C47" s="521" t="s">
        <v>1454</v>
      </c>
    </row>
    <row r="48" spans="1:3" x14ac:dyDescent="0.2">
      <c r="A48" s="715">
        <v>47</v>
      </c>
      <c r="B48" s="707" t="s">
        <v>1939</v>
      </c>
      <c r="C48" s="521" t="s">
        <v>860</v>
      </c>
    </row>
    <row r="49" spans="1:3" x14ac:dyDescent="0.2">
      <c r="A49" s="715">
        <v>48</v>
      </c>
      <c r="B49" s="707" t="s">
        <v>1940</v>
      </c>
      <c r="C49" s="521" t="s">
        <v>859</v>
      </c>
    </row>
    <row r="50" spans="1:3" ht="39" thickBot="1" x14ac:dyDescent="0.25">
      <c r="A50" s="715">
        <v>49</v>
      </c>
      <c r="B50" s="708" t="s">
        <v>3178</v>
      </c>
      <c r="C50" s="129" t="s">
        <v>434</v>
      </c>
    </row>
    <row r="51" spans="1:3" ht="13.5" thickBot="1" x14ac:dyDescent="0.25">
      <c r="A51" s="715">
        <v>50</v>
      </c>
      <c r="B51" s="829" t="s">
        <v>1941</v>
      </c>
      <c r="C51" s="523" t="s">
        <v>435</v>
      </c>
    </row>
    <row r="52" spans="1:3" x14ac:dyDescent="0.2">
      <c r="A52" s="715">
        <v>51</v>
      </c>
      <c r="B52" s="828" t="s">
        <v>1942</v>
      </c>
      <c r="C52" s="524" t="s">
        <v>436</v>
      </c>
    </row>
    <row r="53" spans="1:3" ht="13.5" thickBot="1" x14ac:dyDescent="0.25">
      <c r="A53" s="715">
        <v>52</v>
      </c>
      <c r="B53" s="709" t="s">
        <v>1943</v>
      </c>
      <c r="C53" s="321" t="s">
        <v>590</v>
      </c>
    </row>
    <row r="54" spans="1:3" x14ac:dyDescent="0.2">
      <c r="A54" s="715">
        <v>53</v>
      </c>
      <c r="B54" s="829" t="s">
        <v>1944</v>
      </c>
      <c r="C54" s="716" t="s">
        <v>586</v>
      </c>
    </row>
    <row r="55" spans="1:3" x14ac:dyDescent="0.2">
      <c r="A55" s="715">
        <v>54</v>
      </c>
      <c r="B55" s="829" t="s">
        <v>1945</v>
      </c>
      <c r="C55" s="717" t="s">
        <v>589</v>
      </c>
    </row>
    <row r="56" spans="1:3" x14ac:dyDescent="0.2">
      <c r="A56" s="715">
        <v>55</v>
      </c>
      <c r="B56" s="830" t="s">
        <v>1946</v>
      </c>
      <c r="C56" s="717" t="s">
        <v>587</v>
      </c>
    </row>
    <row r="57" spans="1:3" ht="13.5" thickBot="1" x14ac:dyDescent="0.25">
      <c r="A57" s="715">
        <v>56</v>
      </c>
      <c r="B57" s="830" t="s">
        <v>1947</v>
      </c>
      <c r="C57" s="718" t="s">
        <v>588</v>
      </c>
    </row>
    <row r="58" spans="1:3" ht="26.25" thickBot="1" x14ac:dyDescent="0.25">
      <c r="A58" s="715">
        <v>57</v>
      </c>
      <c r="B58" s="719" t="s">
        <v>1948</v>
      </c>
      <c r="C58" s="719" t="s">
        <v>81</v>
      </c>
    </row>
    <row r="59" spans="1:3" ht="13.5" thickBot="1" x14ac:dyDescent="0.25">
      <c r="A59" s="715">
        <v>58</v>
      </c>
      <c r="B59" s="719" t="s">
        <v>1949</v>
      </c>
      <c r="C59" s="525" t="s">
        <v>337</v>
      </c>
    </row>
    <row r="60" spans="1:3" x14ac:dyDescent="0.2">
      <c r="A60" s="715">
        <v>59</v>
      </c>
      <c r="B60" s="576" t="s">
        <v>1950</v>
      </c>
      <c r="C60" t="s">
        <v>338</v>
      </c>
    </row>
    <row r="61" spans="1:3" x14ac:dyDescent="0.2">
      <c r="A61" s="715">
        <v>60</v>
      </c>
      <c r="B61" s="576" t="s">
        <v>1951</v>
      </c>
      <c r="C61" t="s">
        <v>339</v>
      </c>
    </row>
    <row r="62" spans="1:3" x14ac:dyDescent="0.2">
      <c r="A62" s="715">
        <v>61</v>
      </c>
      <c r="B62" s="576" t="s">
        <v>1952</v>
      </c>
      <c r="C62" t="s">
        <v>340</v>
      </c>
    </row>
    <row r="63" spans="1:3" x14ac:dyDescent="0.2">
      <c r="A63" s="715">
        <v>62</v>
      </c>
      <c r="B63" s="576" t="s">
        <v>1953</v>
      </c>
      <c r="C63" t="s">
        <v>341</v>
      </c>
    </row>
    <row r="64" spans="1:3" x14ac:dyDescent="0.2">
      <c r="A64" s="715">
        <v>63</v>
      </c>
      <c r="B64" s="576" t="s">
        <v>1954</v>
      </c>
      <c r="C64" t="s">
        <v>342</v>
      </c>
    </row>
    <row r="65" spans="1:3" ht="18" x14ac:dyDescent="0.2">
      <c r="A65" s="715">
        <v>64</v>
      </c>
      <c r="B65" s="831" t="s">
        <v>1955</v>
      </c>
      <c r="C65" s="526" t="s">
        <v>1024</v>
      </c>
    </row>
    <row r="66" spans="1:3" ht="63.75" x14ac:dyDescent="0.2">
      <c r="A66" s="715">
        <v>65</v>
      </c>
      <c r="B66" s="711" t="s">
        <v>1956</v>
      </c>
      <c r="C66" s="527" t="s">
        <v>160</v>
      </c>
    </row>
    <row r="67" spans="1:3" ht="25.5" x14ac:dyDescent="0.2">
      <c r="A67" s="715">
        <v>66</v>
      </c>
      <c r="B67" s="711" t="s">
        <v>1957</v>
      </c>
      <c r="C67" s="527" t="s">
        <v>861</v>
      </c>
    </row>
    <row r="68" spans="1:3" x14ac:dyDescent="0.2">
      <c r="A68" s="715">
        <v>67</v>
      </c>
      <c r="B68" s="832" t="s">
        <v>1958</v>
      </c>
      <c r="C68" s="832" t="s">
        <v>1958</v>
      </c>
    </row>
    <row r="69" spans="1:3" ht="51" x14ac:dyDescent="0.2">
      <c r="A69" s="715">
        <v>68</v>
      </c>
      <c r="B69" s="711" t="s">
        <v>1959</v>
      </c>
      <c r="C69" s="527" t="s">
        <v>213</v>
      </c>
    </row>
    <row r="70" spans="1:3" x14ac:dyDescent="0.2">
      <c r="A70" s="715">
        <v>69</v>
      </c>
      <c r="B70" s="832" t="s">
        <v>1960</v>
      </c>
      <c r="C70" t="s">
        <v>214</v>
      </c>
    </row>
    <row r="71" spans="1:3" ht="38.25" x14ac:dyDescent="0.2">
      <c r="A71" s="715">
        <v>70</v>
      </c>
      <c r="B71" s="711" t="s">
        <v>1961</v>
      </c>
      <c r="C71" s="527" t="s">
        <v>862</v>
      </c>
    </row>
    <row r="72" spans="1:3" ht="38.25" x14ac:dyDescent="0.2">
      <c r="A72" s="715">
        <v>71</v>
      </c>
      <c r="B72" s="712" t="s">
        <v>1962</v>
      </c>
      <c r="C72" s="485" t="s">
        <v>82</v>
      </c>
    </row>
    <row r="73" spans="1:3" x14ac:dyDescent="0.2">
      <c r="A73" s="715">
        <v>72</v>
      </c>
      <c r="B73" s="711" t="s">
        <v>1963</v>
      </c>
      <c r="C73" s="527" t="s">
        <v>83</v>
      </c>
    </row>
    <row r="74" spans="1:3" ht="102" x14ac:dyDescent="0.2">
      <c r="A74" s="715">
        <v>73</v>
      </c>
      <c r="B74" s="712" t="s">
        <v>1964</v>
      </c>
      <c r="C74" s="485" t="s">
        <v>84</v>
      </c>
    </row>
    <row r="75" spans="1:3" ht="76.5" x14ac:dyDescent="0.2">
      <c r="A75" s="715">
        <v>74</v>
      </c>
      <c r="B75" s="711" t="s">
        <v>1965</v>
      </c>
      <c r="C75" s="527" t="s">
        <v>159</v>
      </c>
    </row>
    <row r="76" spans="1:3" ht="25.5" x14ac:dyDescent="0.2">
      <c r="A76" s="715">
        <v>75</v>
      </c>
      <c r="B76" s="711" t="s">
        <v>1966</v>
      </c>
      <c r="C76" s="527" t="s">
        <v>85</v>
      </c>
    </row>
    <row r="77" spans="1:3" ht="76.5" x14ac:dyDescent="0.2">
      <c r="A77" s="715">
        <v>76</v>
      </c>
      <c r="B77" s="712" t="s">
        <v>1967</v>
      </c>
      <c r="C77" s="485" t="s">
        <v>622</v>
      </c>
    </row>
    <row r="78" spans="1:3" ht="38.25" x14ac:dyDescent="0.2">
      <c r="A78" s="715">
        <v>77</v>
      </c>
      <c r="B78" s="711" t="s">
        <v>1968</v>
      </c>
      <c r="C78" s="527" t="s">
        <v>86</v>
      </c>
    </row>
    <row r="79" spans="1:3" ht="63.75" x14ac:dyDescent="0.2">
      <c r="A79" s="715">
        <v>78</v>
      </c>
      <c r="B79" s="711" t="s">
        <v>1969</v>
      </c>
      <c r="C79" s="527" t="s">
        <v>109</v>
      </c>
    </row>
    <row r="80" spans="1:3" ht="25.5" x14ac:dyDescent="0.2">
      <c r="A80" s="715">
        <v>79</v>
      </c>
      <c r="B80" s="711" t="s">
        <v>1970</v>
      </c>
      <c r="C80" s="527" t="s">
        <v>87</v>
      </c>
    </row>
    <row r="81" spans="1:3" x14ac:dyDescent="0.2">
      <c r="A81" s="715">
        <v>80</v>
      </c>
      <c r="B81" s="832" t="s">
        <v>1971</v>
      </c>
      <c r="C81" t="s">
        <v>1343</v>
      </c>
    </row>
    <row r="82" spans="1:3" ht="25.5" x14ac:dyDescent="0.2">
      <c r="A82" s="715">
        <v>81</v>
      </c>
      <c r="B82" s="713" t="s">
        <v>1972</v>
      </c>
      <c r="C82" s="484" t="s">
        <v>599</v>
      </c>
    </row>
    <row r="83" spans="1:3" x14ac:dyDescent="0.2">
      <c r="A83" s="715">
        <v>82</v>
      </c>
      <c r="B83" s="833" t="s">
        <v>1973</v>
      </c>
      <c r="C83" s="528" t="s">
        <v>88</v>
      </c>
    </row>
    <row r="84" spans="1:3" ht="51" x14ac:dyDescent="0.2">
      <c r="A84" s="715">
        <v>83</v>
      </c>
      <c r="B84" s="711" t="s">
        <v>1974</v>
      </c>
      <c r="C84" s="527" t="s">
        <v>89</v>
      </c>
    </row>
    <row r="85" spans="1:3" ht="51" x14ac:dyDescent="0.2">
      <c r="A85" s="715">
        <v>84</v>
      </c>
      <c r="B85" s="711" t="s">
        <v>1975</v>
      </c>
      <c r="C85" s="527" t="s">
        <v>90</v>
      </c>
    </row>
    <row r="86" spans="1:3" ht="51" x14ac:dyDescent="0.2">
      <c r="A86" s="715">
        <v>85</v>
      </c>
      <c r="B86" s="711" t="s">
        <v>1976</v>
      </c>
      <c r="C86" s="527" t="s">
        <v>111</v>
      </c>
    </row>
    <row r="87" spans="1:3" ht="25.5" x14ac:dyDescent="0.2">
      <c r="A87" s="715">
        <v>86</v>
      </c>
      <c r="B87" s="711" t="s">
        <v>3185</v>
      </c>
      <c r="C87" s="527" t="s">
        <v>110</v>
      </c>
    </row>
    <row r="88" spans="1:3" ht="61.5" customHeight="1" x14ac:dyDescent="0.2">
      <c r="A88" s="715">
        <v>87</v>
      </c>
      <c r="B88" s="849" t="s">
        <v>3184</v>
      </c>
      <c r="C88" s="529" t="s">
        <v>1563</v>
      </c>
    </row>
    <row r="89" spans="1:3" ht="178.5" x14ac:dyDescent="0.2">
      <c r="A89" s="715">
        <v>88</v>
      </c>
      <c r="B89" s="711" t="s">
        <v>1977</v>
      </c>
      <c r="C89" s="527" t="s">
        <v>176</v>
      </c>
    </row>
    <row r="90" spans="1:3" ht="102" x14ac:dyDescent="0.2">
      <c r="A90" s="715">
        <v>89</v>
      </c>
      <c r="B90" s="711" t="s">
        <v>1978</v>
      </c>
      <c r="C90" s="527" t="s">
        <v>112</v>
      </c>
    </row>
    <row r="91" spans="1:3" ht="25.5" x14ac:dyDescent="0.2">
      <c r="A91" s="715">
        <v>90</v>
      </c>
      <c r="B91" s="711" t="s">
        <v>1979</v>
      </c>
      <c r="C91" s="527" t="s">
        <v>1331</v>
      </c>
    </row>
    <row r="92" spans="1:3" ht="25.5" x14ac:dyDescent="0.2">
      <c r="A92" s="715">
        <v>91</v>
      </c>
      <c r="B92" s="711" t="s">
        <v>1980</v>
      </c>
      <c r="C92" s="527" t="s">
        <v>986</v>
      </c>
    </row>
    <row r="93" spans="1:3" ht="102" x14ac:dyDescent="0.2">
      <c r="A93" s="715">
        <v>92</v>
      </c>
      <c r="B93" s="713" t="s">
        <v>1981</v>
      </c>
      <c r="C93" s="484" t="s">
        <v>91</v>
      </c>
    </row>
    <row r="94" spans="1:3" ht="15" x14ac:dyDescent="0.2">
      <c r="A94" s="715">
        <v>93</v>
      </c>
      <c r="B94" s="834" t="s">
        <v>1982</v>
      </c>
      <c r="C94" s="482" t="s">
        <v>1564</v>
      </c>
    </row>
    <row r="95" spans="1:3" x14ac:dyDescent="0.2">
      <c r="A95" s="715">
        <v>94</v>
      </c>
      <c r="B95" s="835" t="s">
        <v>1983</v>
      </c>
      <c r="C95" s="530" t="s">
        <v>1565</v>
      </c>
    </row>
    <row r="96" spans="1:3" x14ac:dyDescent="0.2">
      <c r="A96" s="715">
        <v>95</v>
      </c>
      <c r="B96" s="836" t="s">
        <v>1984</v>
      </c>
      <c r="C96" s="531" t="s">
        <v>1567</v>
      </c>
    </row>
    <row r="97" spans="1:3" x14ac:dyDescent="0.2">
      <c r="A97" s="715">
        <v>96</v>
      </c>
      <c r="B97" s="832" t="s">
        <v>1566</v>
      </c>
      <c r="C97" t="s">
        <v>1566</v>
      </c>
    </row>
    <row r="98" spans="1:3" x14ac:dyDescent="0.2">
      <c r="A98" s="715">
        <v>97</v>
      </c>
      <c r="B98" s="836" t="s">
        <v>1568</v>
      </c>
      <c r="C98" s="531" t="s">
        <v>1568</v>
      </c>
    </row>
    <row r="99" spans="1:3" x14ac:dyDescent="0.2">
      <c r="A99" s="715">
        <v>98</v>
      </c>
      <c r="B99" s="837" t="s">
        <v>1985</v>
      </c>
      <c r="C99" s="532" t="s">
        <v>544</v>
      </c>
    </row>
    <row r="100" spans="1:3" x14ac:dyDescent="0.2">
      <c r="A100" s="715">
        <v>99</v>
      </c>
      <c r="B100" s="836" t="s">
        <v>1986</v>
      </c>
      <c r="C100" s="531" t="s">
        <v>1569</v>
      </c>
    </row>
    <row r="101" spans="1:3" x14ac:dyDescent="0.2">
      <c r="A101" s="715">
        <v>100</v>
      </c>
      <c r="B101" s="835" t="s">
        <v>1987</v>
      </c>
      <c r="C101" s="530" t="s">
        <v>1570</v>
      </c>
    </row>
    <row r="102" spans="1:3" x14ac:dyDescent="0.2">
      <c r="A102" s="715">
        <v>101</v>
      </c>
      <c r="B102" s="848" t="s">
        <v>1988</v>
      </c>
      <c r="C102" s="161" t="s">
        <v>1571</v>
      </c>
    </row>
    <row r="103" spans="1:3" x14ac:dyDescent="0.2">
      <c r="A103" s="715">
        <v>102</v>
      </c>
      <c r="B103" s="835" t="s">
        <v>1989</v>
      </c>
      <c r="C103" s="530" t="s">
        <v>1572</v>
      </c>
    </row>
    <row r="104" spans="1:3" x14ac:dyDescent="0.2">
      <c r="A104" s="715">
        <v>103</v>
      </c>
      <c r="B104" s="161" t="s">
        <v>1990</v>
      </c>
      <c r="C104" s="161" t="s">
        <v>1573</v>
      </c>
    </row>
    <row r="105" spans="1:3" ht="15.75" x14ac:dyDescent="0.2">
      <c r="A105" s="715">
        <v>104</v>
      </c>
      <c r="B105" s="838" t="s">
        <v>1991</v>
      </c>
      <c r="C105" s="479" t="s">
        <v>1574</v>
      </c>
    </row>
    <row r="106" spans="1:3" ht="38.25" x14ac:dyDescent="0.2">
      <c r="A106" s="570">
        <v>105</v>
      </c>
      <c r="B106" s="711" t="s">
        <v>1992</v>
      </c>
      <c r="C106" s="527" t="s">
        <v>92</v>
      </c>
    </row>
    <row r="107" spans="1:3" ht="51" x14ac:dyDescent="0.2">
      <c r="A107" s="570">
        <v>106</v>
      </c>
      <c r="B107" s="711" t="s">
        <v>1993</v>
      </c>
      <c r="C107" s="527" t="s">
        <v>1026</v>
      </c>
    </row>
    <row r="108" spans="1:3" ht="76.5" x14ac:dyDescent="0.2">
      <c r="A108" s="570">
        <v>107</v>
      </c>
      <c r="B108" s="711" t="s">
        <v>1994</v>
      </c>
      <c r="C108" s="527" t="s">
        <v>1073</v>
      </c>
    </row>
    <row r="109" spans="1:3" x14ac:dyDescent="0.2">
      <c r="A109" s="570">
        <v>108</v>
      </c>
      <c r="B109" s="839" t="s">
        <v>1995</v>
      </c>
      <c r="C109" s="528" t="s">
        <v>915</v>
      </c>
    </row>
    <row r="110" spans="1:3" x14ac:dyDescent="0.2">
      <c r="A110" s="570">
        <v>109</v>
      </c>
      <c r="B110" s="720" t="s">
        <v>1996</v>
      </c>
      <c r="C110" s="129" t="s">
        <v>1579</v>
      </c>
    </row>
    <row r="111" spans="1:3" ht="25.5" x14ac:dyDescent="0.2">
      <c r="A111" s="570">
        <v>110</v>
      </c>
      <c r="B111" s="840" t="s">
        <v>1997</v>
      </c>
      <c r="C111" s="527" t="s">
        <v>1580</v>
      </c>
    </row>
    <row r="112" spans="1:3" x14ac:dyDescent="0.2">
      <c r="A112" s="570">
        <v>111</v>
      </c>
      <c r="B112" s="841" t="s">
        <v>1998</v>
      </c>
      <c r="C112" s="533" t="s">
        <v>1581</v>
      </c>
    </row>
    <row r="113" spans="1:3" ht="25.5" x14ac:dyDescent="0.2">
      <c r="A113" s="570">
        <v>112</v>
      </c>
      <c r="B113" s="711" t="s">
        <v>1999</v>
      </c>
      <c r="C113" s="527" t="s">
        <v>1582</v>
      </c>
    </row>
    <row r="114" spans="1:3" ht="25.5" x14ac:dyDescent="0.2">
      <c r="A114" s="570">
        <v>113</v>
      </c>
      <c r="B114" s="713" t="s">
        <v>2000</v>
      </c>
      <c r="C114" s="484" t="s">
        <v>269</v>
      </c>
    </row>
    <row r="115" spans="1:3" x14ac:dyDescent="0.2">
      <c r="A115" s="570">
        <v>114</v>
      </c>
      <c r="B115" s="711" t="s">
        <v>2001</v>
      </c>
      <c r="C115" s="527" t="s">
        <v>270</v>
      </c>
    </row>
    <row r="116" spans="1:3" ht="25.5" x14ac:dyDescent="0.2">
      <c r="A116" s="570">
        <v>115</v>
      </c>
      <c r="B116" s="711" t="s">
        <v>2002</v>
      </c>
      <c r="C116" s="527" t="s">
        <v>271</v>
      </c>
    </row>
    <row r="117" spans="1:3" ht="25.5" x14ac:dyDescent="0.2">
      <c r="A117" s="570">
        <v>116</v>
      </c>
      <c r="B117" s="711" t="s">
        <v>2003</v>
      </c>
      <c r="C117" s="527" t="s">
        <v>272</v>
      </c>
    </row>
    <row r="118" spans="1:3" ht="25.5" x14ac:dyDescent="0.2">
      <c r="A118" s="570">
        <v>117</v>
      </c>
      <c r="B118" s="711" t="s">
        <v>2004</v>
      </c>
      <c r="C118" s="527" t="s">
        <v>273</v>
      </c>
    </row>
    <row r="119" spans="1:3" x14ac:dyDescent="0.2">
      <c r="A119" s="570">
        <v>118</v>
      </c>
      <c r="B119" s="711" t="s">
        <v>2005</v>
      </c>
      <c r="C119" s="527" t="s">
        <v>274</v>
      </c>
    </row>
    <row r="120" spans="1:3" ht="51" x14ac:dyDescent="0.2">
      <c r="A120" s="570">
        <v>119</v>
      </c>
      <c r="B120" s="842" t="s">
        <v>2006</v>
      </c>
      <c r="C120" s="481" t="s">
        <v>997</v>
      </c>
    </row>
    <row r="121" spans="1:3" ht="76.5" x14ac:dyDescent="0.2">
      <c r="A121" s="570">
        <v>120</v>
      </c>
      <c r="B121" s="842" t="s">
        <v>2007</v>
      </c>
      <c r="C121" s="481" t="s">
        <v>998</v>
      </c>
    </row>
    <row r="122" spans="1:3" ht="63.75" x14ac:dyDescent="0.2">
      <c r="A122" s="570">
        <v>121</v>
      </c>
      <c r="B122" s="843" t="s">
        <v>2008</v>
      </c>
      <c r="C122" s="480" t="s">
        <v>1012</v>
      </c>
    </row>
    <row r="123" spans="1:3" ht="90" thickBot="1" x14ac:dyDescent="0.25">
      <c r="A123" s="570">
        <v>122</v>
      </c>
      <c r="B123" s="842" t="s">
        <v>2009</v>
      </c>
      <c r="C123" s="481" t="s">
        <v>113</v>
      </c>
    </row>
    <row r="124" spans="1:3" ht="115.5" thickBot="1" x14ac:dyDescent="0.25">
      <c r="A124" s="570">
        <v>123</v>
      </c>
      <c r="B124" s="478" t="s">
        <v>2010</v>
      </c>
      <c r="C124" s="478" t="s">
        <v>108</v>
      </c>
    </row>
    <row r="125" spans="1:3" ht="51" x14ac:dyDescent="0.2">
      <c r="A125" s="570">
        <v>124</v>
      </c>
      <c r="B125" s="842" t="s">
        <v>2011</v>
      </c>
      <c r="C125" s="481" t="s">
        <v>114</v>
      </c>
    </row>
    <row r="126" spans="1:3" ht="76.5" x14ac:dyDescent="0.2">
      <c r="A126" s="570">
        <v>125</v>
      </c>
      <c r="B126" s="842" t="s">
        <v>2012</v>
      </c>
      <c r="C126" s="481" t="s">
        <v>941</v>
      </c>
    </row>
    <row r="127" spans="1:3" ht="51.75" thickBot="1" x14ac:dyDescent="0.25">
      <c r="A127" s="570">
        <v>126</v>
      </c>
      <c r="B127" s="842" t="s">
        <v>2013</v>
      </c>
      <c r="C127" s="534" t="s">
        <v>115</v>
      </c>
    </row>
    <row r="128" spans="1:3" ht="90" thickBot="1" x14ac:dyDescent="0.25">
      <c r="A128" s="570">
        <v>127</v>
      </c>
      <c r="B128" s="478" t="s">
        <v>2014</v>
      </c>
      <c r="C128" s="478" t="s">
        <v>1076</v>
      </c>
    </row>
    <row r="129" spans="1:4" ht="16.5" thickBot="1" x14ac:dyDescent="0.25">
      <c r="A129" s="570">
        <v>128</v>
      </c>
      <c r="B129" s="844" t="s">
        <v>2015</v>
      </c>
      <c r="C129" s="479" t="s">
        <v>987</v>
      </c>
    </row>
    <row r="130" spans="1:4" ht="25.5" x14ac:dyDescent="0.2">
      <c r="A130" s="570">
        <v>129</v>
      </c>
      <c r="B130" s="535" t="s">
        <v>2016</v>
      </c>
      <c r="C130" s="535" t="s">
        <v>884</v>
      </c>
    </row>
    <row r="131" spans="1:4" ht="22.5" x14ac:dyDescent="0.2">
      <c r="A131" s="570">
        <v>130</v>
      </c>
      <c r="B131" s="721" t="s">
        <v>2017</v>
      </c>
      <c r="C131" s="71" t="s">
        <v>1108</v>
      </c>
    </row>
    <row r="132" spans="1:4" ht="45" x14ac:dyDescent="0.2">
      <c r="A132" s="570">
        <v>131</v>
      </c>
      <c r="B132" s="721" t="s">
        <v>2018</v>
      </c>
      <c r="C132" s="71" t="s">
        <v>1110</v>
      </c>
    </row>
    <row r="133" spans="1:4" ht="33.75" x14ac:dyDescent="0.2">
      <c r="A133" s="570">
        <v>132</v>
      </c>
      <c r="B133" s="721" t="s">
        <v>2019</v>
      </c>
      <c r="C133" s="71" t="s">
        <v>1077</v>
      </c>
    </row>
    <row r="134" spans="1:4" ht="67.5" x14ac:dyDescent="0.2">
      <c r="A134" s="570">
        <v>133</v>
      </c>
      <c r="B134" s="721" t="s">
        <v>2020</v>
      </c>
      <c r="C134" s="71" t="s">
        <v>116</v>
      </c>
    </row>
    <row r="135" spans="1:4" ht="21" x14ac:dyDescent="0.2">
      <c r="A135" s="570">
        <v>134</v>
      </c>
      <c r="B135" s="722" t="s">
        <v>2021</v>
      </c>
      <c r="C135" s="487" t="s">
        <v>375</v>
      </c>
      <c r="D135" t="s">
        <v>1858</v>
      </c>
    </row>
    <row r="136" spans="1:4" x14ac:dyDescent="0.2">
      <c r="A136" s="570">
        <v>135</v>
      </c>
      <c r="B136" s="845" t="s">
        <v>2022</v>
      </c>
      <c r="C136" s="412" t="s">
        <v>912</v>
      </c>
    </row>
    <row r="137" spans="1:4" x14ac:dyDescent="0.2">
      <c r="A137" s="570">
        <v>136</v>
      </c>
      <c r="B137" s="845" t="s">
        <v>2023</v>
      </c>
      <c r="C137" s="412" t="s">
        <v>1109</v>
      </c>
    </row>
    <row r="138" spans="1:4" x14ac:dyDescent="0.2">
      <c r="A138" s="570">
        <v>137</v>
      </c>
      <c r="B138" s="845" t="s">
        <v>2024</v>
      </c>
      <c r="C138" s="412" t="s">
        <v>1117</v>
      </c>
    </row>
    <row r="139" spans="1:4" ht="22.5" x14ac:dyDescent="0.2">
      <c r="A139" s="570">
        <v>138</v>
      </c>
      <c r="B139" s="845" t="s">
        <v>2025</v>
      </c>
      <c r="C139" s="412" t="s">
        <v>1264</v>
      </c>
    </row>
    <row r="140" spans="1:4" x14ac:dyDescent="0.2">
      <c r="A140" s="570">
        <v>139</v>
      </c>
      <c r="B140" s="846" t="s">
        <v>2026</v>
      </c>
      <c r="C140" s="536" t="s">
        <v>1119</v>
      </c>
    </row>
    <row r="141" spans="1:4" x14ac:dyDescent="0.2">
      <c r="A141" s="570">
        <v>140</v>
      </c>
      <c r="B141" s="846" t="s">
        <v>2027</v>
      </c>
      <c r="C141" s="486" t="s">
        <v>1116</v>
      </c>
    </row>
    <row r="142" spans="1:4" x14ac:dyDescent="0.2">
      <c r="A142" s="570">
        <v>141</v>
      </c>
      <c r="B142" s="846" t="s">
        <v>2028</v>
      </c>
      <c r="C142" s="536" t="s">
        <v>1115</v>
      </c>
    </row>
    <row r="143" spans="1:4" ht="22.5" x14ac:dyDescent="0.2">
      <c r="A143" s="570">
        <v>142</v>
      </c>
      <c r="B143" s="846" t="s">
        <v>2029</v>
      </c>
      <c r="C143" s="486" t="s">
        <v>1118</v>
      </c>
    </row>
    <row r="144" spans="1:4" ht="22.5" x14ac:dyDescent="0.2">
      <c r="A144" s="570">
        <v>143</v>
      </c>
      <c r="B144" s="846" t="s">
        <v>2030</v>
      </c>
      <c r="C144" s="486" t="s">
        <v>1120</v>
      </c>
    </row>
    <row r="145" spans="1:3" x14ac:dyDescent="0.2">
      <c r="A145" s="570">
        <v>144</v>
      </c>
      <c r="B145" s="846" t="s">
        <v>2031</v>
      </c>
      <c r="C145" s="536" t="s">
        <v>1112</v>
      </c>
    </row>
    <row r="146" spans="1:3" ht="22.5" x14ac:dyDescent="0.2">
      <c r="A146" s="570">
        <v>145</v>
      </c>
      <c r="B146" s="846" t="s">
        <v>2032</v>
      </c>
      <c r="C146" s="486" t="s">
        <v>1121</v>
      </c>
    </row>
    <row r="147" spans="1:3" ht="13.5" thickBot="1" x14ac:dyDescent="0.25">
      <c r="A147" s="570">
        <v>146</v>
      </c>
      <c r="B147" s="723" t="s">
        <v>2033</v>
      </c>
      <c r="C147" s="537" t="s">
        <v>80</v>
      </c>
    </row>
    <row r="148" spans="1:3" ht="25.5" x14ac:dyDescent="0.2">
      <c r="A148" s="570">
        <v>147</v>
      </c>
      <c r="B148" s="724" t="s">
        <v>2034</v>
      </c>
      <c r="C148" s="535" t="s">
        <v>886</v>
      </c>
    </row>
    <row r="149" spans="1:3" x14ac:dyDescent="0.2">
      <c r="A149" s="570">
        <v>148</v>
      </c>
      <c r="B149" t="s">
        <v>2035</v>
      </c>
      <c r="C149" t="s">
        <v>595</v>
      </c>
    </row>
    <row r="150" spans="1:3" x14ac:dyDescent="0.2">
      <c r="A150" s="570">
        <v>149</v>
      </c>
      <c r="B150" t="s">
        <v>2036</v>
      </c>
      <c r="C150" t="s">
        <v>887</v>
      </c>
    </row>
    <row r="151" spans="1:3" x14ac:dyDescent="0.2">
      <c r="A151" s="570">
        <v>150</v>
      </c>
      <c r="B151" t="s">
        <v>2037</v>
      </c>
      <c r="C151" t="s">
        <v>888</v>
      </c>
    </row>
    <row r="152" spans="1:3" x14ac:dyDescent="0.2">
      <c r="A152" s="570">
        <v>151</v>
      </c>
      <c r="B152" s="725" t="s">
        <v>2038</v>
      </c>
      <c r="C152" s="317" t="s">
        <v>660</v>
      </c>
    </row>
    <row r="153" spans="1:3" x14ac:dyDescent="0.2">
      <c r="A153" s="570">
        <v>152</v>
      </c>
      <c r="B153" s="725" t="s">
        <v>2039</v>
      </c>
      <c r="C153" s="317" t="s">
        <v>1286</v>
      </c>
    </row>
    <row r="154" spans="1:3" x14ac:dyDescent="0.2">
      <c r="A154" s="570">
        <v>153</v>
      </c>
      <c r="B154" s="725" t="s">
        <v>2040</v>
      </c>
      <c r="C154" s="317" t="s">
        <v>1576</v>
      </c>
    </row>
    <row r="155" spans="1:3" x14ac:dyDescent="0.2">
      <c r="A155" s="570">
        <v>154</v>
      </c>
      <c r="B155" s="488" t="s">
        <v>1247</v>
      </c>
      <c r="C155" s="488" t="s">
        <v>659</v>
      </c>
    </row>
    <row r="156" spans="1:3" x14ac:dyDescent="0.2">
      <c r="A156" s="570">
        <v>155</v>
      </c>
      <c r="B156" s="726" t="s">
        <v>2041</v>
      </c>
      <c r="C156" s="538" t="s">
        <v>1577</v>
      </c>
    </row>
    <row r="157" spans="1:3" x14ac:dyDescent="0.2">
      <c r="A157" s="570">
        <v>156</v>
      </c>
      <c r="B157" s="726" t="s">
        <v>2042</v>
      </c>
      <c r="C157" s="538" t="s">
        <v>858</v>
      </c>
    </row>
    <row r="158" spans="1:3" x14ac:dyDescent="0.2">
      <c r="A158" s="570">
        <v>157</v>
      </c>
      <c r="B158" s="727" t="s">
        <v>2043</v>
      </c>
      <c r="C158" s="451" t="s">
        <v>1078</v>
      </c>
    </row>
    <row r="159" spans="1:3" x14ac:dyDescent="0.2">
      <c r="A159" s="570">
        <v>158</v>
      </c>
      <c r="B159" s="710" t="s">
        <v>2044</v>
      </c>
      <c r="C159" s="321" t="s">
        <v>1458</v>
      </c>
    </row>
    <row r="160" spans="1:3" x14ac:dyDescent="0.2">
      <c r="A160" s="570">
        <v>159</v>
      </c>
      <c r="B160" s="571" t="s">
        <v>2045</v>
      </c>
      <c r="C160" s="539" t="s">
        <v>1455</v>
      </c>
    </row>
    <row r="161" spans="1:3" x14ac:dyDescent="0.2">
      <c r="A161" s="570">
        <v>160</v>
      </c>
      <c r="B161" s="571" t="s">
        <v>2046</v>
      </c>
      <c r="C161" s="539" t="s">
        <v>1456</v>
      </c>
    </row>
    <row r="162" spans="1:3" x14ac:dyDescent="0.2">
      <c r="A162" s="570">
        <v>161</v>
      </c>
      <c r="B162" s="571" t="s">
        <v>2047</v>
      </c>
      <c r="C162" s="539" t="s">
        <v>1457</v>
      </c>
    </row>
    <row r="163" spans="1:3" ht="22.5" x14ac:dyDescent="0.2">
      <c r="A163" s="570">
        <v>162</v>
      </c>
      <c r="B163" s="540" t="s">
        <v>2048</v>
      </c>
      <c r="C163" s="540" t="s">
        <v>1080</v>
      </c>
    </row>
    <row r="164" spans="1:3" x14ac:dyDescent="0.2">
      <c r="A164" s="570">
        <v>163</v>
      </c>
      <c r="B164" s="728" t="s">
        <v>2049</v>
      </c>
      <c r="C164" s="541" t="s">
        <v>1459</v>
      </c>
    </row>
    <row r="165" spans="1:3" x14ac:dyDescent="0.2">
      <c r="A165" s="570">
        <v>164</v>
      </c>
      <c r="B165" s="571" t="s">
        <v>2050</v>
      </c>
      <c r="C165" s="539" t="s">
        <v>1460</v>
      </c>
    </row>
    <row r="166" spans="1:3" x14ac:dyDescent="0.2">
      <c r="A166" s="570">
        <v>165</v>
      </c>
      <c r="B166" s="571" t="s">
        <v>2051</v>
      </c>
      <c r="C166" s="539" t="s">
        <v>1461</v>
      </c>
    </row>
    <row r="167" spans="1:3" x14ac:dyDescent="0.2">
      <c r="A167" s="570">
        <v>166</v>
      </c>
      <c r="B167" s="571" t="s">
        <v>2052</v>
      </c>
      <c r="C167" s="539" t="s">
        <v>1462</v>
      </c>
    </row>
    <row r="168" spans="1:3" x14ac:dyDescent="0.2">
      <c r="A168" s="570">
        <v>167</v>
      </c>
      <c r="B168" s="571" t="s">
        <v>2053</v>
      </c>
      <c r="C168" s="539" t="s">
        <v>1463</v>
      </c>
    </row>
    <row r="169" spans="1:3" x14ac:dyDescent="0.2">
      <c r="A169" s="570">
        <v>168</v>
      </c>
      <c r="B169" s="571" t="s">
        <v>2054</v>
      </c>
      <c r="C169" s="539" t="s">
        <v>1464</v>
      </c>
    </row>
    <row r="170" spans="1:3" x14ac:dyDescent="0.2">
      <c r="A170" s="570">
        <v>169</v>
      </c>
      <c r="B170" s="571" t="s">
        <v>2055</v>
      </c>
      <c r="C170" s="539" t="s">
        <v>1465</v>
      </c>
    </row>
    <row r="171" spans="1:3" x14ac:dyDescent="0.2">
      <c r="A171" s="570">
        <v>170</v>
      </c>
      <c r="B171" s="571" t="s">
        <v>2056</v>
      </c>
      <c r="C171" s="539" t="s">
        <v>162</v>
      </c>
    </row>
    <row r="172" spans="1:3" x14ac:dyDescent="0.2">
      <c r="A172" s="570">
        <v>171</v>
      </c>
      <c r="B172" s="540" t="s">
        <v>2057</v>
      </c>
      <c r="C172" s="540" t="s">
        <v>1079</v>
      </c>
    </row>
    <row r="173" spans="1:3" x14ac:dyDescent="0.2">
      <c r="A173" s="570">
        <v>172</v>
      </c>
      <c r="B173" s="729" t="s">
        <v>2058</v>
      </c>
      <c r="C173" s="68" t="s">
        <v>437</v>
      </c>
    </row>
    <row r="174" spans="1:3" ht="22.5" x14ac:dyDescent="0.2">
      <c r="A174" s="570">
        <v>173</v>
      </c>
      <c r="B174" s="730" t="s">
        <v>2059</v>
      </c>
      <c r="C174" s="67" t="s">
        <v>1081</v>
      </c>
    </row>
    <row r="175" spans="1:3" x14ac:dyDescent="0.2">
      <c r="A175" s="570">
        <v>174</v>
      </c>
      <c r="B175" s="729" t="s">
        <v>2060</v>
      </c>
      <c r="C175" s="68" t="s">
        <v>1287</v>
      </c>
    </row>
    <row r="176" spans="1:3" x14ac:dyDescent="0.2">
      <c r="A176" s="570">
        <v>175</v>
      </c>
      <c r="B176" s="729" t="s">
        <v>2061</v>
      </c>
      <c r="C176" s="68" t="s">
        <v>908</v>
      </c>
    </row>
    <row r="177" spans="1:3" x14ac:dyDescent="0.2">
      <c r="A177" s="570">
        <v>176</v>
      </c>
      <c r="B177" s="729" t="s">
        <v>2062</v>
      </c>
      <c r="C177" s="68" t="s">
        <v>909</v>
      </c>
    </row>
    <row r="178" spans="1:3" x14ac:dyDescent="0.2">
      <c r="A178" s="570">
        <v>177</v>
      </c>
      <c r="B178" s="729" t="s">
        <v>2063</v>
      </c>
      <c r="C178" s="68" t="s">
        <v>910</v>
      </c>
    </row>
    <row r="179" spans="1:3" x14ac:dyDescent="0.2">
      <c r="A179" s="570">
        <v>178</v>
      </c>
      <c r="B179" s="729" t="s">
        <v>2064</v>
      </c>
      <c r="C179" s="68" t="s">
        <v>1560</v>
      </c>
    </row>
    <row r="180" spans="1:3" x14ac:dyDescent="0.2">
      <c r="A180" s="570">
        <v>179</v>
      </c>
      <c r="B180" s="729" t="s">
        <v>2065</v>
      </c>
      <c r="C180" s="68" t="s">
        <v>355</v>
      </c>
    </row>
    <row r="181" spans="1:3" x14ac:dyDescent="0.2">
      <c r="A181" s="570">
        <v>180</v>
      </c>
      <c r="B181" s="729" t="s">
        <v>2066</v>
      </c>
      <c r="C181" s="68" t="s">
        <v>1561</v>
      </c>
    </row>
    <row r="182" spans="1:3" x14ac:dyDescent="0.2">
      <c r="A182" s="570">
        <v>181</v>
      </c>
      <c r="B182" s="729" t="s">
        <v>2067</v>
      </c>
      <c r="C182" s="68" t="s">
        <v>1562</v>
      </c>
    </row>
    <row r="183" spans="1:3" ht="13.5" thickBot="1" x14ac:dyDescent="0.25">
      <c r="A183" s="570">
        <v>182</v>
      </c>
      <c r="B183" s="729" t="s">
        <v>2068</v>
      </c>
      <c r="C183" s="68" t="s">
        <v>1288</v>
      </c>
    </row>
    <row r="184" spans="1:3" ht="25.5" x14ac:dyDescent="0.2">
      <c r="A184" s="570">
        <v>183</v>
      </c>
      <c r="B184" s="535" t="s">
        <v>2069</v>
      </c>
      <c r="C184" s="535" t="s">
        <v>1368</v>
      </c>
    </row>
    <row r="185" spans="1:3" x14ac:dyDescent="0.2">
      <c r="A185" s="570">
        <v>184</v>
      </c>
      <c r="B185" s="576" t="s">
        <v>2070</v>
      </c>
      <c r="C185" t="s">
        <v>1367</v>
      </c>
    </row>
    <row r="186" spans="1:3" x14ac:dyDescent="0.2">
      <c r="A186" s="570">
        <v>185</v>
      </c>
      <c r="B186" s="576" t="s">
        <v>2071</v>
      </c>
      <c r="C186" t="s">
        <v>534</v>
      </c>
    </row>
    <row r="187" spans="1:3" x14ac:dyDescent="0.2">
      <c r="A187" s="570">
        <v>186</v>
      </c>
      <c r="B187" s="576" t="s">
        <v>2072</v>
      </c>
      <c r="C187" t="s">
        <v>537</v>
      </c>
    </row>
    <row r="188" spans="1:3" x14ac:dyDescent="0.2">
      <c r="A188" s="570">
        <v>187</v>
      </c>
      <c r="B188" s="576" t="s">
        <v>2073</v>
      </c>
      <c r="C188" t="s">
        <v>506</v>
      </c>
    </row>
    <row r="189" spans="1:3" x14ac:dyDescent="0.2">
      <c r="A189" s="570">
        <v>188</v>
      </c>
      <c r="B189" s="576" t="s">
        <v>2074</v>
      </c>
      <c r="C189" t="s">
        <v>535</v>
      </c>
    </row>
    <row r="190" spans="1:3" x14ac:dyDescent="0.2">
      <c r="A190" s="570">
        <v>189</v>
      </c>
      <c r="B190" s="576" t="s">
        <v>2075</v>
      </c>
      <c r="C190" t="s">
        <v>536</v>
      </c>
    </row>
    <row r="191" spans="1:3" ht="38.25" x14ac:dyDescent="0.2">
      <c r="A191" s="570">
        <v>190</v>
      </c>
      <c r="B191" s="713" t="s">
        <v>2076</v>
      </c>
      <c r="C191" s="484" t="s">
        <v>1067</v>
      </c>
    </row>
    <row r="192" spans="1:3" ht="38.25" x14ac:dyDescent="0.2">
      <c r="A192" s="570">
        <v>191</v>
      </c>
      <c r="B192" s="713" t="s">
        <v>2077</v>
      </c>
      <c r="C192" s="484" t="s">
        <v>1068</v>
      </c>
    </row>
    <row r="193" spans="1:4" x14ac:dyDescent="0.2">
      <c r="A193" s="570">
        <v>192</v>
      </c>
      <c r="B193" s="708" t="s">
        <v>2078</v>
      </c>
      <c r="C193" s="129" t="s">
        <v>694</v>
      </c>
    </row>
    <row r="194" spans="1:4" ht="67.5" x14ac:dyDescent="0.2">
      <c r="A194" s="570">
        <v>193</v>
      </c>
      <c r="B194" s="731" t="s">
        <v>2079</v>
      </c>
      <c r="C194" s="451" t="s">
        <v>1082</v>
      </c>
    </row>
    <row r="195" spans="1:4" ht="33.75" x14ac:dyDescent="0.2">
      <c r="A195" s="570">
        <v>194</v>
      </c>
      <c r="B195" s="731" t="s">
        <v>2080</v>
      </c>
      <c r="C195" s="451" t="s">
        <v>1004</v>
      </c>
      <c r="D195" t="s">
        <v>1883</v>
      </c>
    </row>
    <row r="196" spans="1:4" x14ac:dyDescent="0.2">
      <c r="A196" s="570">
        <v>195</v>
      </c>
      <c r="B196" s="708" t="s">
        <v>2081</v>
      </c>
      <c r="C196" s="129" t="s">
        <v>1556</v>
      </c>
    </row>
    <row r="197" spans="1:4" ht="45" x14ac:dyDescent="0.2">
      <c r="A197" s="570">
        <v>196</v>
      </c>
      <c r="B197" s="732" t="s">
        <v>2082</v>
      </c>
      <c r="C197" s="493" t="s">
        <v>1083</v>
      </c>
    </row>
    <row r="198" spans="1:4" x14ac:dyDescent="0.2">
      <c r="A198" s="570">
        <v>197</v>
      </c>
      <c r="B198" s="733" t="s">
        <v>2083</v>
      </c>
      <c r="C198" s="498" t="s">
        <v>215</v>
      </c>
    </row>
    <row r="199" spans="1:4" ht="25.5" x14ac:dyDescent="0.2">
      <c r="A199" s="570">
        <v>198</v>
      </c>
      <c r="B199" s="708" t="s">
        <v>2084</v>
      </c>
      <c r="C199" s="129" t="s">
        <v>1471</v>
      </c>
    </row>
    <row r="200" spans="1:4" ht="22.5" x14ac:dyDescent="0.2">
      <c r="A200" s="570">
        <v>199</v>
      </c>
      <c r="B200" s="734" t="s">
        <v>2085</v>
      </c>
      <c r="C200" s="67" t="s">
        <v>216</v>
      </c>
    </row>
    <row r="201" spans="1:4" x14ac:dyDescent="0.2">
      <c r="A201" s="570">
        <v>200</v>
      </c>
      <c r="B201" s="734" t="s">
        <v>2086</v>
      </c>
      <c r="C201" s="67" t="s">
        <v>0</v>
      </c>
    </row>
    <row r="202" spans="1:4" x14ac:dyDescent="0.2">
      <c r="A202" s="570">
        <v>201</v>
      </c>
      <c r="B202" s="734" t="s">
        <v>2087</v>
      </c>
      <c r="C202" s="67" t="s">
        <v>1</v>
      </c>
    </row>
    <row r="203" spans="1:4" ht="33.75" x14ac:dyDescent="0.2">
      <c r="A203" s="570">
        <v>202</v>
      </c>
      <c r="B203" s="734" t="s">
        <v>2088</v>
      </c>
      <c r="C203" s="67" t="s">
        <v>835</v>
      </c>
    </row>
    <row r="204" spans="1:4" ht="33.75" x14ac:dyDescent="0.2">
      <c r="A204" s="570">
        <v>203</v>
      </c>
      <c r="B204" s="734" t="s">
        <v>2089</v>
      </c>
      <c r="C204" s="67" t="s">
        <v>836</v>
      </c>
    </row>
    <row r="205" spans="1:4" ht="45" x14ac:dyDescent="0.2">
      <c r="A205" s="570">
        <v>204</v>
      </c>
      <c r="B205" s="734" t="s">
        <v>2090</v>
      </c>
      <c r="C205" s="67" t="s">
        <v>1472</v>
      </c>
    </row>
    <row r="206" spans="1:4" x14ac:dyDescent="0.2">
      <c r="A206" s="570">
        <v>205</v>
      </c>
      <c r="B206" s="735" t="s">
        <v>2091</v>
      </c>
      <c r="C206" t="s">
        <v>683</v>
      </c>
    </row>
    <row r="207" spans="1:4" ht="22.5" x14ac:dyDescent="0.2">
      <c r="A207" s="570">
        <v>206</v>
      </c>
      <c r="B207" s="730" t="s">
        <v>2092</v>
      </c>
      <c r="C207" s="67" t="s">
        <v>217</v>
      </c>
    </row>
    <row r="208" spans="1:4" x14ac:dyDescent="0.2">
      <c r="A208" s="570">
        <v>207</v>
      </c>
      <c r="B208" s="736" t="s">
        <v>2093</v>
      </c>
      <c r="C208" s="414" t="s">
        <v>727</v>
      </c>
    </row>
    <row r="209" spans="1:3" x14ac:dyDescent="0.2">
      <c r="A209" s="570">
        <v>208</v>
      </c>
      <c r="B209" s="736" t="s">
        <v>2094</v>
      </c>
      <c r="C209" s="414" t="s">
        <v>891</v>
      </c>
    </row>
    <row r="210" spans="1:3" x14ac:dyDescent="0.2">
      <c r="A210" s="570">
        <v>209</v>
      </c>
      <c r="B210" s="736" t="s">
        <v>2095</v>
      </c>
      <c r="C210" s="414" t="s">
        <v>890</v>
      </c>
    </row>
    <row r="211" spans="1:3" x14ac:dyDescent="0.2">
      <c r="A211" s="570">
        <v>210</v>
      </c>
      <c r="B211" s="736" t="s">
        <v>2096</v>
      </c>
      <c r="C211" s="414" t="s">
        <v>480</v>
      </c>
    </row>
    <row r="212" spans="1:3" x14ac:dyDescent="0.2">
      <c r="A212" s="570">
        <v>211</v>
      </c>
      <c r="B212" s="737" t="s">
        <v>2097</v>
      </c>
      <c r="C212" s="542" t="s">
        <v>728</v>
      </c>
    </row>
    <row r="213" spans="1:3" x14ac:dyDescent="0.2">
      <c r="A213" s="570">
        <v>212</v>
      </c>
      <c r="B213" s="738" t="s">
        <v>2098</v>
      </c>
      <c r="C213" s="489" t="s">
        <v>670</v>
      </c>
    </row>
    <row r="214" spans="1:3" x14ac:dyDescent="0.2">
      <c r="A214" s="570">
        <v>213</v>
      </c>
      <c r="B214" s="738" t="s">
        <v>2099</v>
      </c>
      <c r="C214" s="489" t="s">
        <v>748</v>
      </c>
    </row>
    <row r="215" spans="1:3" x14ac:dyDescent="0.2">
      <c r="A215" s="570">
        <v>214</v>
      </c>
      <c r="B215" s="738" t="s">
        <v>2100</v>
      </c>
      <c r="C215" s="489" t="s">
        <v>514</v>
      </c>
    </row>
    <row r="216" spans="1:3" x14ac:dyDescent="0.2">
      <c r="A216" s="570">
        <v>215</v>
      </c>
      <c r="B216" s="738" t="s">
        <v>479</v>
      </c>
      <c r="C216" s="489" t="s">
        <v>479</v>
      </c>
    </row>
    <row r="217" spans="1:3" x14ac:dyDescent="0.2">
      <c r="A217" s="570">
        <v>216</v>
      </c>
      <c r="B217" s="739" t="s">
        <v>2101</v>
      </c>
      <c r="C217" s="327" t="s">
        <v>1147</v>
      </c>
    </row>
    <row r="218" spans="1:3" ht="56.25" x14ac:dyDescent="0.2">
      <c r="A218" s="570">
        <v>217</v>
      </c>
      <c r="B218" s="734" t="s">
        <v>2102</v>
      </c>
      <c r="C218" s="67" t="s">
        <v>1190</v>
      </c>
    </row>
    <row r="219" spans="1:3" ht="21" x14ac:dyDescent="0.2">
      <c r="A219" s="570">
        <v>218</v>
      </c>
      <c r="B219" s="740" t="s">
        <v>2103</v>
      </c>
      <c r="C219" s="487" t="s">
        <v>1191</v>
      </c>
    </row>
    <row r="220" spans="1:3" x14ac:dyDescent="0.2">
      <c r="A220" s="570">
        <v>219</v>
      </c>
      <c r="B220" s="741" t="s">
        <v>2104</v>
      </c>
      <c r="C220" s="492" t="s">
        <v>695</v>
      </c>
    </row>
    <row r="221" spans="1:3" x14ac:dyDescent="0.2">
      <c r="A221" s="570">
        <v>220</v>
      </c>
      <c r="B221" s="742" t="s">
        <v>2105</v>
      </c>
      <c r="C221" s="492" t="s">
        <v>220</v>
      </c>
    </row>
    <row r="222" spans="1:3" x14ac:dyDescent="0.2">
      <c r="A222" s="570">
        <v>221</v>
      </c>
      <c r="B222" s="743" t="s">
        <v>2106</v>
      </c>
      <c r="C222" s="327" t="s">
        <v>815</v>
      </c>
    </row>
    <row r="223" spans="1:3" ht="22.5" x14ac:dyDescent="0.2">
      <c r="A223" s="570">
        <v>222</v>
      </c>
      <c r="B223" s="734" t="s">
        <v>2107</v>
      </c>
      <c r="C223" s="67" t="s">
        <v>814</v>
      </c>
    </row>
    <row r="224" spans="1:3" ht="22.5" x14ac:dyDescent="0.2">
      <c r="A224" s="570">
        <v>223</v>
      </c>
      <c r="B224" s="734" t="s">
        <v>2108</v>
      </c>
      <c r="C224" s="67" t="s">
        <v>223</v>
      </c>
    </row>
    <row r="225" spans="1:3" ht="22.5" x14ac:dyDescent="0.2">
      <c r="A225" s="570">
        <v>224</v>
      </c>
      <c r="B225" s="734" t="s">
        <v>2109</v>
      </c>
      <c r="C225" s="67" t="s">
        <v>221</v>
      </c>
    </row>
    <row r="226" spans="1:3" ht="22.5" x14ac:dyDescent="0.2">
      <c r="A226" s="570">
        <v>225</v>
      </c>
      <c r="B226" s="734" t="s">
        <v>2110</v>
      </c>
      <c r="C226" s="67" t="s">
        <v>177</v>
      </c>
    </row>
    <row r="227" spans="1:3" x14ac:dyDescent="0.2">
      <c r="A227" s="570">
        <v>226</v>
      </c>
      <c r="B227" s="734" t="s">
        <v>2111</v>
      </c>
      <c r="C227" s="67" t="s">
        <v>520</v>
      </c>
    </row>
    <row r="228" spans="1:3" ht="22.5" x14ac:dyDescent="0.2">
      <c r="A228" s="570">
        <v>227</v>
      </c>
      <c r="B228" s="734" t="s">
        <v>2112</v>
      </c>
      <c r="C228" s="67" t="s">
        <v>1445</v>
      </c>
    </row>
    <row r="229" spans="1:3" ht="21" x14ac:dyDescent="0.2">
      <c r="A229" s="570">
        <v>228</v>
      </c>
      <c r="B229" s="744" t="s">
        <v>2113</v>
      </c>
      <c r="C229" s="458" t="s">
        <v>222</v>
      </c>
    </row>
    <row r="230" spans="1:3" x14ac:dyDescent="0.2">
      <c r="A230" s="570">
        <v>229</v>
      </c>
      <c r="B230" s="743" t="s">
        <v>2114</v>
      </c>
      <c r="C230" s="327" t="s">
        <v>1443</v>
      </c>
    </row>
    <row r="231" spans="1:3" ht="33.75" x14ac:dyDescent="0.2">
      <c r="A231" s="570">
        <v>230</v>
      </c>
      <c r="B231" s="734" t="s">
        <v>2115</v>
      </c>
      <c r="C231" s="67" t="s">
        <v>1446</v>
      </c>
    </row>
    <row r="232" spans="1:3" x14ac:dyDescent="0.2">
      <c r="A232" s="570">
        <v>231</v>
      </c>
      <c r="B232" s="743" t="s">
        <v>2116</v>
      </c>
      <c r="C232" s="327" t="s">
        <v>818</v>
      </c>
    </row>
    <row r="233" spans="1:3" x14ac:dyDescent="0.2">
      <c r="A233" s="570">
        <v>232</v>
      </c>
      <c r="B233" s="732" t="s">
        <v>2117</v>
      </c>
      <c r="C233" s="493" t="s">
        <v>507</v>
      </c>
    </row>
    <row r="234" spans="1:3" ht="33.75" x14ac:dyDescent="0.2">
      <c r="A234" s="570">
        <v>233</v>
      </c>
      <c r="B234" s="732" t="s">
        <v>2118</v>
      </c>
      <c r="C234" s="493" t="s">
        <v>380</v>
      </c>
    </row>
    <row r="235" spans="1:3" ht="33.75" x14ac:dyDescent="0.2">
      <c r="A235" s="570">
        <v>234</v>
      </c>
      <c r="B235" s="734" t="s">
        <v>2119</v>
      </c>
      <c r="C235" s="67" t="s">
        <v>898</v>
      </c>
    </row>
    <row r="236" spans="1:3" ht="21" x14ac:dyDescent="0.2">
      <c r="A236" s="570">
        <v>235</v>
      </c>
      <c r="B236" s="740" t="s">
        <v>2120</v>
      </c>
      <c r="C236" s="487" t="s">
        <v>1497</v>
      </c>
    </row>
    <row r="237" spans="1:3" x14ac:dyDescent="0.2">
      <c r="A237" s="570">
        <v>236</v>
      </c>
      <c r="B237" s="707" t="s">
        <v>2121</v>
      </c>
      <c r="C237" s="494" t="s">
        <v>569</v>
      </c>
    </row>
    <row r="238" spans="1:3" x14ac:dyDescent="0.2">
      <c r="A238" s="570">
        <v>237</v>
      </c>
      <c r="B238" s="707" t="s">
        <v>2122</v>
      </c>
      <c r="C238" s="494" t="s">
        <v>570</v>
      </c>
    </row>
    <row r="239" spans="1:3" x14ac:dyDescent="0.2">
      <c r="A239" s="570">
        <v>238</v>
      </c>
      <c r="B239" s="707" t="s">
        <v>2123</v>
      </c>
      <c r="C239" s="494" t="s">
        <v>178</v>
      </c>
    </row>
    <row r="240" spans="1:3" x14ac:dyDescent="0.2">
      <c r="A240" s="570">
        <v>239</v>
      </c>
      <c r="B240" s="707" t="s">
        <v>2124</v>
      </c>
      <c r="C240" s="494" t="s">
        <v>232</v>
      </c>
    </row>
    <row r="241" spans="1:3" x14ac:dyDescent="0.2">
      <c r="A241" s="570">
        <v>240</v>
      </c>
      <c r="B241" s="707" t="s">
        <v>2125</v>
      </c>
      <c r="C241" s="494" t="s">
        <v>233</v>
      </c>
    </row>
    <row r="242" spans="1:3" x14ac:dyDescent="0.2">
      <c r="A242" s="570">
        <v>241</v>
      </c>
      <c r="B242" s="707" t="s">
        <v>2126</v>
      </c>
      <c r="C242" s="494" t="s">
        <v>234</v>
      </c>
    </row>
    <row r="243" spans="1:3" ht="31.5" x14ac:dyDescent="0.2">
      <c r="A243" s="570">
        <v>242</v>
      </c>
      <c r="B243" s="740" t="s">
        <v>2127</v>
      </c>
      <c r="C243" s="487" t="s">
        <v>107</v>
      </c>
    </row>
    <row r="244" spans="1:3" x14ac:dyDescent="0.2">
      <c r="A244" s="570">
        <v>243</v>
      </c>
      <c r="B244" s="709" t="s">
        <v>2128</v>
      </c>
      <c r="C244" s="321" t="s">
        <v>524</v>
      </c>
    </row>
    <row r="245" spans="1:3" ht="67.5" x14ac:dyDescent="0.2">
      <c r="A245" s="570">
        <v>244</v>
      </c>
      <c r="B245" s="734" t="s">
        <v>2129</v>
      </c>
      <c r="C245" s="67" t="s">
        <v>235</v>
      </c>
    </row>
    <row r="246" spans="1:3" ht="33.75" x14ac:dyDescent="0.2">
      <c r="A246" s="570">
        <v>245</v>
      </c>
      <c r="B246" s="734" t="s">
        <v>2130</v>
      </c>
      <c r="C246" s="67" t="s">
        <v>1192</v>
      </c>
    </row>
    <row r="247" spans="1:3" ht="22.5" x14ac:dyDescent="0.2">
      <c r="A247" s="570">
        <v>246</v>
      </c>
      <c r="B247" s="734" t="s">
        <v>2131</v>
      </c>
      <c r="C247" s="67" t="s">
        <v>613</v>
      </c>
    </row>
    <row r="248" spans="1:3" ht="22.5" x14ac:dyDescent="0.2">
      <c r="A248" s="570">
        <v>247</v>
      </c>
      <c r="B248" s="736" t="s">
        <v>2132</v>
      </c>
      <c r="C248" s="414" t="s">
        <v>731</v>
      </c>
    </row>
    <row r="249" spans="1:3" x14ac:dyDescent="0.2">
      <c r="A249" s="570">
        <v>248</v>
      </c>
      <c r="B249" s="736" t="s">
        <v>2133</v>
      </c>
      <c r="C249" s="490" t="s">
        <v>732</v>
      </c>
    </row>
    <row r="250" spans="1:3" x14ac:dyDescent="0.2">
      <c r="A250" s="570">
        <v>249</v>
      </c>
      <c r="B250" s="736" t="s">
        <v>2134</v>
      </c>
      <c r="C250" s="414" t="s">
        <v>730</v>
      </c>
    </row>
    <row r="251" spans="1:3" x14ac:dyDescent="0.2">
      <c r="A251" s="570">
        <v>250</v>
      </c>
      <c r="B251" s="738" t="s">
        <v>2135</v>
      </c>
      <c r="C251" s="497" t="s">
        <v>241</v>
      </c>
    </row>
    <row r="252" spans="1:3" x14ac:dyDescent="0.2">
      <c r="A252" s="570">
        <v>251</v>
      </c>
      <c r="B252" s="738" t="s">
        <v>2136</v>
      </c>
      <c r="C252" s="497" t="s">
        <v>236</v>
      </c>
    </row>
    <row r="253" spans="1:3" x14ac:dyDescent="0.2">
      <c r="A253" s="570">
        <v>252</v>
      </c>
      <c r="B253" s="738" t="s">
        <v>2137</v>
      </c>
      <c r="C253" s="497" t="s">
        <v>237</v>
      </c>
    </row>
    <row r="254" spans="1:3" x14ac:dyDescent="0.2">
      <c r="A254" s="570">
        <v>253</v>
      </c>
      <c r="B254" s="723" t="s">
        <v>2138</v>
      </c>
      <c r="C254" s="537" t="s">
        <v>8</v>
      </c>
    </row>
    <row r="255" spans="1:3" x14ac:dyDescent="0.2">
      <c r="A255" s="570">
        <v>254</v>
      </c>
      <c r="B255" s="709" t="s">
        <v>2139</v>
      </c>
      <c r="C255" s="321" t="s">
        <v>523</v>
      </c>
    </row>
    <row r="256" spans="1:3" ht="22.5" x14ac:dyDescent="0.2">
      <c r="A256" s="570">
        <v>255</v>
      </c>
      <c r="B256" s="734" t="s">
        <v>2140</v>
      </c>
      <c r="C256" s="67" t="s">
        <v>1198</v>
      </c>
    </row>
    <row r="257" spans="1:3" ht="33.75" x14ac:dyDescent="0.2">
      <c r="A257" s="570">
        <v>256</v>
      </c>
      <c r="B257" s="734" t="s">
        <v>2141</v>
      </c>
      <c r="C257" s="67" t="s">
        <v>179</v>
      </c>
    </row>
    <row r="258" spans="1:3" ht="22.5" x14ac:dyDescent="0.2">
      <c r="A258" s="570">
        <v>257</v>
      </c>
      <c r="B258" s="730" t="s">
        <v>2142</v>
      </c>
      <c r="C258" s="67" t="s">
        <v>612</v>
      </c>
    </row>
    <row r="259" spans="1:3" ht="22.5" x14ac:dyDescent="0.2">
      <c r="A259" s="570">
        <v>258</v>
      </c>
      <c r="B259" s="736" t="s">
        <v>2143</v>
      </c>
      <c r="C259" s="414" t="s">
        <v>729</v>
      </c>
    </row>
    <row r="260" spans="1:3" x14ac:dyDescent="0.2">
      <c r="A260" s="570">
        <v>259</v>
      </c>
      <c r="B260" s="736" t="s">
        <v>2144</v>
      </c>
      <c r="C260" s="414" t="s">
        <v>1555</v>
      </c>
    </row>
    <row r="261" spans="1:3" x14ac:dyDescent="0.2">
      <c r="A261" s="570">
        <v>260</v>
      </c>
      <c r="B261" s="736" t="s">
        <v>2145</v>
      </c>
      <c r="C261" s="414" t="s">
        <v>641</v>
      </c>
    </row>
    <row r="262" spans="1:3" x14ac:dyDescent="0.2">
      <c r="A262" s="570">
        <v>261</v>
      </c>
      <c r="B262" s="738" t="s">
        <v>2146</v>
      </c>
      <c r="C262" s="489" t="s">
        <v>790</v>
      </c>
    </row>
    <row r="263" spans="1:3" x14ac:dyDescent="0.2">
      <c r="A263" s="570">
        <v>262</v>
      </c>
      <c r="B263" s="738" t="s">
        <v>2147</v>
      </c>
      <c r="C263" s="489" t="s">
        <v>242</v>
      </c>
    </row>
    <row r="264" spans="1:3" x14ac:dyDescent="0.2">
      <c r="A264" s="570">
        <v>263</v>
      </c>
      <c r="B264" s="723" t="s">
        <v>2138</v>
      </c>
      <c r="C264" s="537" t="s">
        <v>9</v>
      </c>
    </row>
    <row r="265" spans="1:3" ht="25.5" x14ac:dyDescent="0.2">
      <c r="A265" s="570">
        <v>264</v>
      </c>
      <c r="B265" s="720" t="s">
        <v>2148</v>
      </c>
      <c r="C265" s="129" t="s">
        <v>1065</v>
      </c>
    </row>
    <row r="266" spans="1:3" ht="31.5" x14ac:dyDescent="0.2">
      <c r="A266" s="570">
        <v>265</v>
      </c>
      <c r="B266" s="740" t="s">
        <v>2149</v>
      </c>
      <c r="C266" s="487" t="s">
        <v>246</v>
      </c>
    </row>
    <row r="267" spans="1:3" ht="33.75" x14ac:dyDescent="0.2">
      <c r="A267" s="570">
        <v>266</v>
      </c>
      <c r="B267" s="734" t="s">
        <v>2150</v>
      </c>
      <c r="C267" s="67" t="s">
        <v>205</v>
      </c>
    </row>
    <row r="268" spans="1:3" ht="22.5" x14ac:dyDescent="0.2">
      <c r="A268" s="570">
        <v>267</v>
      </c>
      <c r="B268" s="734" t="s">
        <v>2151</v>
      </c>
      <c r="C268" s="67" t="s">
        <v>1066</v>
      </c>
    </row>
    <row r="269" spans="1:3" ht="22.5" x14ac:dyDescent="0.2">
      <c r="A269" s="570">
        <v>268</v>
      </c>
      <c r="B269" s="734" t="s">
        <v>2152</v>
      </c>
      <c r="C269" s="67" t="s">
        <v>204</v>
      </c>
    </row>
    <row r="270" spans="1:3" ht="45" x14ac:dyDescent="0.2">
      <c r="A270" s="570">
        <v>269</v>
      </c>
      <c r="B270" s="734" t="s">
        <v>2153</v>
      </c>
      <c r="C270" s="67" t="s">
        <v>245</v>
      </c>
    </row>
    <row r="271" spans="1:3" x14ac:dyDescent="0.2">
      <c r="A271" s="570">
        <v>270</v>
      </c>
      <c r="B271" s="734" t="s">
        <v>2154</v>
      </c>
      <c r="C271" s="67" t="s">
        <v>819</v>
      </c>
    </row>
    <row r="272" spans="1:3" ht="22.5" x14ac:dyDescent="0.2">
      <c r="A272" s="570">
        <v>271</v>
      </c>
      <c r="B272" s="734" t="s">
        <v>2155</v>
      </c>
      <c r="C272" s="67" t="s">
        <v>251</v>
      </c>
    </row>
    <row r="273" spans="1:3" x14ac:dyDescent="0.2">
      <c r="A273" s="570">
        <v>272</v>
      </c>
      <c r="B273" s="745" t="s">
        <v>2156</v>
      </c>
      <c r="C273" s="490" t="s">
        <v>1270</v>
      </c>
    </row>
    <row r="274" spans="1:3" x14ac:dyDescent="0.2">
      <c r="A274" s="570">
        <v>273</v>
      </c>
      <c r="B274" s="745" t="s">
        <v>2157</v>
      </c>
      <c r="C274" s="490" t="s">
        <v>737</v>
      </c>
    </row>
    <row r="275" spans="1:3" x14ac:dyDescent="0.2">
      <c r="A275" s="570">
        <v>274</v>
      </c>
      <c r="B275" s="746" t="s">
        <v>2158</v>
      </c>
      <c r="C275" s="543" t="s">
        <v>1106</v>
      </c>
    </row>
    <row r="276" spans="1:3" x14ac:dyDescent="0.2">
      <c r="A276" s="570">
        <v>275</v>
      </c>
      <c r="B276" s="746" t="s">
        <v>2159</v>
      </c>
      <c r="C276" s="543" t="s">
        <v>809</v>
      </c>
    </row>
    <row r="277" spans="1:3" x14ac:dyDescent="0.2">
      <c r="A277" s="570">
        <v>276</v>
      </c>
      <c r="B277" s="746" t="s">
        <v>2160</v>
      </c>
      <c r="C277" s="543" t="s">
        <v>735</v>
      </c>
    </row>
    <row r="278" spans="1:3" x14ac:dyDescent="0.2">
      <c r="A278" s="570">
        <v>277</v>
      </c>
      <c r="B278" s="746" t="s">
        <v>2161</v>
      </c>
      <c r="C278" s="543" t="s">
        <v>511</v>
      </c>
    </row>
    <row r="279" spans="1:3" x14ac:dyDescent="0.2">
      <c r="A279" s="570">
        <v>278</v>
      </c>
      <c r="B279" s="747" t="s">
        <v>2162</v>
      </c>
      <c r="C279" s="497" t="s">
        <v>250</v>
      </c>
    </row>
    <row r="280" spans="1:3" x14ac:dyDescent="0.2">
      <c r="A280" s="570">
        <v>279</v>
      </c>
      <c r="B280" s="723" t="s">
        <v>2163</v>
      </c>
      <c r="C280" s="537" t="s">
        <v>10</v>
      </c>
    </row>
    <row r="281" spans="1:3" x14ac:dyDescent="0.2">
      <c r="A281" s="570">
        <v>280</v>
      </c>
      <c r="B281" s="720" t="s">
        <v>2164</v>
      </c>
      <c r="C281" s="129" t="s">
        <v>522</v>
      </c>
    </row>
    <row r="282" spans="1:3" ht="56.25" x14ac:dyDescent="0.2">
      <c r="A282" s="570">
        <v>281</v>
      </c>
      <c r="B282" s="730" t="s">
        <v>2165</v>
      </c>
      <c r="C282" s="67" t="s">
        <v>161</v>
      </c>
    </row>
    <row r="283" spans="1:3" x14ac:dyDescent="0.2">
      <c r="A283" s="570">
        <v>282</v>
      </c>
      <c r="B283" s="748" t="s">
        <v>2166</v>
      </c>
      <c r="C283" s="223" t="s">
        <v>385</v>
      </c>
    </row>
    <row r="284" spans="1:3" ht="33.75" x14ac:dyDescent="0.2">
      <c r="A284" s="570">
        <v>283</v>
      </c>
      <c r="B284" s="730" t="s">
        <v>2167</v>
      </c>
      <c r="C284" s="67" t="s">
        <v>1381</v>
      </c>
    </row>
    <row r="285" spans="1:3" ht="33.75" x14ac:dyDescent="0.2">
      <c r="A285" s="570">
        <v>284</v>
      </c>
      <c r="B285" s="730" t="s">
        <v>2168</v>
      </c>
      <c r="C285" s="67" t="s">
        <v>373</v>
      </c>
    </row>
    <row r="286" spans="1:3" ht="45" x14ac:dyDescent="0.2">
      <c r="A286" s="570">
        <v>285</v>
      </c>
      <c r="B286" s="730" t="s">
        <v>2169</v>
      </c>
      <c r="C286" s="67" t="s">
        <v>180</v>
      </c>
    </row>
    <row r="287" spans="1:3" x14ac:dyDescent="0.2">
      <c r="A287" s="570">
        <v>286</v>
      </c>
      <c r="B287" s="736" t="s">
        <v>2170</v>
      </c>
      <c r="C287" s="414" t="s">
        <v>733</v>
      </c>
    </row>
    <row r="288" spans="1:3" x14ac:dyDescent="0.2">
      <c r="A288" s="570">
        <v>287</v>
      </c>
      <c r="B288" s="745" t="s">
        <v>2171</v>
      </c>
      <c r="C288" s="490" t="s">
        <v>734</v>
      </c>
    </row>
    <row r="289" spans="1:3" x14ac:dyDescent="0.2">
      <c r="A289" s="570">
        <v>288</v>
      </c>
      <c r="B289" s="736" t="s">
        <v>2172</v>
      </c>
      <c r="C289" s="414" t="s">
        <v>356</v>
      </c>
    </row>
    <row r="290" spans="1:3" x14ac:dyDescent="0.2">
      <c r="A290" s="570">
        <v>289</v>
      </c>
      <c r="B290" s="738" t="s">
        <v>2173</v>
      </c>
      <c r="C290" s="489" t="s">
        <v>254</v>
      </c>
    </row>
    <row r="291" spans="1:3" x14ac:dyDescent="0.2">
      <c r="A291" s="570">
        <v>290</v>
      </c>
      <c r="B291" s="749" t="s">
        <v>2174</v>
      </c>
      <c r="C291" s="495" t="s">
        <v>255</v>
      </c>
    </row>
    <row r="292" spans="1:3" x14ac:dyDescent="0.2">
      <c r="A292" s="570">
        <v>291</v>
      </c>
      <c r="B292" s="750" t="s">
        <v>2175</v>
      </c>
      <c r="C292" s="544" t="s">
        <v>256</v>
      </c>
    </row>
    <row r="293" spans="1:3" x14ac:dyDescent="0.2">
      <c r="A293" s="570">
        <v>292</v>
      </c>
      <c r="B293" s="750" t="s">
        <v>2176</v>
      </c>
      <c r="C293" s="544" t="s">
        <v>257</v>
      </c>
    </row>
    <row r="294" spans="1:3" x14ac:dyDescent="0.2">
      <c r="A294" s="570">
        <v>293</v>
      </c>
      <c r="B294" s="750" t="s">
        <v>2177</v>
      </c>
      <c r="C294" s="544" t="s">
        <v>258</v>
      </c>
    </row>
    <row r="295" spans="1:3" x14ac:dyDescent="0.2">
      <c r="A295" s="570">
        <v>294</v>
      </c>
      <c r="B295" s="738" t="s">
        <v>2178</v>
      </c>
      <c r="C295" s="489" t="s">
        <v>751</v>
      </c>
    </row>
    <row r="296" spans="1:3" x14ac:dyDescent="0.2">
      <c r="A296" s="570">
        <v>295</v>
      </c>
      <c r="B296" s="751" t="s">
        <v>2179</v>
      </c>
      <c r="C296" s="495" t="s">
        <v>789</v>
      </c>
    </row>
    <row r="297" spans="1:3" x14ac:dyDescent="0.2">
      <c r="A297" s="570">
        <v>296</v>
      </c>
      <c r="B297" s="537" t="s">
        <v>2180</v>
      </c>
      <c r="C297" s="537" t="s">
        <v>11</v>
      </c>
    </row>
    <row r="298" spans="1:3" x14ac:dyDescent="0.2">
      <c r="A298" s="570">
        <v>297</v>
      </c>
      <c r="B298" s="709" t="s">
        <v>2181</v>
      </c>
      <c r="C298" s="321" t="s">
        <v>525</v>
      </c>
    </row>
    <row r="299" spans="1:3" x14ac:dyDescent="0.2">
      <c r="A299" s="570">
        <v>298</v>
      </c>
      <c r="B299" s="752" t="s">
        <v>2182</v>
      </c>
      <c r="C299" s="223" t="s">
        <v>262</v>
      </c>
    </row>
    <row r="300" spans="1:3" x14ac:dyDescent="0.2">
      <c r="A300" s="570">
        <v>299</v>
      </c>
      <c r="B300" s="752" t="s">
        <v>2183</v>
      </c>
      <c r="C300" s="223" t="s">
        <v>259</v>
      </c>
    </row>
    <row r="301" spans="1:3" x14ac:dyDescent="0.2">
      <c r="A301" s="570">
        <v>300</v>
      </c>
      <c r="B301" s="753" t="s">
        <v>2184</v>
      </c>
      <c r="C301" s="224" t="s">
        <v>260</v>
      </c>
    </row>
    <row r="302" spans="1:3" x14ac:dyDescent="0.2">
      <c r="A302" s="570">
        <v>301</v>
      </c>
      <c r="B302" s="752" t="s">
        <v>2185</v>
      </c>
      <c r="C302" s="223" t="s">
        <v>261</v>
      </c>
    </row>
    <row r="303" spans="1:3" ht="45" x14ac:dyDescent="0.2">
      <c r="A303" s="570">
        <v>302</v>
      </c>
      <c r="B303" s="734" t="s">
        <v>2186</v>
      </c>
      <c r="C303" s="67" t="s">
        <v>880</v>
      </c>
    </row>
    <row r="304" spans="1:3" ht="56.25" x14ac:dyDescent="0.2">
      <c r="A304" s="570">
        <v>303</v>
      </c>
      <c r="B304" s="734" t="s">
        <v>2187</v>
      </c>
      <c r="C304" s="67" t="s">
        <v>881</v>
      </c>
    </row>
    <row r="305" spans="1:3" ht="22.5" x14ac:dyDescent="0.2">
      <c r="A305" s="570">
        <v>304</v>
      </c>
      <c r="B305" s="734" t="s">
        <v>2188</v>
      </c>
      <c r="C305" s="67" t="s">
        <v>882</v>
      </c>
    </row>
    <row r="306" spans="1:3" x14ac:dyDescent="0.2">
      <c r="A306" s="570">
        <v>305</v>
      </c>
      <c r="B306" s="752" t="s">
        <v>2189</v>
      </c>
      <c r="C306" s="223" t="s">
        <v>604</v>
      </c>
    </row>
    <row r="307" spans="1:3" x14ac:dyDescent="0.2">
      <c r="A307" s="570">
        <v>306</v>
      </c>
      <c r="B307" s="752" t="s">
        <v>2190</v>
      </c>
      <c r="C307" s="223" t="s">
        <v>263</v>
      </c>
    </row>
    <row r="308" spans="1:3" ht="45" x14ac:dyDescent="0.2">
      <c r="A308" s="570">
        <v>307</v>
      </c>
      <c r="B308" s="734" t="s">
        <v>2191</v>
      </c>
      <c r="C308" s="67" t="s">
        <v>605</v>
      </c>
    </row>
    <row r="309" spans="1:3" ht="45" x14ac:dyDescent="0.2">
      <c r="A309" s="570">
        <v>308</v>
      </c>
      <c r="B309" s="734" t="s">
        <v>2192</v>
      </c>
      <c r="C309" s="67" t="s">
        <v>1380</v>
      </c>
    </row>
    <row r="310" spans="1:3" x14ac:dyDescent="0.2">
      <c r="A310" s="570">
        <v>309</v>
      </c>
      <c r="B310" s="745" t="s">
        <v>2193</v>
      </c>
      <c r="C310" s="490" t="s">
        <v>1063</v>
      </c>
    </row>
    <row r="311" spans="1:3" x14ac:dyDescent="0.2">
      <c r="A311" s="570">
        <v>310</v>
      </c>
      <c r="B311" s="746" t="s">
        <v>2194</v>
      </c>
      <c r="C311" s="543" t="s">
        <v>736</v>
      </c>
    </row>
    <row r="312" spans="1:3" x14ac:dyDescent="0.2">
      <c r="A312" s="570">
        <v>311</v>
      </c>
      <c r="B312" s="754" t="s">
        <v>2195</v>
      </c>
      <c r="C312" s="518" t="s">
        <v>1448</v>
      </c>
    </row>
    <row r="313" spans="1:3" x14ac:dyDescent="0.2">
      <c r="A313" s="570">
        <v>312</v>
      </c>
      <c r="B313" s="755" t="s">
        <v>3179</v>
      </c>
      <c r="C313" s="545" t="s">
        <v>745</v>
      </c>
    </row>
    <row r="314" spans="1:3" x14ac:dyDescent="0.2">
      <c r="A314" s="570">
        <v>313</v>
      </c>
      <c r="B314" s="754" t="s">
        <v>2196</v>
      </c>
      <c r="C314" s="518" t="s">
        <v>1449</v>
      </c>
    </row>
    <row r="315" spans="1:3" x14ac:dyDescent="0.2">
      <c r="A315" s="570">
        <v>314</v>
      </c>
      <c r="B315" s="756" t="s">
        <v>2197</v>
      </c>
      <c r="C315" s="346" t="s">
        <v>606</v>
      </c>
    </row>
    <row r="316" spans="1:3" x14ac:dyDescent="0.2">
      <c r="A316" s="570">
        <v>315</v>
      </c>
      <c r="B316" s="756" t="s">
        <v>2198</v>
      </c>
      <c r="C316" s="346" t="s">
        <v>607</v>
      </c>
    </row>
    <row r="317" spans="1:3" x14ac:dyDescent="0.2">
      <c r="A317" s="570">
        <v>316</v>
      </c>
      <c r="B317" s="756" t="s">
        <v>2199</v>
      </c>
      <c r="C317" s="346" t="s">
        <v>1375</v>
      </c>
    </row>
    <row r="318" spans="1:3" ht="25.5" x14ac:dyDescent="0.2">
      <c r="A318" s="570">
        <v>317</v>
      </c>
      <c r="B318" s="708" t="s">
        <v>2200</v>
      </c>
      <c r="C318" s="129" t="s">
        <v>264</v>
      </c>
    </row>
    <row r="319" spans="1:3" ht="33.75" x14ac:dyDescent="0.2">
      <c r="A319" s="570">
        <v>318</v>
      </c>
      <c r="B319" s="734" t="s">
        <v>2201</v>
      </c>
      <c r="C319" s="67" t="s">
        <v>265</v>
      </c>
    </row>
    <row r="320" spans="1:3" x14ac:dyDescent="0.2">
      <c r="A320" s="570">
        <v>319</v>
      </c>
      <c r="B320" s="752" t="s">
        <v>2202</v>
      </c>
      <c r="C320" s="223" t="s">
        <v>478</v>
      </c>
    </row>
    <row r="321" spans="1:3" x14ac:dyDescent="0.2">
      <c r="A321" s="570">
        <v>320</v>
      </c>
      <c r="B321" s="736" t="s">
        <v>2203</v>
      </c>
      <c r="C321" s="414" t="s">
        <v>493</v>
      </c>
    </row>
    <row r="322" spans="1:3" x14ac:dyDescent="0.2">
      <c r="A322" s="570">
        <v>321</v>
      </c>
      <c r="B322" s="736" t="s">
        <v>2204</v>
      </c>
      <c r="C322" s="490" t="s">
        <v>477</v>
      </c>
    </row>
    <row r="323" spans="1:3" x14ac:dyDescent="0.2">
      <c r="A323" s="570">
        <v>322</v>
      </c>
      <c r="B323" s="736" t="s">
        <v>2205</v>
      </c>
      <c r="C323" s="490" t="s">
        <v>476</v>
      </c>
    </row>
    <row r="324" spans="1:3" x14ac:dyDescent="0.2">
      <c r="A324" s="570">
        <v>323</v>
      </c>
      <c r="B324" s="736" t="s">
        <v>2206</v>
      </c>
      <c r="C324" s="490" t="s">
        <v>494</v>
      </c>
    </row>
    <row r="325" spans="1:3" x14ac:dyDescent="0.2">
      <c r="A325" s="570">
        <v>324</v>
      </c>
      <c r="B325" s="757" t="s">
        <v>2207</v>
      </c>
      <c r="C325" s="491" t="s">
        <v>71</v>
      </c>
    </row>
    <row r="326" spans="1:3" x14ac:dyDescent="0.2">
      <c r="A326" s="570">
        <v>325</v>
      </c>
      <c r="B326" s="757" t="s">
        <v>2208</v>
      </c>
      <c r="C326" s="491" t="s">
        <v>268</v>
      </c>
    </row>
    <row r="327" spans="1:3" x14ac:dyDescent="0.2">
      <c r="A327" s="570">
        <v>326</v>
      </c>
      <c r="B327" s="757" t="s">
        <v>2209</v>
      </c>
      <c r="C327" s="491" t="s">
        <v>266</v>
      </c>
    </row>
    <row r="328" spans="1:3" ht="13.5" thickBot="1" x14ac:dyDescent="0.25">
      <c r="A328" s="570">
        <v>327</v>
      </c>
      <c r="B328" s="723" t="s">
        <v>2210</v>
      </c>
      <c r="C328" s="537" t="s">
        <v>181</v>
      </c>
    </row>
    <row r="329" spans="1:3" ht="25.5" x14ac:dyDescent="0.2">
      <c r="A329" s="570">
        <v>328</v>
      </c>
      <c r="B329" s="724" t="s">
        <v>2211</v>
      </c>
      <c r="C329" s="535" t="s">
        <v>1208</v>
      </c>
    </row>
    <row r="330" spans="1:3" x14ac:dyDescent="0.2">
      <c r="A330" s="570">
        <v>329</v>
      </c>
      <c r="B330" s="576" t="s">
        <v>2212</v>
      </c>
      <c r="C330" t="s">
        <v>1376</v>
      </c>
    </row>
    <row r="331" spans="1:3" x14ac:dyDescent="0.2">
      <c r="A331" s="570">
        <v>330</v>
      </c>
      <c r="B331" s="576" t="s">
        <v>1982</v>
      </c>
      <c r="C331" t="s">
        <v>1379</v>
      </c>
    </row>
    <row r="332" spans="1:3" x14ac:dyDescent="0.2">
      <c r="A332" s="570">
        <v>331</v>
      </c>
      <c r="B332" s="576" t="s">
        <v>2213</v>
      </c>
      <c r="C332" t="s">
        <v>1377</v>
      </c>
    </row>
    <row r="333" spans="1:3" x14ac:dyDescent="0.2">
      <c r="A333" s="570">
        <v>332</v>
      </c>
      <c r="B333" s="576" t="s">
        <v>2214</v>
      </c>
      <c r="C333" t="s">
        <v>1378</v>
      </c>
    </row>
    <row r="334" spans="1:3" ht="38.25" x14ac:dyDescent="0.2">
      <c r="A334" s="570">
        <v>333</v>
      </c>
      <c r="B334" s="713" t="s">
        <v>2215</v>
      </c>
      <c r="C334" s="546" t="s">
        <v>1069</v>
      </c>
    </row>
    <row r="335" spans="1:3" ht="63.75" x14ac:dyDescent="0.2">
      <c r="A335" s="570">
        <v>334</v>
      </c>
      <c r="B335" s="713" t="s">
        <v>2216</v>
      </c>
      <c r="C335" s="546" t="s">
        <v>281</v>
      </c>
    </row>
    <row r="336" spans="1:3" ht="25.5" x14ac:dyDescent="0.2">
      <c r="A336" s="570">
        <v>335</v>
      </c>
      <c r="B336" s="723" t="s">
        <v>2217</v>
      </c>
      <c r="C336" s="512" t="s">
        <v>571</v>
      </c>
    </row>
    <row r="337" spans="1:3" x14ac:dyDescent="0.2">
      <c r="A337" s="570">
        <v>336</v>
      </c>
      <c r="B337" s="752" t="s">
        <v>2218</v>
      </c>
      <c r="C337" s="223" t="s">
        <v>692</v>
      </c>
    </row>
    <row r="338" spans="1:3" ht="33.75" x14ac:dyDescent="0.2">
      <c r="A338" s="570">
        <v>337</v>
      </c>
      <c r="B338" s="734" t="s">
        <v>2219</v>
      </c>
      <c r="C338" s="67" t="s">
        <v>278</v>
      </c>
    </row>
    <row r="339" spans="1:3" ht="33.75" x14ac:dyDescent="0.2">
      <c r="A339" s="570">
        <v>338</v>
      </c>
      <c r="B339" s="734" t="s">
        <v>2220</v>
      </c>
      <c r="C339" s="67" t="s">
        <v>930</v>
      </c>
    </row>
    <row r="340" spans="1:3" ht="22.5" x14ac:dyDescent="0.2">
      <c r="A340" s="570">
        <v>339</v>
      </c>
      <c r="B340" s="755" t="s">
        <v>2221</v>
      </c>
      <c r="C340" s="547" t="s">
        <v>1450</v>
      </c>
    </row>
    <row r="341" spans="1:3" ht="33.75" x14ac:dyDescent="0.2">
      <c r="A341" s="570">
        <v>340</v>
      </c>
      <c r="B341" s="755" t="s">
        <v>2222</v>
      </c>
      <c r="C341" s="548" t="s">
        <v>925</v>
      </c>
    </row>
    <row r="342" spans="1:3" ht="45" x14ac:dyDescent="0.2">
      <c r="A342" s="570">
        <v>341</v>
      </c>
      <c r="B342" s="755" t="s">
        <v>2223</v>
      </c>
      <c r="C342" s="548" t="s">
        <v>926</v>
      </c>
    </row>
    <row r="343" spans="1:3" x14ac:dyDescent="0.2">
      <c r="A343" s="570">
        <v>342</v>
      </c>
      <c r="B343" s="755" t="s">
        <v>2224</v>
      </c>
      <c r="C343" s="548" t="s">
        <v>927</v>
      </c>
    </row>
    <row r="344" spans="1:3" ht="22.5" x14ac:dyDescent="0.2">
      <c r="A344" s="570">
        <v>343</v>
      </c>
      <c r="B344" s="755" t="s">
        <v>2225</v>
      </c>
      <c r="C344" s="548" t="s">
        <v>928</v>
      </c>
    </row>
    <row r="345" spans="1:3" ht="22.5" x14ac:dyDescent="0.2">
      <c r="A345" s="570">
        <v>344</v>
      </c>
      <c r="B345" s="755" t="s">
        <v>2226</v>
      </c>
      <c r="C345" s="548" t="s">
        <v>929</v>
      </c>
    </row>
    <row r="346" spans="1:3" ht="22.5" x14ac:dyDescent="0.2">
      <c r="A346" s="570">
        <v>345</v>
      </c>
      <c r="B346" s="755" t="s">
        <v>2227</v>
      </c>
      <c r="C346" s="548" t="s">
        <v>182</v>
      </c>
    </row>
    <row r="347" spans="1:3" ht="25.5" x14ac:dyDescent="0.2">
      <c r="A347" s="570">
        <v>346</v>
      </c>
      <c r="B347" s="708" t="s">
        <v>2228</v>
      </c>
      <c r="C347" s="129" t="s">
        <v>282</v>
      </c>
    </row>
    <row r="348" spans="1:3" ht="22.5" x14ac:dyDescent="0.2">
      <c r="A348" s="570">
        <v>347</v>
      </c>
      <c r="B348" s="734" t="s">
        <v>2229</v>
      </c>
      <c r="C348" s="67" t="s">
        <v>988</v>
      </c>
    </row>
    <row r="349" spans="1:3" ht="22.5" x14ac:dyDescent="0.2">
      <c r="A349" s="570">
        <v>348</v>
      </c>
      <c r="B349" s="734" t="s">
        <v>2230</v>
      </c>
      <c r="C349" s="67" t="s">
        <v>1070</v>
      </c>
    </row>
    <row r="350" spans="1:3" ht="33.75" x14ac:dyDescent="0.2">
      <c r="A350" s="570">
        <v>349</v>
      </c>
      <c r="B350" s="734" t="s">
        <v>2231</v>
      </c>
      <c r="C350" s="67" t="s">
        <v>283</v>
      </c>
    </row>
    <row r="351" spans="1:3" ht="22.5" x14ac:dyDescent="0.2">
      <c r="A351" s="570">
        <v>350</v>
      </c>
      <c r="B351" s="734" t="s">
        <v>2232</v>
      </c>
      <c r="C351" s="67" t="s">
        <v>682</v>
      </c>
    </row>
    <row r="352" spans="1:3" ht="45" x14ac:dyDescent="0.2">
      <c r="A352" s="570">
        <v>351</v>
      </c>
      <c r="B352" s="734" t="s">
        <v>2233</v>
      </c>
      <c r="C352" s="67" t="s">
        <v>284</v>
      </c>
    </row>
    <row r="353" spans="1:3" ht="22.5" x14ac:dyDescent="0.2">
      <c r="A353" s="570">
        <v>352</v>
      </c>
      <c r="B353" s="734" t="s">
        <v>2234</v>
      </c>
      <c r="C353" s="67" t="s">
        <v>285</v>
      </c>
    </row>
    <row r="354" spans="1:3" ht="33.75" x14ac:dyDescent="0.2">
      <c r="A354" s="570">
        <v>353</v>
      </c>
      <c r="B354" s="734" t="s">
        <v>2235</v>
      </c>
      <c r="C354" s="67" t="s">
        <v>286</v>
      </c>
    </row>
    <row r="355" spans="1:3" ht="33.75" x14ac:dyDescent="0.2">
      <c r="A355" s="570">
        <v>354</v>
      </c>
      <c r="B355" s="734" t="s">
        <v>2236</v>
      </c>
      <c r="C355" s="67" t="s">
        <v>183</v>
      </c>
    </row>
    <row r="356" spans="1:3" ht="67.5" x14ac:dyDescent="0.2">
      <c r="A356" s="570">
        <v>355</v>
      </c>
      <c r="B356" s="731" t="s">
        <v>2237</v>
      </c>
      <c r="C356" s="451" t="s">
        <v>172</v>
      </c>
    </row>
    <row r="357" spans="1:3" x14ac:dyDescent="0.2">
      <c r="A357" s="570">
        <v>356</v>
      </c>
      <c r="B357" s="736" t="s">
        <v>2238</v>
      </c>
      <c r="C357" s="510" t="s">
        <v>516</v>
      </c>
    </row>
    <row r="358" spans="1:3" x14ac:dyDescent="0.2">
      <c r="A358" s="570">
        <v>357</v>
      </c>
      <c r="B358" s="736" t="s">
        <v>2239</v>
      </c>
      <c r="C358" s="499" t="s">
        <v>1310</v>
      </c>
    </row>
    <row r="359" spans="1:3" x14ac:dyDescent="0.2">
      <c r="A359" s="570">
        <v>358</v>
      </c>
      <c r="B359" s="736" t="s">
        <v>2240</v>
      </c>
      <c r="C359" s="499" t="s">
        <v>693</v>
      </c>
    </row>
    <row r="360" spans="1:3" x14ac:dyDescent="0.2">
      <c r="A360" s="570">
        <v>359</v>
      </c>
      <c r="B360" s="736" t="s">
        <v>2241</v>
      </c>
      <c r="C360" s="490" t="s">
        <v>1306</v>
      </c>
    </row>
    <row r="361" spans="1:3" ht="33.75" x14ac:dyDescent="0.2">
      <c r="A361" s="570">
        <v>360</v>
      </c>
      <c r="B361" s="736" t="s">
        <v>2242</v>
      </c>
      <c r="C361" s="510" t="s">
        <v>647</v>
      </c>
    </row>
    <row r="362" spans="1:3" x14ac:dyDescent="0.2">
      <c r="A362" s="570">
        <v>361</v>
      </c>
      <c r="B362" s="736" t="s">
        <v>2243</v>
      </c>
      <c r="C362" s="490" t="s">
        <v>513</v>
      </c>
    </row>
    <row r="363" spans="1:3" x14ac:dyDescent="0.2">
      <c r="A363" s="570">
        <v>362</v>
      </c>
      <c r="B363" s="737" t="s">
        <v>2244</v>
      </c>
      <c r="C363" s="542" t="s">
        <v>1309</v>
      </c>
    </row>
    <row r="364" spans="1:3" x14ac:dyDescent="0.2">
      <c r="A364" s="570">
        <v>363</v>
      </c>
      <c r="B364" s="737" t="s">
        <v>2245</v>
      </c>
      <c r="C364" s="542" t="s">
        <v>1307</v>
      </c>
    </row>
    <row r="365" spans="1:3" x14ac:dyDescent="0.2">
      <c r="A365" s="570">
        <v>364</v>
      </c>
      <c r="B365" s="737" t="s">
        <v>2246</v>
      </c>
      <c r="C365" s="542" t="s">
        <v>1308</v>
      </c>
    </row>
    <row r="366" spans="1:3" x14ac:dyDescent="0.2">
      <c r="A366" s="570">
        <v>365</v>
      </c>
      <c r="B366" s="757" t="s">
        <v>2247</v>
      </c>
      <c r="C366" s="500" t="s">
        <v>644</v>
      </c>
    </row>
    <row r="367" spans="1:3" x14ac:dyDescent="0.2">
      <c r="A367" s="570">
        <v>366</v>
      </c>
      <c r="B367" s="757" t="s">
        <v>2248</v>
      </c>
      <c r="C367" s="500" t="s">
        <v>1071</v>
      </c>
    </row>
    <row r="368" spans="1:3" x14ac:dyDescent="0.2">
      <c r="A368" s="570">
        <v>367</v>
      </c>
      <c r="B368" s="537" t="s">
        <v>2249</v>
      </c>
      <c r="C368" s="549" t="s">
        <v>854</v>
      </c>
    </row>
    <row r="369" spans="1:3" x14ac:dyDescent="0.2">
      <c r="A369" s="570">
        <v>368</v>
      </c>
      <c r="B369" s="720" t="s">
        <v>2250</v>
      </c>
      <c r="C369" s="129" t="s">
        <v>1366</v>
      </c>
    </row>
    <row r="370" spans="1:3" ht="33.75" x14ac:dyDescent="0.2">
      <c r="A370" s="570">
        <v>369</v>
      </c>
      <c r="B370" s="730" t="s">
        <v>2251</v>
      </c>
      <c r="C370" s="67" t="s">
        <v>1062</v>
      </c>
    </row>
    <row r="371" spans="1:3" ht="21" x14ac:dyDescent="0.2">
      <c r="A371" s="570">
        <v>370</v>
      </c>
      <c r="B371" s="722" t="s">
        <v>2252</v>
      </c>
      <c r="C371" s="487" t="s">
        <v>374</v>
      </c>
    </row>
    <row r="372" spans="1:3" x14ac:dyDescent="0.2">
      <c r="A372" s="570">
        <v>371</v>
      </c>
      <c r="B372" s="720" t="s">
        <v>2253</v>
      </c>
      <c r="C372" s="129" t="s">
        <v>452</v>
      </c>
    </row>
    <row r="373" spans="1:3" ht="22.5" x14ac:dyDescent="0.2">
      <c r="A373" s="570">
        <v>372</v>
      </c>
      <c r="B373" s="730" t="s">
        <v>2254</v>
      </c>
      <c r="C373" s="67" t="s">
        <v>453</v>
      </c>
    </row>
    <row r="374" spans="1:3" ht="22.5" x14ac:dyDescent="0.2">
      <c r="A374" s="570">
        <v>373</v>
      </c>
      <c r="B374" s="730" t="s">
        <v>2255</v>
      </c>
      <c r="C374" s="67" t="s">
        <v>454</v>
      </c>
    </row>
    <row r="375" spans="1:3" ht="33.75" x14ac:dyDescent="0.2">
      <c r="A375" s="570">
        <v>374</v>
      </c>
      <c r="B375" s="730" t="s">
        <v>2256</v>
      </c>
      <c r="C375" s="67" t="s">
        <v>455</v>
      </c>
    </row>
    <row r="376" spans="1:3" ht="33.75" x14ac:dyDescent="0.2">
      <c r="A376" s="570">
        <v>375</v>
      </c>
      <c r="B376" s="730" t="s">
        <v>2257</v>
      </c>
      <c r="C376" s="67" t="s">
        <v>163</v>
      </c>
    </row>
    <row r="377" spans="1:3" x14ac:dyDescent="0.2">
      <c r="A377" s="570">
        <v>376</v>
      </c>
      <c r="B377" s="736" t="s">
        <v>2258</v>
      </c>
      <c r="C377" s="414" t="s">
        <v>1300</v>
      </c>
    </row>
    <row r="378" spans="1:3" x14ac:dyDescent="0.2">
      <c r="A378" s="570">
        <v>377</v>
      </c>
      <c r="B378" s="745" t="s">
        <v>2259</v>
      </c>
      <c r="C378" s="490" t="s">
        <v>1301</v>
      </c>
    </row>
    <row r="379" spans="1:3" ht="33.75" x14ac:dyDescent="0.2">
      <c r="A379" s="570">
        <v>378</v>
      </c>
      <c r="B379" s="747" t="s">
        <v>2260</v>
      </c>
      <c r="C379" s="497" t="s">
        <v>164</v>
      </c>
    </row>
    <row r="380" spans="1:3" x14ac:dyDescent="0.2">
      <c r="A380" s="570">
        <v>379</v>
      </c>
      <c r="B380" s="747" t="s">
        <v>2261</v>
      </c>
      <c r="C380" s="497" t="s">
        <v>295</v>
      </c>
    </row>
    <row r="381" spans="1:3" x14ac:dyDescent="0.2">
      <c r="A381" s="570">
        <v>380</v>
      </c>
      <c r="B381" s="747" t="s">
        <v>2262</v>
      </c>
      <c r="C381" s="497" t="s">
        <v>206</v>
      </c>
    </row>
    <row r="382" spans="1:3" x14ac:dyDescent="0.2">
      <c r="A382" s="570">
        <v>381</v>
      </c>
      <c r="B382" s="709" t="s">
        <v>2263</v>
      </c>
      <c r="C382" s="550" t="s">
        <v>12</v>
      </c>
    </row>
    <row r="383" spans="1:3" ht="25.5" x14ac:dyDescent="0.2">
      <c r="A383" s="570">
        <v>382</v>
      </c>
      <c r="B383" s="708" t="s">
        <v>2264</v>
      </c>
      <c r="C383" s="129" t="s">
        <v>296</v>
      </c>
    </row>
    <row r="384" spans="1:3" ht="56.25" x14ac:dyDescent="0.2">
      <c r="A384" s="570">
        <v>383</v>
      </c>
      <c r="B384" s="731" t="s">
        <v>2265</v>
      </c>
      <c r="C384" s="451" t="s">
        <v>297</v>
      </c>
    </row>
    <row r="385" spans="1:3" ht="22.5" x14ac:dyDescent="0.2">
      <c r="A385" s="570">
        <v>384</v>
      </c>
      <c r="B385" s="731" t="s">
        <v>2266</v>
      </c>
      <c r="C385" s="451" t="s">
        <v>184</v>
      </c>
    </row>
    <row r="386" spans="1:3" ht="22.5" x14ac:dyDescent="0.2">
      <c r="A386" s="570">
        <v>385</v>
      </c>
      <c r="B386" s="734" t="s">
        <v>2267</v>
      </c>
      <c r="C386" s="67" t="s">
        <v>298</v>
      </c>
    </row>
    <row r="387" spans="1:3" x14ac:dyDescent="0.2">
      <c r="A387" s="570">
        <v>386</v>
      </c>
      <c r="B387" s="736" t="s">
        <v>2268</v>
      </c>
      <c r="C387" s="414" t="s">
        <v>517</v>
      </c>
    </row>
    <row r="388" spans="1:3" x14ac:dyDescent="0.2">
      <c r="A388" s="570">
        <v>387</v>
      </c>
      <c r="B388" s="736" t="s">
        <v>2269</v>
      </c>
      <c r="C388" s="490" t="s">
        <v>1348</v>
      </c>
    </row>
    <row r="389" spans="1:3" x14ac:dyDescent="0.2">
      <c r="A389" s="570">
        <v>388</v>
      </c>
      <c r="B389" s="736" t="s">
        <v>2270</v>
      </c>
      <c r="C389" s="490" t="s">
        <v>1319</v>
      </c>
    </row>
    <row r="390" spans="1:3" ht="22.5" x14ac:dyDescent="0.2">
      <c r="A390" s="570">
        <v>389</v>
      </c>
      <c r="B390" s="736" t="s">
        <v>2271</v>
      </c>
      <c r="C390" s="414" t="s">
        <v>1346</v>
      </c>
    </row>
    <row r="391" spans="1:3" x14ac:dyDescent="0.2">
      <c r="A391" s="570">
        <v>390</v>
      </c>
      <c r="B391" s="736" t="s">
        <v>2272</v>
      </c>
      <c r="C391" s="414" t="s">
        <v>1559</v>
      </c>
    </row>
    <row r="392" spans="1:3" x14ac:dyDescent="0.2">
      <c r="A392" s="570">
        <v>391</v>
      </c>
      <c r="B392" s="736" t="s">
        <v>2273</v>
      </c>
      <c r="C392" s="414" t="s">
        <v>1173</v>
      </c>
    </row>
    <row r="393" spans="1:3" x14ac:dyDescent="0.2">
      <c r="A393" s="570">
        <v>392</v>
      </c>
      <c r="B393" s="738" t="s">
        <v>2274</v>
      </c>
      <c r="C393" s="497" t="s">
        <v>791</v>
      </c>
    </row>
    <row r="394" spans="1:3" x14ac:dyDescent="0.2">
      <c r="A394" s="570">
        <v>393</v>
      </c>
      <c r="B394" s="738" t="s">
        <v>2275</v>
      </c>
      <c r="C394" s="497" t="s">
        <v>792</v>
      </c>
    </row>
    <row r="395" spans="1:3" x14ac:dyDescent="0.2">
      <c r="A395" s="570">
        <v>394</v>
      </c>
      <c r="B395" s="738" t="s">
        <v>2276</v>
      </c>
      <c r="C395" s="497" t="s">
        <v>394</v>
      </c>
    </row>
    <row r="396" spans="1:3" x14ac:dyDescent="0.2">
      <c r="A396" s="570">
        <v>395</v>
      </c>
      <c r="B396" s="738" t="s">
        <v>2277</v>
      </c>
      <c r="C396" s="497" t="s">
        <v>750</v>
      </c>
    </row>
    <row r="397" spans="1:3" x14ac:dyDescent="0.2">
      <c r="A397" s="570">
        <v>396</v>
      </c>
      <c r="B397" s="738" t="s">
        <v>2278</v>
      </c>
      <c r="C397" s="497" t="s">
        <v>749</v>
      </c>
    </row>
    <row r="398" spans="1:3" ht="22.5" x14ac:dyDescent="0.2">
      <c r="A398" s="570">
        <v>397</v>
      </c>
      <c r="B398" s="738" t="s">
        <v>2279</v>
      </c>
      <c r="C398" s="497" t="s">
        <v>393</v>
      </c>
    </row>
    <row r="399" spans="1:3" x14ac:dyDescent="0.2">
      <c r="A399" s="570">
        <v>398</v>
      </c>
      <c r="B399" s="738" t="s">
        <v>2280</v>
      </c>
      <c r="C399" s="497" t="s">
        <v>299</v>
      </c>
    </row>
    <row r="400" spans="1:3" x14ac:dyDescent="0.2">
      <c r="A400" s="570">
        <v>399</v>
      </c>
      <c r="B400" s="709" t="s">
        <v>2281</v>
      </c>
      <c r="C400" s="551" t="s">
        <v>395</v>
      </c>
    </row>
    <row r="401" spans="1:3" x14ac:dyDescent="0.2">
      <c r="A401" s="570">
        <v>400</v>
      </c>
      <c r="B401" s="708" t="s">
        <v>2282</v>
      </c>
      <c r="C401" s="129" t="s">
        <v>472</v>
      </c>
    </row>
    <row r="402" spans="1:3" ht="22.5" x14ac:dyDescent="0.2">
      <c r="A402" s="570">
        <v>401</v>
      </c>
      <c r="B402" s="734" t="s">
        <v>2283</v>
      </c>
      <c r="C402" s="67" t="s">
        <v>608</v>
      </c>
    </row>
    <row r="403" spans="1:3" ht="33.75" x14ac:dyDescent="0.2">
      <c r="A403" s="570">
        <v>402</v>
      </c>
      <c r="B403" s="734" t="s">
        <v>2284</v>
      </c>
      <c r="C403" s="67" t="s">
        <v>404</v>
      </c>
    </row>
    <row r="404" spans="1:3" ht="45" x14ac:dyDescent="0.2">
      <c r="A404" s="570">
        <v>403</v>
      </c>
      <c r="B404" s="731" t="s">
        <v>2285</v>
      </c>
      <c r="C404" s="451" t="s">
        <v>396</v>
      </c>
    </row>
    <row r="405" spans="1:3" x14ac:dyDescent="0.2">
      <c r="A405" s="570">
        <v>404</v>
      </c>
      <c r="B405" s="758" t="s">
        <v>2286</v>
      </c>
      <c r="C405" s="509" t="s">
        <v>905</v>
      </c>
    </row>
    <row r="406" spans="1:3" x14ac:dyDescent="0.2">
      <c r="A406" s="570">
        <v>405</v>
      </c>
      <c r="B406" s="747" t="s">
        <v>2287</v>
      </c>
      <c r="C406" s="497" t="s">
        <v>397</v>
      </c>
    </row>
    <row r="407" spans="1:3" x14ac:dyDescent="0.2">
      <c r="A407" s="570">
        <v>406</v>
      </c>
      <c r="B407" s="759" t="s">
        <v>2288</v>
      </c>
      <c r="C407" s="509" t="s">
        <v>906</v>
      </c>
    </row>
    <row r="408" spans="1:3" ht="22.5" x14ac:dyDescent="0.2">
      <c r="A408" s="570">
        <v>407</v>
      </c>
      <c r="B408" s="747" t="s">
        <v>2289</v>
      </c>
      <c r="C408" s="497" t="s">
        <v>165</v>
      </c>
    </row>
    <row r="409" spans="1:3" x14ac:dyDescent="0.2">
      <c r="A409" s="570">
        <v>408</v>
      </c>
      <c r="B409" s="759" t="s">
        <v>2290</v>
      </c>
      <c r="C409" s="509" t="s">
        <v>1175</v>
      </c>
    </row>
    <row r="410" spans="1:3" x14ac:dyDescent="0.2">
      <c r="A410" s="570">
        <v>409</v>
      </c>
      <c r="B410" s="747" t="s">
        <v>2291</v>
      </c>
      <c r="C410" s="497" t="s">
        <v>490</v>
      </c>
    </row>
    <row r="411" spans="1:3" x14ac:dyDescent="0.2">
      <c r="A411" s="570">
        <v>410</v>
      </c>
      <c r="B411" s="760" t="s">
        <v>2292</v>
      </c>
      <c r="C411" s="514" t="s">
        <v>466</v>
      </c>
    </row>
    <row r="412" spans="1:3" ht="45" x14ac:dyDescent="0.2">
      <c r="A412" s="570">
        <v>411</v>
      </c>
      <c r="B412" s="761" t="s">
        <v>2293</v>
      </c>
      <c r="C412" s="515" t="s">
        <v>398</v>
      </c>
    </row>
    <row r="413" spans="1:3" ht="22.5" x14ac:dyDescent="0.2">
      <c r="A413" s="570">
        <v>412</v>
      </c>
      <c r="B413" s="762" t="s">
        <v>2294</v>
      </c>
      <c r="C413" s="516" t="s">
        <v>399</v>
      </c>
    </row>
    <row r="414" spans="1:3" x14ac:dyDescent="0.2">
      <c r="A414" s="570">
        <v>413</v>
      </c>
      <c r="B414" s="759" t="s">
        <v>2295</v>
      </c>
      <c r="C414" s="509" t="s">
        <v>1005</v>
      </c>
    </row>
    <row r="415" spans="1:3" x14ac:dyDescent="0.2">
      <c r="A415" s="570">
        <v>414</v>
      </c>
      <c r="B415" s="747" t="s">
        <v>2296</v>
      </c>
      <c r="C415" s="497" t="s">
        <v>400</v>
      </c>
    </row>
    <row r="416" spans="1:3" x14ac:dyDescent="0.2">
      <c r="A416" s="570">
        <v>415</v>
      </c>
      <c r="B416" s="759" t="s">
        <v>2297</v>
      </c>
      <c r="C416" s="509" t="s">
        <v>904</v>
      </c>
    </row>
    <row r="417" spans="1:3" ht="45" x14ac:dyDescent="0.2">
      <c r="A417" s="570">
        <v>416</v>
      </c>
      <c r="B417" s="747" t="s">
        <v>2298</v>
      </c>
      <c r="C417" s="497" t="s">
        <v>401</v>
      </c>
    </row>
    <row r="418" spans="1:3" x14ac:dyDescent="0.2">
      <c r="A418" s="570">
        <v>417</v>
      </c>
      <c r="B418" s="759" t="s">
        <v>2299</v>
      </c>
      <c r="C418" s="509" t="s">
        <v>1006</v>
      </c>
    </row>
    <row r="419" spans="1:3" ht="22.5" x14ac:dyDescent="0.2">
      <c r="A419" s="570">
        <v>418</v>
      </c>
      <c r="B419" s="747" t="s">
        <v>2300</v>
      </c>
      <c r="C419" s="497" t="s">
        <v>402</v>
      </c>
    </row>
    <row r="420" spans="1:3" x14ac:dyDescent="0.2">
      <c r="A420" s="570">
        <v>419</v>
      </c>
      <c r="B420" s="754" t="s">
        <v>2301</v>
      </c>
      <c r="C420" s="518" t="s">
        <v>917</v>
      </c>
    </row>
    <row r="421" spans="1:3" x14ac:dyDescent="0.2">
      <c r="A421" s="570">
        <v>420</v>
      </c>
      <c r="B421" s="747" t="s">
        <v>2302</v>
      </c>
      <c r="C421" s="497" t="s">
        <v>403</v>
      </c>
    </row>
    <row r="422" spans="1:3" x14ac:dyDescent="0.2">
      <c r="A422" s="570">
        <v>421</v>
      </c>
      <c r="B422" s="720" t="s">
        <v>2303</v>
      </c>
      <c r="C422" s="129" t="s">
        <v>473</v>
      </c>
    </row>
    <row r="423" spans="1:3" ht="22.5" x14ac:dyDescent="0.2">
      <c r="A423" s="570">
        <v>422</v>
      </c>
      <c r="B423" s="730" t="s">
        <v>2304</v>
      </c>
      <c r="C423" s="67" t="s">
        <v>384</v>
      </c>
    </row>
    <row r="424" spans="1:3" ht="25.5" x14ac:dyDescent="0.2">
      <c r="A424" s="570">
        <v>423</v>
      </c>
      <c r="B424" s="720" t="s">
        <v>2305</v>
      </c>
      <c r="C424" s="129" t="s">
        <v>474</v>
      </c>
    </row>
    <row r="425" spans="1:3" ht="25.5" x14ac:dyDescent="0.2">
      <c r="A425" s="570">
        <v>424</v>
      </c>
      <c r="B425" s="720" t="s">
        <v>2306</v>
      </c>
      <c r="C425" s="129" t="s">
        <v>475</v>
      </c>
    </row>
    <row r="426" spans="1:3" ht="22.5" x14ac:dyDescent="0.2">
      <c r="A426" s="570">
        <v>425</v>
      </c>
      <c r="B426" s="730" t="s">
        <v>2307</v>
      </c>
      <c r="C426" s="67" t="s">
        <v>600</v>
      </c>
    </row>
    <row r="427" spans="1:3" ht="25.5" x14ac:dyDescent="0.2">
      <c r="A427" s="570">
        <v>426</v>
      </c>
      <c r="B427" s="720" t="s">
        <v>2308</v>
      </c>
      <c r="C427" s="129" t="s">
        <v>405</v>
      </c>
    </row>
    <row r="428" spans="1:3" ht="22.5" x14ac:dyDescent="0.2">
      <c r="A428" s="570">
        <v>427</v>
      </c>
      <c r="B428" s="730" t="s">
        <v>2309</v>
      </c>
      <c r="C428" s="67" t="s">
        <v>287</v>
      </c>
    </row>
    <row r="429" spans="1:3" ht="13.5" thickBot="1" x14ac:dyDescent="0.25">
      <c r="A429" s="570">
        <v>428</v>
      </c>
      <c r="B429" s="550" t="s">
        <v>2310</v>
      </c>
      <c r="C429" s="551" t="s">
        <v>13</v>
      </c>
    </row>
    <row r="430" spans="1:3" ht="25.5" x14ac:dyDescent="0.2">
      <c r="A430" s="570">
        <v>429</v>
      </c>
      <c r="B430" s="535" t="s">
        <v>2311</v>
      </c>
      <c r="C430" s="535" t="s">
        <v>343</v>
      </c>
    </row>
    <row r="431" spans="1:3" x14ac:dyDescent="0.2">
      <c r="A431" s="570">
        <v>430</v>
      </c>
      <c r="B431" s="763" t="s">
        <v>2312</v>
      </c>
      <c r="C431" t="s">
        <v>1369</v>
      </c>
    </row>
    <row r="432" spans="1:3" ht="18" x14ac:dyDescent="0.2">
      <c r="A432" s="570">
        <v>431</v>
      </c>
      <c r="B432" s="764" t="s">
        <v>1909</v>
      </c>
      <c r="C432" s="216" t="s">
        <v>935</v>
      </c>
    </row>
    <row r="433" spans="1:4" ht="25.5" x14ac:dyDescent="0.2">
      <c r="A433" s="570">
        <v>432</v>
      </c>
      <c r="B433" s="713" t="s">
        <v>2313</v>
      </c>
      <c r="C433" s="484" t="s">
        <v>603</v>
      </c>
    </row>
    <row r="434" spans="1:4" ht="25.5" x14ac:dyDescent="0.2">
      <c r="A434" s="570">
        <v>433</v>
      </c>
      <c r="B434" s="713" t="s">
        <v>2314</v>
      </c>
      <c r="C434" s="484" t="s">
        <v>446</v>
      </c>
    </row>
    <row r="435" spans="1:4" ht="25.5" x14ac:dyDescent="0.2">
      <c r="A435" s="570">
        <v>434</v>
      </c>
      <c r="B435" s="713" t="s">
        <v>2315</v>
      </c>
      <c r="C435" s="484" t="s">
        <v>447</v>
      </c>
    </row>
    <row r="436" spans="1:4" x14ac:dyDescent="0.2">
      <c r="A436" s="570">
        <v>435</v>
      </c>
      <c r="B436" s="713" t="s">
        <v>2316</v>
      </c>
      <c r="C436" s="484" t="s">
        <v>448</v>
      </c>
      <c r="D436" t="s">
        <v>1859</v>
      </c>
    </row>
    <row r="437" spans="1:4" x14ac:dyDescent="0.2">
      <c r="A437" s="570">
        <v>436</v>
      </c>
      <c r="B437" s="708" t="s">
        <v>2317</v>
      </c>
      <c r="C437" s="129" t="s">
        <v>357</v>
      </c>
    </row>
    <row r="438" spans="1:4" x14ac:dyDescent="0.2">
      <c r="A438" s="570">
        <v>437</v>
      </c>
      <c r="B438" s="708" t="s">
        <v>2318</v>
      </c>
      <c r="C438" s="129" t="s">
        <v>638</v>
      </c>
    </row>
    <row r="439" spans="1:4" x14ac:dyDescent="0.2">
      <c r="A439" s="570">
        <v>438</v>
      </c>
      <c r="B439" s="708" t="s">
        <v>2319</v>
      </c>
      <c r="C439" s="129" t="s">
        <v>609</v>
      </c>
    </row>
    <row r="440" spans="1:4" ht="15" x14ac:dyDescent="0.2">
      <c r="A440" s="570">
        <v>439</v>
      </c>
      <c r="B440" s="765" t="s">
        <v>2320</v>
      </c>
      <c r="C440" s="257" t="s">
        <v>698</v>
      </c>
    </row>
    <row r="441" spans="1:4" x14ac:dyDescent="0.2">
      <c r="A441" s="570">
        <v>440</v>
      </c>
      <c r="B441" s="766" t="s">
        <v>2321</v>
      </c>
      <c r="C441" s="503" t="s">
        <v>1201</v>
      </c>
    </row>
    <row r="442" spans="1:4" x14ac:dyDescent="0.2">
      <c r="A442" s="570">
        <v>441</v>
      </c>
      <c r="B442" s="766" t="s">
        <v>2322</v>
      </c>
      <c r="C442" s="503" t="s">
        <v>755</v>
      </c>
    </row>
    <row r="443" spans="1:4" ht="22.5" x14ac:dyDescent="0.2">
      <c r="A443" s="570">
        <v>442</v>
      </c>
      <c r="B443" s="730" t="s">
        <v>2323</v>
      </c>
      <c r="C443" s="67" t="s">
        <v>1096</v>
      </c>
    </row>
    <row r="444" spans="1:4" ht="45" x14ac:dyDescent="0.2">
      <c r="A444" s="570">
        <v>443</v>
      </c>
      <c r="B444" s="730" t="s">
        <v>2324</v>
      </c>
      <c r="C444" s="67" t="s">
        <v>1130</v>
      </c>
    </row>
    <row r="445" spans="1:4" ht="33.75" x14ac:dyDescent="0.2">
      <c r="A445" s="570">
        <v>444</v>
      </c>
      <c r="B445" s="730" t="s">
        <v>2325</v>
      </c>
      <c r="C445" s="67" t="s">
        <v>1131</v>
      </c>
    </row>
    <row r="446" spans="1:4" ht="15" x14ac:dyDescent="0.2">
      <c r="A446" s="570">
        <v>445</v>
      </c>
      <c r="B446" s="767" t="s">
        <v>2326</v>
      </c>
      <c r="C446" s="257" t="s">
        <v>639</v>
      </c>
    </row>
    <row r="447" spans="1:4" ht="56.25" x14ac:dyDescent="0.2">
      <c r="A447" s="570">
        <v>446</v>
      </c>
      <c r="B447" s="730" t="s">
        <v>2327</v>
      </c>
      <c r="C447" s="67" t="s">
        <v>1134</v>
      </c>
    </row>
    <row r="448" spans="1:4" ht="22.5" x14ac:dyDescent="0.2">
      <c r="A448" s="570">
        <v>447</v>
      </c>
      <c r="B448" s="730" t="s">
        <v>2328</v>
      </c>
      <c r="C448" s="67" t="s">
        <v>1132</v>
      </c>
    </row>
    <row r="449" spans="1:3" x14ac:dyDescent="0.2">
      <c r="A449" s="570">
        <v>448</v>
      </c>
      <c r="B449" s="730" t="s">
        <v>2329</v>
      </c>
      <c r="C449" s="67" t="s">
        <v>1133</v>
      </c>
    </row>
    <row r="450" spans="1:3" ht="22.5" x14ac:dyDescent="0.2">
      <c r="A450" s="570">
        <v>449</v>
      </c>
      <c r="B450" s="730" t="s">
        <v>2330</v>
      </c>
      <c r="C450" s="67" t="s">
        <v>1126</v>
      </c>
    </row>
    <row r="451" spans="1:3" ht="21" x14ac:dyDescent="0.2">
      <c r="A451" s="570">
        <v>450</v>
      </c>
      <c r="B451" s="722" t="s">
        <v>2331</v>
      </c>
      <c r="C451" s="487" t="s">
        <v>512</v>
      </c>
    </row>
    <row r="452" spans="1:3" x14ac:dyDescent="0.2">
      <c r="A452" s="570">
        <v>451</v>
      </c>
      <c r="B452" s="768" t="s">
        <v>2332</v>
      </c>
      <c r="C452" s="390" t="s">
        <v>407</v>
      </c>
    </row>
    <row r="453" spans="1:3" ht="140.25" x14ac:dyDescent="0.2">
      <c r="A453" s="570">
        <v>452</v>
      </c>
      <c r="B453" s="769" t="s">
        <v>2333</v>
      </c>
      <c r="C453" s="508" t="s">
        <v>509</v>
      </c>
    </row>
    <row r="454" spans="1:3" ht="15" x14ac:dyDescent="0.2">
      <c r="A454" s="570">
        <v>453</v>
      </c>
      <c r="B454" s="767" t="s">
        <v>2334</v>
      </c>
      <c r="C454" s="257" t="s">
        <v>14</v>
      </c>
    </row>
    <row r="455" spans="1:3" x14ac:dyDescent="0.2">
      <c r="A455" s="570">
        <v>454</v>
      </c>
      <c r="B455" s="729" t="s">
        <v>2335</v>
      </c>
      <c r="C455" s="68" t="s">
        <v>1027</v>
      </c>
    </row>
    <row r="456" spans="1:3" x14ac:dyDescent="0.2">
      <c r="A456" s="570">
        <v>455</v>
      </c>
      <c r="B456" s="770" t="s">
        <v>2336</v>
      </c>
      <c r="C456" s="134" t="s">
        <v>1292</v>
      </c>
    </row>
    <row r="457" spans="1:3" x14ac:dyDescent="0.2">
      <c r="A457" s="570">
        <v>456</v>
      </c>
      <c r="B457" s="766" t="s">
        <v>2337</v>
      </c>
      <c r="C457" s="504" t="s">
        <v>807</v>
      </c>
    </row>
    <row r="458" spans="1:3" ht="33.75" x14ac:dyDescent="0.2">
      <c r="A458" s="570">
        <v>457</v>
      </c>
      <c r="B458" s="734" t="s">
        <v>2338</v>
      </c>
      <c r="C458" s="67" t="s">
        <v>1203</v>
      </c>
    </row>
    <row r="459" spans="1:3" x14ac:dyDescent="0.2">
      <c r="A459" s="570">
        <v>458</v>
      </c>
      <c r="B459" s="771" t="s">
        <v>2339</v>
      </c>
      <c r="C459" s="134" t="s">
        <v>1299</v>
      </c>
    </row>
    <row r="460" spans="1:3" ht="22.5" x14ac:dyDescent="0.2">
      <c r="A460" s="570">
        <v>459</v>
      </c>
      <c r="B460" s="734" t="s">
        <v>2340</v>
      </c>
      <c r="C460" s="67" t="s">
        <v>1135</v>
      </c>
    </row>
    <row r="461" spans="1:3" ht="21" x14ac:dyDescent="0.2">
      <c r="A461" s="570">
        <v>460</v>
      </c>
      <c r="B461" s="740" t="s">
        <v>2341</v>
      </c>
      <c r="C461" s="487" t="s">
        <v>212</v>
      </c>
    </row>
    <row r="462" spans="1:3" x14ac:dyDescent="0.2">
      <c r="A462" s="570">
        <v>461</v>
      </c>
      <c r="B462" s="771" t="s">
        <v>2342</v>
      </c>
      <c r="C462" s="134" t="s">
        <v>1204</v>
      </c>
    </row>
    <row r="463" spans="1:3" ht="22.5" x14ac:dyDescent="0.2">
      <c r="A463" s="570">
        <v>462</v>
      </c>
      <c r="B463" s="734" t="s">
        <v>2343</v>
      </c>
      <c r="C463" s="67" t="s">
        <v>482</v>
      </c>
    </row>
    <row r="464" spans="1:3" ht="45" x14ac:dyDescent="0.2">
      <c r="A464" s="570">
        <v>463</v>
      </c>
      <c r="B464" s="734" t="s">
        <v>2344</v>
      </c>
      <c r="C464" s="67" t="s">
        <v>1136</v>
      </c>
    </row>
    <row r="465" spans="1:3" x14ac:dyDescent="0.2">
      <c r="A465" s="570">
        <v>464</v>
      </c>
      <c r="B465" s="742" t="s">
        <v>2345</v>
      </c>
      <c r="C465" s="436" t="s">
        <v>1122</v>
      </c>
    </row>
    <row r="466" spans="1:3" x14ac:dyDescent="0.2">
      <c r="A466" s="570">
        <v>465</v>
      </c>
      <c r="B466" s="734" t="s">
        <v>2346</v>
      </c>
      <c r="C466" s="67" t="s">
        <v>1297</v>
      </c>
    </row>
    <row r="467" spans="1:3" ht="33.75" x14ac:dyDescent="0.2">
      <c r="A467" s="570">
        <v>466</v>
      </c>
      <c r="B467" s="734" t="s">
        <v>2347</v>
      </c>
      <c r="C467" s="67" t="s">
        <v>1552</v>
      </c>
    </row>
    <row r="468" spans="1:3" x14ac:dyDescent="0.2">
      <c r="A468" s="570">
        <v>467</v>
      </c>
      <c r="B468" s="771" t="s">
        <v>2348</v>
      </c>
      <c r="C468" s="134" t="s">
        <v>1202</v>
      </c>
    </row>
    <row r="469" spans="1:3" x14ac:dyDescent="0.2">
      <c r="A469" s="570">
        <v>468</v>
      </c>
      <c r="B469" s="771" t="s">
        <v>2349</v>
      </c>
      <c r="C469" s="134" t="s">
        <v>1205</v>
      </c>
    </row>
    <row r="470" spans="1:3" x14ac:dyDescent="0.2">
      <c r="A470" s="570">
        <v>469</v>
      </c>
      <c r="B470" s="734" t="s">
        <v>2346</v>
      </c>
      <c r="C470" s="67" t="s">
        <v>1298</v>
      </c>
    </row>
    <row r="471" spans="1:3" ht="22.5" x14ac:dyDescent="0.2">
      <c r="A471" s="570">
        <v>470</v>
      </c>
      <c r="B471" s="734" t="s">
        <v>2350</v>
      </c>
      <c r="C471" s="67" t="s">
        <v>1137</v>
      </c>
    </row>
    <row r="472" spans="1:3" x14ac:dyDescent="0.2">
      <c r="A472" s="570">
        <v>471</v>
      </c>
      <c r="B472" s="772" t="s">
        <v>2351</v>
      </c>
      <c r="C472" s="68" t="s">
        <v>1030</v>
      </c>
    </row>
    <row r="473" spans="1:3" ht="22.5" x14ac:dyDescent="0.2">
      <c r="A473" s="570">
        <v>472</v>
      </c>
      <c r="B473" s="734" t="s">
        <v>2352</v>
      </c>
      <c r="C473" s="67" t="s">
        <v>602</v>
      </c>
    </row>
    <row r="474" spans="1:3" ht="33.75" x14ac:dyDescent="0.2">
      <c r="A474" s="570">
        <v>473</v>
      </c>
      <c r="B474" s="734" t="s">
        <v>2353</v>
      </c>
      <c r="C474" s="67" t="s">
        <v>1207</v>
      </c>
    </row>
    <row r="475" spans="1:3" x14ac:dyDescent="0.2">
      <c r="A475" s="570">
        <v>474</v>
      </c>
      <c r="B475" s="771" t="s">
        <v>2354</v>
      </c>
      <c r="C475" s="44" t="s">
        <v>1123</v>
      </c>
    </row>
    <row r="476" spans="1:3" ht="33.75" x14ac:dyDescent="0.2">
      <c r="A476" s="570">
        <v>475</v>
      </c>
      <c r="B476" s="734" t="s">
        <v>2355</v>
      </c>
      <c r="C476" s="67" t="s">
        <v>1138</v>
      </c>
    </row>
    <row r="477" spans="1:3" x14ac:dyDescent="0.2">
      <c r="A477" s="570">
        <v>476</v>
      </c>
      <c r="B477" s="772" t="s">
        <v>2356</v>
      </c>
      <c r="C477" s="68" t="s">
        <v>185</v>
      </c>
    </row>
    <row r="478" spans="1:3" x14ac:dyDescent="0.2">
      <c r="A478" s="570">
        <v>477</v>
      </c>
      <c r="B478" s="772" t="s">
        <v>2357</v>
      </c>
      <c r="C478" s="68" t="s">
        <v>1291</v>
      </c>
    </row>
    <row r="479" spans="1:3" x14ac:dyDescent="0.2">
      <c r="A479" s="570">
        <v>478</v>
      </c>
      <c r="B479" s="772" t="s">
        <v>2358</v>
      </c>
      <c r="C479" s="68" t="s">
        <v>1031</v>
      </c>
    </row>
    <row r="480" spans="1:3" x14ac:dyDescent="0.2">
      <c r="A480" s="570">
        <v>479</v>
      </c>
      <c r="B480" s="772" t="s">
        <v>2359</v>
      </c>
      <c r="C480" s="68" t="s">
        <v>1032</v>
      </c>
    </row>
    <row r="481" spans="1:3" x14ac:dyDescent="0.2">
      <c r="A481" s="570">
        <v>480</v>
      </c>
      <c r="B481" s="766" t="s">
        <v>2360</v>
      </c>
      <c r="C481" s="504" t="s">
        <v>409</v>
      </c>
    </row>
    <row r="482" spans="1:3" x14ac:dyDescent="0.2">
      <c r="A482" s="570">
        <v>481</v>
      </c>
      <c r="B482" s="766" t="s">
        <v>2361</v>
      </c>
      <c r="C482" s="504" t="s">
        <v>408</v>
      </c>
    </row>
    <row r="483" spans="1:3" x14ac:dyDescent="0.2">
      <c r="A483" s="570">
        <v>482</v>
      </c>
      <c r="B483" s="766" t="s">
        <v>2362</v>
      </c>
      <c r="C483" s="504" t="s">
        <v>989</v>
      </c>
    </row>
    <row r="484" spans="1:3" ht="22.5" x14ac:dyDescent="0.2">
      <c r="A484" s="570">
        <v>483</v>
      </c>
      <c r="B484" s="730" t="s">
        <v>2363</v>
      </c>
      <c r="C484" s="67" t="s">
        <v>1139</v>
      </c>
    </row>
    <row r="485" spans="1:3" ht="33.75" x14ac:dyDescent="0.2">
      <c r="A485" s="570">
        <v>484</v>
      </c>
      <c r="B485" s="730" t="s">
        <v>2364</v>
      </c>
      <c r="C485" s="67" t="s">
        <v>186</v>
      </c>
    </row>
    <row r="486" spans="1:3" ht="56.25" x14ac:dyDescent="0.2">
      <c r="A486" s="570">
        <v>485</v>
      </c>
      <c r="B486" s="730" t="s">
        <v>2365</v>
      </c>
      <c r="C486" s="67" t="s">
        <v>166</v>
      </c>
    </row>
    <row r="487" spans="1:3" ht="22.5" x14ac:dyDescent="0.2">
      <c r="A487" s="570">
        <v>486</v>
      </c>
      <c r="B487" s="730" t="s">
        <v>2366</v>
      </c>
      <c r="C487" s="67" t="s">
        <v>1140</v>
      </c>
    </row>
    <row r="488" spans="1:3" ht="22.5" x14ac:dyDescent="0.2">
      <c r="A488" s="570">
        <v>487</v>
      </c>
      <c r="B488" s="730" t="s">
        <v>2367</v>
      </c>
      <c r="C488" s="67" t="s">
        <v>1141</v>
      </c>
    </row>
    <row r="489" spans="1:3" ht="22.5" x14ac:dyDescent="0.2">
      <c r="A489" s="570">
        <v>488</v>
      </c>
      <c r="B489" s="730" t="s">
        <v>2368</v>
      </c>
      <c r="C489" s="67" t="s">
        <v>481</v>
      </c>
    </row>
    <row r="490" spans="1:3" ht="15" x14ac:dyDescent="0.2">
      <c r="A490" s="570">
        <v>489</v>
      </c>
      <c r="B490" s="765" t="s">
        <v>2369</v>
      </c>
      <c r="C490" s="257" t="s">
        <v>1033</v>
      </c>
    </row>
    <row r="491" spans="1:3" ht="33.75" x14ac:dyDescent="0.2">
      <c r="A491" s="570">
        <v>490</v>
      </c>
      <c r="B491" s="734" t="s">
        <v>2370</v>
      </c>
      <c r="C491" s="67" t="s">
        <v>1142</v>
      </c>
    </row>
    <row r="492" spans="1:3" ht="22.5" x14ac:dyDescent="0.2">
      <c r="A492" s="570">
        <v>491</v>
      </c>
      <c r="B492" s="734" t="s">
        <v>2371</v>
      </c>
      <c r="C492" s="67" t="s">
        <v>449</v>
      </c>
    </row>
    <row r="493" spans="1:3" x14ac:dyDescent="0.2">
      <c r="A493" s="570">
        <v>492</v>
      </c>
      <c r="B493" s="773" t="s">
        <v>2372</v>
      </c>
      <c r="C493" s="552" t="s">
        <v>532</v>
      </c>
    </row>
    <row r="494" spans="1:3" ht="45" x14ac:dyDescent="0.2">
      <c r="A494" s="570">
        <v>493</v>
      </c>
      <c r="B494" s="734" t="s">
        <v>2373</v>
      </c>
      <c r="C494" s="505" t="s">
        <v>543</v>
      </c>
    </row>
    <row r="495" spans="1:3" x14ac:dyDescent="0.2">
      <c r="A495" s="570">
        <v>494</v>
      </c>
      <c r="B495" s="773" t="s">
        <v>2374</v>
      </c>
      <c r="C495" s="552" t="s">
        <v>687</v>
      </c>
    </row>
    <row r="496" spans="1:3" ht="56.25" x14ac:dyDescent="0.2">
      <c r="A496" s="570">
        <v>495</v>
      </c>
      <c r="B496" s="734" t="s">
        <v>2375</v>
      </c>
      <c r="C496" s="505" t="s">
        <v>684</v>
      </c>
    </row>
    <row r="497" spans="1:3" x14ac:dyDescent="0.2">
      <c r="A497" s="570">
        <v>496</v>
      </c>
      <c r="B497" s="773" t="s">
        <v>2376</v>
      </c>
      <c r="C497" s="553" t="s">
        <v>688</v>
      </c>
    </row>
    <row r="498" spans="1:3" ht="45" x14ac:dyDescent="0.2">
      <c r="A498" s="570">
        <v>497</v>
      </c>
      <c r="B498" s="734" t="s">
        <v>2377</v>
      </c>
      <c r="C498" s="507" t="s">
        <v>167</v>
      </c>
    </row>
    <row r="499" spans="1:3" ht="22.5" x14ac:dyDescent="0.2">
      <c r="A499" s="570">
        <v>498</v>
      </c>
      <c r="B499" s="734" t="s">
        <v>2378</v>
      </c>
      <c r="C499" s="67" t="s">
        <v>686</v>
      </c>
    </row>
    <row r="500" spans="1:3" x14ac:dyDescent="0.2">
      <c r="A500" s="570">
        <v>499</v>
      </c>
      <c r="B500" s="734" t="s">
        <v>2379</v>
      </c>
      <c r="C500" s="506" t="s">
        <v>685</v>
      </c>
    </row>
    <row r="501" spans="1:3" x14ac:dyDescent="0.2">
      <c r="A501" s="570">
        <v>500</v>
      </c>
      <c r="B501" s="773" t="s">
        <v>2380</v>
      </c>
      <c r="C501" s="552" t="s">
        <v>689</v>
      </c>
    </row>
    <row r="502" spans="1:3" ht="33.75" x14ac:dyDescent="0.2">
      <c r="A502" s="570">
        <v>501</v>
      </c>
      <c r="B502" s="734" t="s">
        <v>2381</v>
      </c>
      <c r="C502" s="505" t="s">
        <v>1210</v>
      </c>
    </row>
    <row r="503" spans="1:3" x14ac:dyDescent="0.2">
      <c r="A503" s="570">
        <v>502</v>
      </c>
      <c r="B503" s="773" t="s">
        <v>2382</v>
      </c>
      <c r="C503" s="552" t="s">
        <v>690</v>
      </c>
    </row>
    <row r="504" spans="1:3" x14ac:dyDescent="0.2">
      <c r="A504" s="570">
        <v>503</v>
      </c>
      <c r="B504" s="734" t="s">
        <v>2383</v>
      </c>
      <c r="C504" s="505" t="s">
        <v>187</v>
      </c>
    </row>
    <row r="505" spans="1:3" x14ac:dyDescent="0.2">
      <c r="A505" s="570">
        <v>504</v>
      </c>
      <c r="B505" s="773" t="s">
        <v>2384</v>
      </c>
      <c r="C505" s="554" t="s">
        <v>1601</v>
      </c>
    </row>
    <row r="506" spans="1:3" x14ac:dyDescent="0.2">
      <c r="A506" s="570">
        <v>505</v>
      </c>
      <c r="B506" s="734" t="s">
        <v>2385</v>
      </c>
      <c r="C506" s="67" t="s">
        <v>1211</v>
      </c>
    </row>
    <row r="507" spans="1:3" ht="22.5" x14ac:dyDescent="0.2">
      <c r="A507" s="570">
        <v>506</v>
      </c>
      <c r="B507" s="734" t="s">
        <v>2386</v>
      </c>
      <c r="C507" s="67" t="s">
        <v>1212</v>
      </c>
    </row>
    <row r="508" spans="1:3" ht="33.75" x14ac:dyDescent="0.2">
      <c r="A508" s="570">
        <v>507</v>
      </c>
      <c r="B508" s="734" t="s">
        <v>2387</v>
      </c>
      <c r="C508" s="67" t="s">
        <v>1143</v>
      </c>
    </row>
    <row r="509" spans="1:3" ht="33.75" x14ac:dyDescent="0.2">
      <c r="A509" s="570">
        <v>508</v>
      </c>
      <c r="B509" s="734" t="s">
        <v>2388</v>
      </c>
      <c r="C509" s="506" t="s">
        <v>1144</v>
      </c>
    </row>
    <row r="510" spans="1:3" x14ac:dyDescent="0.2">
      <c r="A510" s="570">
        <v>509</v>
      </c>
      <c r="B510" s="773" t="s">
        <v>2389</v>
      </c>
      <c r="C510" s="555" t="s">
        <v>1602</v>
      </c>
    </row>
    <row r="511" spans="1:3" ht="45" x14ac:dyDescent="0.2">
      <c r="A511" s="570">
        <v>510</v>
      </c>
      <c r="B511" s="734" t="s">
        <v>2390</v>
      </c>
      <c r="C511" s="506" t="s">
        <v>1213</v>
      </c>
    </row>
    <row r="512" spans="1:3" x14ac:dyDescent="0.2">
      <c r="A512" s="570">
        <v>511</v>
      </c>
      <c r="B512" s="774" t="s">
        <v>2391</v>
      </c>
      <c r="C512" s="133" t="s">
        <v>691</v>
      </c>
    </row>
    <row r="513" spans="1:3" ht="52.5" x14ac:dyDescent="0.2">
      <c r="A513" s="570">
        <v>512</v>
      </c>
      <c r="B513" s="740" t="s">
        <v>2392</v>
      </c>
      <c r="C513" s="487" t="s">
        <v>1145</v>
      </c>
    </row>
    <row r="514" spans="1:3" ht="31.5" x14ac:dyDescent="0.2">
      <c r="A514" s="570">
        <v>513</v>
      </c>
      <c r="B514" s="740" t="s">
        <v>2393</v>
      </c>
      <c r="C514" s="487" t="s">
        <v>1199</v>
      </c>
    </row>
    <row r="515" spans="1:3" x14ac:dyDescent="0.2">
      <c r="A515" s="570">
        <v>514</v>
      </c>
      <c r="B515" s="772" t="s">
        <v>2394</v>
      </c>
      <c r="C515" s="68" t="s">
        <v>696</v>
      </c>
    </row>
    <row r="516" spans="1:3" x14ac:dyDescent="0.2">
      <c r="A516" s="570">
        <v>515</v>
      </c>
      <c r="B516" s="772" t="s">
        <v>2395</v>
      </c>
      <c r="C516" s="502" t="s">
        <v>527</v>
      </c>
    </row>
    <row r="517" spans="1:3" x14ac:dyDescent="0.2">
      <c r="A517" s="570">
        <v>516</v>
      </c>
      <c r="B517" s="772" t="s">
        <v>2396</v>
      </c>
      <c r="C517" s="502" t="s">
        <v>1034</v>
      </c>
    </row>
    <row r="518" spans="1:3" x14ac:dyDescent="0.2">
      <c r="A518" s="570">
        <v>517</v>
      </c>
      <c r="B518" s="772" t="s">
        <v>2397</v>
      </c>
      <c r="C518" s="502" t="s">
        <v>1035</v>
      </c>
    </row>
    <row r="519" spans="1:3" x14ac:dyDescent="0.2">
      <c r="A519" s="570">
        <v>518</v>
      </c>
      <c r="B519" s="772" t="s">
        <v>2398</v>
      </c>
      <c r="C519" s="462" t="s">
        <v>1146</v>
      </c>
    </row>
    <row r="520" spans="1:3" x14ac:dyDescent="0.2">
      <c r="A520" s="570">
        <v>519</v>
      </c>
      <c r="B520" s="771" t="s">
        <v>2399</v>
      </c>
      <c r="C520" s="501" t="s">
        <v>526</v>
      </c>
    </row>
    <row r="521" spans="1:3" x14ac:dyDescent="0.2">
      <c r="A521" s="570">
        <v>520</v>
      </c>
      <c r="B521" s="771" t="s">
        <v>2400</v>
      </c>
      <c r="C521" s="501" t="s">
        <v>1206</v>
      </c>
    </row>
    <row r="522" spans="1:3" x14ac:dyDescent="0.2">
      <c r="A522" s="570">
        <v>521</v>
      </c>
      <c r="B522" s="771" t="s">
        <v>2401</v>
      </c>
      <c r="C522" s="501" t="s">
        <v>649</v>
      </c>
    </row>
    <row r="523" spans="1:3" x14ac:dyDescent="0.2">
      <c r="A523" s="570">
        <v>522</v>
      </c>
      <c r="B523" s="771" t="s">
        <v>2402</v>
      </c>
      <c r="C523" s="501" t="s">
        <v>650</v>
      </c>
    </row>
    <row r="524" spans="1:3" x14ac:dyDescent="0.2">
      <c r="A524" s="570">
        <v>523</v>
      </c>
      <c r="B524" s="771" t="s">
        <v>2275</v>
      </c>
      <c r="C524" s="501" t="s">
        <v>1330</v>
      </c>
    </row>
    <row r="525" spans="1:3" x14ac:dyDescent="0.2">
      <c r="A525" s="570">
        <v>524</v>
      </c>
      <c r="B525" s="771" t="s">
        <v>2403</v>
      </c>
      <c r="C525" s="501" t="s">
        <v>1553</v>
      </c>
    </row>
    <row r="526" spans="1:3" x14ac:dyDescent="0.2">
      <c r="A526" s="570">
        <v>525</v>
      </c>
      <c r="B526" s="772" t="s">
        <v>2398</v>
      </c>
      <c r="C526" s="462" t="s">
        <v>1146</v>
      </c>
    </row>
    <row r="527" spans="1:3" x14ac:dyDescent="0.2">
      <c r="A527" s="570">
        <v>526</v>
      </c>
      <c r="B527" s="766" t="s">
        <v>2382</v>
      </c>
      <c r="C527" s="504" t="s">
        <v>530</v>
      </c>
    </row>
    <row r="528" spans="1:3" x14ac:dyDescent="0.2">
      <c r="A528" s="570">
        <v>527</v>
      </c>
      <c r="B528" s="766" t="s">
        <v>2374</v>
      </c>
      <c r="C528" s="504" t="s">
        <v>533</v>
      </c>
    </row>
    <row r="529" spans="1:3" x14ac:dyDescent="0.2">
      <c r="A529" s="570">
        <v>528</v>
      </c>
      <c r="B529" s="766" t="s">
        <v>2404</v>
      </c>
      <c r="C529" s="504" t="s">
        <v>1599</v>
      </c>
    </row>
    <row r="530" spans="1:3" x14ac:dyDescent="0.2">
      <c r="A530" s="570">
        <v>529</v>
      </c>
      <c r="B530" s="766" t="s">
        <v>2405</v>
      </c>
      <c r="C530" s="503" t="s">
        <v>1089</v>
      </c>
    </row>
    <row r="531" spans="1:3" ht="33.75" x14ac:dyDescent="0.2">
      <c r="A531" s="570">
        <v>530</v>
      </c>
      <c r="B531" s="734" t="s">
        <v>2406</v>
      </c>
      <c r="C531" s="67" t="s">
        <v>450</v>
      </c>
    </row>
    <row r="532" spans="1:3" ht="33.75" x14ac:dyDescent="0.2">
      <c r="A532" s="570">
        <v>531</v>
      </c>
      <c r="B532" s="734" t="s">
        <v>2407</v>
      </c>
      <c r="C532" s="67" t="s">
        <v>188</v>
      </c>
    </row>
    <row r="533" spans="1:3" ht="33.75" x14ac:dyDescent="0.2">
      <c r="A533" s="570">
        <v>532</v>
      </c>
      <c r="B533" s="734" t="s">
        <v>2408</v>
      </c>
      <c r="C533" s="67" t="s">
        <v>1064</v>
      </c>
    </row>
    <row r="534" spans="1:3" x14ac:dyDescent="0.2">
      <c r="A534" s="570">
        <v>533</v>
      </c>
      <c r="B534" s="772" t="s">
        <v>2409</v>
      </c>
      <c r="C534" s="68" t="s">
        <v>697</v>
      </c>
    </row>
    <row r="535" spans="1:3" x14ac:dyDescent="0.2">
      <c r="A535" s="570">
        <v>534</v>
      </c>
      <c r="B535" s="708" t="s">
        <v>2410</v>
      </c>
      <c r="C535" s="496" t="s">
        <v>1087</v>
      </c>
    </row>
    <row r="536" spans="1:3" x14ac:dyDescent="0.2">
      <c r="A536" s="570">
        <v>535</v>
      </c>
      <c r="B536" s="708" t="s">
        <v>2411</v>
      </c>
      <c r="C536" s="496" t="s">
        <v>1242</v>
      </c>
    </row>
    <row r="537" spans="1:3" x14ac:dyDescent="0.2">
      <c r="A537" s="570">
        <v>536</v>
      </c>
      <c r="B537" s="708" t="s">
        <v>2412</v>
      </c>
      <c r="C537" s="496" t="s">
        <v>1037</v>
      </c>
    </row>
    <row r="538" spans="1:3" x14ac:dyDescent="0.2">
      <c r="A538" s="570">
        <v>537</v>
      </c>
      <c r="B538" s="708" t="s">
        <v>2413</v>
      </c>
      <c r="C538" s="496" t="s">
        <v>1038</v>
      </c>
    </row>
    <row r="539" spans="1:3" x14ac:dyDescent="0.2">
      <c r="A539" s="570">
        <v>538</v>
      </c>
      <c r="B539" s="708" t="s">
        <v>2414</v>
      </c>
      <c r="C539" s="496" t="s">
        <v>1039</v>
      </c>
    </row>
    <row r="540" spans="1:3" x14ac:dyDescent="0.2">
      <c r="A540" s="570">
        <v>539</v>
      </c>
      <c r="B540" s="708" t="s">
        <v>2415</v>
      </c>
      <c r="C540" s="496" t="s">
        <v>1305</v>
      </c>
    </row>
    <row r="541" spans="1:3" x14ac:dyDescent="0.2">
      <c r="A541" s="570">
        <v>540</v>
      </c>
      <c r="B541" s="775" t="s">
        <v>2416</v>
      </c>
      <c r="C541" s="265" t="s">
        <v>991</v>
      </c>
    </row>
    <row r="542" spans="1:3" x14ac:dyDescent="0.2">
      <c r="A542" s="570">
        <v>541</v>
      </c>
      <c r="B542" s="766" t="s">
        <v>2417</v>
      </c>
      <c r="C542" s="503" t="s">
        <v>1516</v>
      </c>
    </row>
    <row r="543" spans="1:3" x14ac:dyDescent="0.2">
      <c r="A543" s="570">
        <v>542</v>
      </c>
      <c r="B543" s="775" t="s">
        <v>994</v>
      </c>
      <c r="C543" s="265" t="s">
        <v>994</v>
      </c>
    </row>
    <row r="544" spans="1:3" x14ac:dyDescent="0.2">
      <c r="A544" s="570">
        <v>543</v>
      </c>
      <c r="B544" s="775" t="s">
        <v>996</v>
      </c>
      <c r="C544" s="265" t="s">
        <v>996</v>
      </c>
    </row>
    <row r="545" spans="1:3" ht="15" x14ac:dyDescent="0.2">
      <c r="A545" s="570">
        <v>544</v>
      </c>
      <c r="B545" s="765" t="s">
        <v>2418</v>
      </c>
      <c r="C545" s="257" t="s">
        <v>701</v>
      </c>
    </row>
    <row r="546" spans="1:3" x14ac:dyDescent="0.2">
      <c r="A546" s="570">
        <v>545</v>
      </c>
      <c r="B546" s="708" t="s">
        <v>2419</v>
      </c>
      <c r="C546" s="129" t="s">
        <v>1040</v>
      </c>
    </row>
    <row r="547" spans="1:3" ht="22.5" x14ac:dyDescent="0.2">
      <c r="A547" s="570">
        <v>546</v>
      </c>
      <c r="B547" s="734" t="s">
        <v>2420</v>
      </c>
      <c r="C547" s="67" t="s">
        <v>451</v>
      </c>
    </row>
    <row r="548" spans="1:3" ht="25.5" x14ac:dyDescent="0.2">
      <c r="A548" s="570">
        <v>547</v>
      </c>
      <c r="B548" s="708" t="s">
        <v>2421</v>
      </c>
      <c r="C548" s="129" t="s">
        <v>521</v>
      </c>
    </row>
    <row r="549" spans="1:3" ht="22.5" x14ac:dyDescent="0.2">
      <c r="A549" s="570">
        <v>548</v>
      </c>
      <c r="B549" s="734" t="s">
        <v>2422</v>
      </c>
      <c r="C549" s="67" t="s">
        <v>610</v>
      </c>
    </row>
    <row r="550" spans="1:3" ht="57" thickBot="1" x14ac:dyDescent="0.25">
      <c r="A550" s="570">
        <v>549</v>
      </c>
      <c r="B550" s="734" t="s">
        <v>2423</v>
      </c>
      <c r="C550" s="67" t="s">
        <v>817</v>
      </c>
    </row>
    <row r="551" spans="1:3" ht="25.5" x14ac:dyDescent="0.2">
      <c r="A551" s="570">
        <v>550</v>
      </c>
      <c r="B551" s="776" t="s">
        <v>2424</v>
      </c>
      <c r="C551" s="535" t="s">
        <v>1474</v>
      </c>
    </row>
    <row r="552" spans="1:3" x14ac:dyDescent="0.2">
      <c r="A552" s="570">
        <v>551</v>
      </c>
      <c r="B552" s="576" t="s">
        <v>2425</v>
      </c>
      <c r="C552" t="s">
        <v>505</v>
      </c>
    </row>
    <row r="553" spans="1:3" x14ac:dyDescent="0.2">
      <c r="A553" s="570">
        <v>552</v>
      </c>
      <c r="B553" s="714" t="s">
        <v>2426</v>
      </c>
      <c r="C553" s="556" t="s">
        <v>304</v>
      </c>
    </row>
    <row r="554" spans="1:3" ht="24" x14ac:dyDescent="0.2">
      <c r="A554" s="570">
        <v>553</v>
      </c>
      <c r="B554" s="740" t="s">
        <v>2427</v>
      </c>
      <c r="C554" s="487" t="s">
        <v>539</v>
      </c>
    </row>
    <row r="555" spans="1:3" ht="21" x14ac:dyDescent="0.2">
      <c r="A555" s="570">
        <v>554</v>
      </c>
      <c r="B555" s="740" t="s">
        <v>2428</v>
      </c>
      <c r="C555" s="487" t="s">
        <v>538</v>
      </c>
    </row>
    <row r="556" spans="1:3" x14ac:dyDescent="0.2">
      <c r="A556" s="570">
        <v>555</v>
      </c>
      <c r="B556" s="708" t="s">
        <v>2429</v>
      </c>
      <c r="C556" s="129" t="s">
        <v>1492</v>
      </c>
    </row>
    <row r="557" spans="1:3" ht="33.75" x14ac:dyDescent="0.2">
      <c r="A557" s="570">
        <v>556</v>
      </c>
      <c r="B557" s="734" t="s">
        <v>2430</v>
      </c>
      <c r="C557" s="67" t="s">
        <v>1494</v>
      </c>
    </row>
    <row r="558" spans="1:3" ht="56.25" x14ac:dyDescent="0.2">
      <c r="A558" s="570">
        <v>557</v>
      </c>
      <c r="B558" s="734" t="s">
        <v>2431</v>
      </c>
      <c r="C558" s="67" t="s">
        <v>168</v>
      </c>
    </row>
    <row r="559" spans="1:3" ht="45" x14ac:dyDescent="0.2">
      <c r="A559" s="570">
        <v>558</v>
      </c>
      <c r="B559" s="734" t="s">
        <v>2432</v>
      </c>
      <c r="C559" s="67" t="s">
        <v>169</v>
      </c>
    </row>
    <row r="560" spans="1:3" x14ac:dyDescent="0.2">
      <c r="A560" s="570">
        <v>559</v>
      </c>
      <c r="B560" s="752" t="s">
        <v>2433</v>
      </c>
      <c r="C560" s="223" t="s">
        <v>615</v>
      </c>
    </row>
    <row r="561" spans="1:3" x14ac:dyDescent="0.2">
      <c r="A561" s="570">
        <v>560</v>
      </c>
      <c r="B561" s="708" t="s">
        <v>2434</v>
      </c>
      <c r="C561" s="129" t="s">
        <v>542</v>
      </c>
    </row>
    <row r="562" spans="1:3" ht="33.75" x14ac:dyDescent="0.2">
      <c r="A562" s="570">
        <v>561</v>
      </c>
      <c r="B562" s="734" t="s">
        <v>2435</v>
      </c>
      <c r="C562" s="67" t="s">
        <v>541</v>
      </c>
    </row>
    <row r="563" spans="1:3" ht="25.5" x14ac:dyDescent="0.2">
      <c r="A563" s="570">
        <v>562</v>
      </c>
      <c r="B563" s="708" t="s">
        <v>2436</v>
      </c>
      <c r="C563" s="129" t="s">
        <v>1475</v>
      </c>
    </row>
    <row r="564" spans="1:3" ht="33.75" x14ac:dyDescent="0.2">
      <c r="A564" s="570">
        <v>563</v>
      </c>
      <c r="B564" s="734" t="s">
        <v>2437</v>
      </c>
      <c r="C564" s="67" t="s">
        <v>1478</v>
      </c>
    </row>
    <row r="565" spans="1:3" ht="33.75" x14ac:dyDescent="0.2">
      <c r="A565" s="570">
        <v>564</v>
      </c>
      <c r="B565" s="734" t="s">
        <v>2438</v>
      </c>
      <c r="C565" s="67" t="s">
        <v>1480</v>
      </c>
    </row>
    <row r="566" spans="1:3" ht="33.75" x14ac:dyDescent="0.2">
      <c r="A566" s="570">
        <v>565</v>
      </c>
      <c r="B566" s="734" t="s">
        <v>2439</v>
      </c>
      <c r="C566" s="67" t="s">
        <v>1479</v>
      </c>
    </row>
    <row r="567" spans="1:3" ht="33.75" x14ac:dyDescent="0.2">
      <c r="A567" s="570">
        <v>566</v>
      </c>
      <c r="B567" s="734" t="s">
        <v>2440</v>
      </c>
      <c r="C567" s="67" t="s">
        <v>189</v>
      </c>
    </row>
    <row r="568" spans="1:3" x14ac:dyDescent="0.2">
      <c r="A568" s="570">
        <v>567</v>
      </c>
      <c r="B568" s="777" t="s">
        <v>2441</v>
      </c>
      <c r="C568" s="510" t="s">
        <v>614</v>
      </c>
    </row>
    <row r="569" spans="1:3" x14ac:dyDescent="0.2">
      <c r="A569" s="570">
        <v>568</v>
      </c>
      <c r="B569" s="738" t="s">
        <v>2442</v>
      </c>
      <c r="C569" s="489" t="s">
        <v>1483</v>
      </c>
    </row>
    <row r="570" spans="1:3" x14ac:dyDescent="0.2">
      <c r="A570" s="570">
        <v>569</v>
      </c>
      <c r="B570" s="778" t="s">
        <v>2443</v>
      </c>
      <c r="C570" s="557" t="s">
        <v>1484</v>
      </c>
    </row>
    <row r="571" spans="1:3" x14ac:dyDescent="0.2">
      <c r="A571" s="570">
        <v>570</v>
      </c>
      <c r="B571" s="779" t="s">
        <v>2444</v>
      </c>
      <c r="C571" s="558" t="s">
        <v>1486</v>
      </c>
    </row>
    <row r="572" spans="1:3" x14ac:dyDescent="0.2">
      <c r="A572" s="570">
        <v>571</v>
      </c>
      <c r="B572" s="738" t="s">
        <v>2445</v>
      </c>
      <c r="C572" s="489" t="s">
        <v>1485</v>
      </c>
    </row>
    <row r="573" spans="1:3" ht="25.5" x14ac:dyDescent="0.2">
      <c r="A573" s="570">
        <v>572</v>
      </c>
      <c r="B573" s="708" t="s">
        <v>2446</v>
      </c>
      <c r="C573" s="129" t="s">
        <v>190</v>
      </c>
    </row>
    <row r="574" spans="1:3" ht="22.5" x14ac:dyDescent="0.2">
      <c r="A574" s="570">
        <v>573</v>
      </c>
      <c r="B574" s="734" t="s">
        <v>2447</v>
      </c>
      <c r="C574" s="67" t="s">
        <v>100</v>
      </c>
    </row>
    <row r="575" spans="1:3" x14ac:dyDescent="0.2">
      <c r="A575" s="570">
        <v>574</v>
      </c>
      <c r="B575" s="738" t="s">
        <v>2448</v>
      </c>
      <c r="C575" s="497" t="s">
        <v>96</v>
      </c>
    </row>
    <row r="576" spans="1:3" x14ac:dyDescent="0.2">
      <c r="A576" s="570">
        <v>575</v>
      </c>
      <c r="B576" s="738" t="s">
        <v>2449</v>
      </c>
      <c r="C576" s="497" t="s">
        <v>97</v>
      </c>
    </row>
    <row r="577" spans="1:3" x14ac:dyDescent="0.2">
      <c r="A577" s="570">
        <v>576</v>
      </c>
      <c r="B577" s="738" t="s">
        <v>2450</v>
      </c>
      <c r="C577" s="497" t="s">
        <v>98</v>
      </c>
    </row>
    <row r="578" spans="1:3" x14ac:dyDescent="0.2">
      <c r="A578" s="570">
        <v>577</v>
      </c>
      <c r="B578" s="738" t="s">
        <v>99</v>
      </c>
      <c r="C578" s="497" t="s">
        <v>99</v>
      </c>
    </row>
    <row r="579" spans="1:3" ht="25.5" x14ac:dyDescent="0.2">
      <c r="A579" s="570">
        <v>578</v>
      </c>
      <c r="B579" s="713" t="s">
        <v>2451</v>
      </c>
      <c r="C579" s="484" t="s">
        <v>410</v>
      </c>
    </row>
    <row r="580" spans="1:3" ht="25.5" x14ac:dyDescent="0.2">
      <c r="A580" s="570">
        <v>579</v>
      </c>
      <c r="B580" s="713" t="s">
        <v>2452</v>
      </c>
      <c r="C580" s="484" t="s">
        <v>411</v>
      </c>
    </row>
    <row r="581" spans="1:3" ht="25.5" x14ac:dyDescent="0.2">
      <c r="A581" s="570">
        <v>580</v>
      </c>
      <c r="B581" s="713" t="s">
        <v>2453</v>
      </c>
      <c r="C581" s="484" t="s">
        <v>412</v>
      </c>
    </row>
    <row r="582" spans="1:3" x14ac:dyDescent="0.2">
      <c r="A582" s="570">
        <v>581</v>
      </c>
      <c r="B582" s="713" t="s">
        <v>2454</v>
      </c>
      <c r="C582" s="484" t="s">
        <v>413</v>
      </c>
    </row>
    <row r="583" spans="1:3" x14ac:dyDescent="0.2">
      <c r="A583" s="570">
        <v>582</v>
      </c>
      <c r="B583" s="68" t="s">
        <v>2455</v>
      </c>
      <c r="C583" s="68" t="s">
        <v>1473</v>
      </c>
    </row>
    <row r="584" spans="1:3" x14ac:dyDescent="0.2">
      <c r="A584" s="570">
        <v>583</v>
      </c>
      <c r="B584" s="766" t="s">
        <v>2456</v>
      </c>
      <c r="C584" s="503" t="s">
        <v>1105</v>
      </c>
    </row>
    <row r="585" spans="1:3" ht="33.75" x14ac:dyDescent="0.2">
      <c r="A585" s="570">
        <v>584</v>
      </c>
      <c r="B585" s="734" t="s">
        <v>2457</v>
      </c>
      <c r="C585" s="67" t="s">
        <v>102</v>
      </c>
    </row>
    <row r="586" spans="1:3" ht="22.5" x14ac:dyDescent="0.2">
      <c r="A586" s="570">
        <v>585</v>
      </c>
      <c r="B586" s="734" t="s">
        <v>2458</v>
      </c>
      <c r="C586" s="67" t="s">
        <v>103</v>
      </c>
    </row>
    <row r="587" spans="1:3" ht="45" x14ac:dyDescent="0.2">
      <c r="A587" s="570">
        <v>586</v>
      </c>
      <c r="B587" s="780" t="s">
        <v>2459</v>
      </c>
      <c r="C587" s="67" t="s">
        <v>918</v>
      </c>
    </row>
    <row r="588" spans="1:3" ht="33.75" x14ac:dyDescent="0.2">
      <c r="A588" s="570">
        <v>587</v>
      </c>
      <c r="B588" s="734" t="s">
        <v>2460</v>
      </c>
      <c r="C588" s="67" t="s">
        <v>919</v>
      </c>
    </row>
    <row r="589" spans="1:3" ht="102" x14ac:dyDescent="0.2">
      <c r="A589" s="570">
        <v>588</v>
      </c>
      <c r="B589" s="781" t="s">
        <v>2461</v>
      </c>
      <c r="C589" s="508" t="s">
        <v>376</v>
      </c>
    </row>
    <row r="590" spans="1:3" ht="15" x14ac:dyDescent="0.2">
      <c r="A590" s="570">
        <v>589</v>
      </c>
      <c r="B590" s="765" t="s">
        <v>2462</v>
      </c>
      <c r="C590" s="257" t="s">
        <v>703</v>
      </c>
    </row>
    <row r="591" spans="1:3" x14ac:dyDescent="0.2">
      <c r="A591" s="570">
        <v>590</v>
      </c>
      <c r="B591" s="782" t="s">
        <v>416</v>
      </c>
      <c r="C591" s="264" t="s">
        <v>416</v>
      </c>
    </row>
    <row r="592" spans="1:3" x14ac:dyDescent="0.2">
      <c r="A592" s="570">
        <v>591</v>
      </c>
      <c r="B592" s="782" t="s">
        <v>2463</v>
      </c>
      <c r="C592" s="264" t="s">
        <v>415</v>
      </c>
    </row>
    <row r="593" spans="1:3" ht="22.5" x14ac:dyDescent="0.2">
      <c r="A593" s="570">
        <v>592</v>
      </c>
      <c r="B593" s="734" t="s">
        <v>2464</v>
      </c>
      <c r="C593" s="67" t="s">
        <v>920</v>
      </c>
    </row>
    <row r="594" spans="1:3" ht="22.5" x14ac:dyDescent="0.2">
      <c r="A594" s="570">
        <v>593</v>
      </c>
      <c r="B594" s="734" t="s">
        <v>2465</v>
      </c>
      <c r="C594" s="67" t="s">
        <v>921</v>
      </c>
    </row>
    <row r="595" spans="1:3" x14ac:dyDescent="0.2">
      <c r="A595" s="570">
        <v>594</v>
      </c>
      <c r="B595" s="772" t="s">
        <v>2396</v>
      </c>
      <c r="C595" s="68" t="s">
        <v>699</v>
      </c>
    </row>
    <row r="596" spans="1:3" x14ac:dyDescent="0.2">
      <c r="A596" s="570">
        <v>595</v>
      </c>
      <c r="B596" s="772" t="s">
        <v>2397</v>
      </c>
      <c r="C596" s="68" t="s">
        <v>700</v>
      </c>
    </row>
    <row r="597" spans="1:3" ht="22.5" x14ac:dyDescent="0.2">
      <c r="A597" s="570">
        <v>596</v>
      </c>
      <c r="B597" s="734" t="s">
        <v>2466</v>
      </c>
      <c r="C597" s="67" t="s">
        <v>922</v>
      </c>
    </row>
    <row r="598" spans="1:3" x14ac:dyDescent="0.2">
      <c r="A598" s="570">
        <v>597</v>
      </c>
      <c r="B598" s="734" t="s">
        <v>2467</v>
      </c>
      <c r="C598" s="67" t="s">
        <v>191</v>
      </c>
    </row>
    <row r="599" spans="1:3" ht="15" x14ac:dyDescent="0.2">
      <c r="A599" s="570">
        <v>598</v>
      </c>
      <c r="B599" s="765" t="s">
        <v>2468</v>
      </c>
      <c r="C599" s="257" t="s">
        <v>702</v>
      </c>
    </row>
    <row r="600" spans="1:3" x14ac:dyDescent="0.2">
      <c r="A600" s="570">
        <v>599</v>
      </c>
      <c r="B600" s="708" t="s">
        <v>2469</v>
      </c>
      <c r="C600" s="129" t="s">
        <v>1477</v>
      </c>
    </row>
    <row r="601" spans="1:3" x14ac:dyDescent="0.2">
      <c r="A601" s="570">
        <v>600</v>
      </c>
      <c r="B601" s="734" t="s">
        <v>2470</v>
      </c>
      <c r="C601" s="67" t="s">
        <v>923</v>
      </c>
    </row>
    <row r="602" spans="1:3" x14ac:dyDescent="0.2">
      <c r="A602" s="570">
        <v>601</v>
      </c>
      <c r="B602" s="708" t="s">
        <v>2471</v>
      </c>
      <c r="C602" s="129" t="s">
        <v>1476</v>
      </c>
    </row>
    <row r="603" spans="1:3" ht="33.75" x14ac:dyDescent="0.2">
      <c r="A603" s="570">
        <v>602</v>
      </c>
      <c r="B603" s="734" t="s">
        <v>2472</v>
      </c>
      <c r="C603" s="67" t="s">
        <v>192</v>
      </c>
    </row>
    <row r="604" spans="1:3" x14ac:dyDescent="0.2">
      <c r="A604" s="570">
        <v>603</v>
      </c>
      <c r="B604" s="771" t="s">
        <v>2473</v>
      </c>
      <c r="C604" s="134" t="s">
        <v>1511</v>
      </c>
    </row>
    <row r="605" spans="1:3" ht="51" x14ac:dyDescent="0.2">
      <c r="A605" s="570">
        <v>604</v>
      </c>
      <c r="B605" s="742" t="s">
        <v>2474</v>
      </c>
      <c r="C605" s="436" t="s">
        <v>931</v>
      </c>
    </row>
    <row r="606" spans="1:3" x14ac:dyDescent="0.2">
      <c r="A606" s="570">
        <v>605</v>
      </c>
      <c r="B606" s="771" t="s">
        <v>2475</v>
      </c>
      <c r="C606" s="134" t="s">
        <v>1510</v>
      </c>
    </row>
    <row r="607" spans="1:3" x14ac:dyDescent="0.2">
      <c r="A607" s="570">
        <v>606</v>
      </c>
      <c r="B607" s="771" t="s">
        <v>2476</v>
      </c>
      <c r="C607" s="134" t="s">
        <v>1509</v>
      </c>
    </row>
    <row r="608" spans="1:3" x14ac:dyDescent="0.2">
      <c r="A608" s="570">
        <v>607</v>
      </c>
      <c r="B608" s="771" t="s">
        <v>2477</v>
      </c>
      <c r="C608" s="134" t="s">
        <v>1508</v>
      </c>
    </row>
    <row r="609" spans="1:3" ht="22.5" x14ac:dyDescent="0.2">
      <c r="A609" s="570">
        <v>608</v>
      </c>
      <c r="B609" s="734" t="s">
        <v>2478</v>
      </c>
      <c r="C609" s="67" t="s">
        <v>924</v>
      </c>
    </row>
    <row r="610" spans="1:3" ht="33.75" x14ac:dyDescent="0.2">
      <c r="A610" s="570">
        <v>609</v>
      </c>
      <c r="B610" s="734" t="s">
        <v>2479</v>
      </c>
      <c r="C610" s="67" t="s">
        <v>171</v>
      </c>
    </row>
    <row r="611" spans="1:3" ht="51" x14ac:dyDescent="0.2">
      <c r="A611" s="570">
        <v>610</v>
      </c>
      <c r="B611" s="708" t="s">
        <v>2480</v>
      </c>
      <c r="C611" s="129" t="s">
        <v>1496</v>
      </c>
    </row>
    <row r="612" spans="1:3" x14ac:dyDescent="0.2">
      <c r="A612" s="570">
        <v>611</v>
      </c>
      <c r="B612" s="734" t="s">
        <v>2481</v>
      </c>
      <c r="C612" s="67" t="s">
        <v>442</v>
      </c>
    </row>
    <row r="613" spans="1:3" ht="33.75" x14ac:dyDescent="0.2">
      <c r="A613" s="570">
        <v>612</v>
      </c>
      <c r="B613" s="734" t="s">
        <v>2482</v>
      </c>
      <c r="C613" s="67" t="s">
        <v>443</v>
      </c>
    </row>
    <row r="614" spans="1:3" ht="45" x14ac:dyDescent="0.2">
      <c r="A614" s="570">
        <v>613</v>
      </c>
      <c r="B614" s="731" t="s">
        <v>2483</v>
      </c>
      <c r="C614" s="451" t="s">
        <v>444</v>
      </c>
    </row>
    <row r="615" spans="1:3" ht="22.5" x14ac:dyDescent="0.2">
      <c r="A615" s="570">
        <v>614</v>
      </c>
      <c r="B615" s="758" t="s">
        <v>2484</v>
      </c>
      <c r="C615" s="509" t="s">
        <v>1603</v>
      </c>
    </row>
    <row r="616" spans="1:3" ht="38.25" x14ac:dyDescent="0.2">
      <c r="A616" s="570">
        <v>615</v>
      </c>
      <c r="B616" s="708" t="s">
        <v>2485</v>
      </c>
      <c r="C616" s="129" t="s">
        <v>445</v>
      </c>
    </row>
    <row r="617" spans="1:3" ht="33.75" x14ac:dyDescent="0.2">
      <c r="A617" s="570">
        <v>616</v>
      </c>
      <c r="B617" s="734" t="s">
        <v>2486</v>
      </c>
      <c r="C617" s="67" t="s">
        <v>894</v>
      </c>
    </row>
    <row r="618" spans="1:3" ht="38.25" x14ac:dyDescent="0.2">
      <c r="A618" s="570">
        <v>617</v>
      </c>
      <c r="B618" s="708" t="s">
        <v>2487</v>
      </c>
      <c r="C618" s="129" t="s">
        <v>883</v>
      </c>
    </row>
    <row r="619" spans="1:3" ht="63.75" x14ac:dyDescent="0.2">
      <c r="A619" s="570">
        <v>618</v>
      </c>
      <c r="B619" s="708" t="s">
        <v>2488</v>
      </c>
      <c r="C619" s="129" t="s">
        <v>547</v>
      </c>
    </row>
    <row r="620" spans="1:3" ht="39" thickBot="1" x14ac:dyDescent="0.25">
      <c r="A620" s="570">
        <v>619</v>
      </c>
      <c r="B620" s="708" t="s">
        <v>2489</v>
      </c>
      <c r="C620" s="129" t="s">
        <v>1058</v>
      </c>
    </row>
    <row r="621" spans="1:3" x14ac:dyDescent="0.2">
      <c r="A621" s="570">
        <v>620</v>
      </c>
      <c r="B621" s="535" t="s">
        <v>1915</v>
      </c>
      <c r="C621" s="535" t="s">
        <v>378</v>
      </c>
    </row>
    <row r="622" spans="1:3" ht="60" x14ac:dyDescent="0.2">
      <c r="A622" s="570">
        <v>621</v>
      </c>
      <c r="B622" s="783" t="s">
        <v>2490</v>
      </c>
      <c r="C622" s="511" t="s">
        <v>1498</v>
      </c>
    </row>
    <row r="623" spans="1:3" ht="51" x14ac:dyDescent="0.2">
      <c r="A623" s="570">
        <v>622</v>
      </c>
      <c r="B623" s="708" t="s">
        <v>2491</v>
      </c>
      <c r="C623" s="129" t="s">
        <v>1061</v>
      </c>
    </row>
    <row r="624" spans="1:3" x14ac:dyDescent="0.2">
      <c r="A624" s="570">
        <v>623</v>
      </c>
      <c r="B624" s="752" t="s">
        <v>2492</v>
      </c>
      <c r="C624" s="223" t="s">
        <v>1499</v>
      </c>
    </row>
    <row r="625" spans="1:3" ht="38.25" x14ac:dyDescent="0.2">
      <c r="A625" s="570">
        <v>624</v>
      </c>
      <c r="B625" s="723" t="s">
        <v>2493</v>
      </c>
      <c r="C625" s="512" t="s">
        <v>1060</v>
      </c>
    </row>
    <row r="626" spans="1:3" ht="56.25" x14ac:dyDescent="0.2">
      <c r="A626" s="570">
        <v>625</v>
      </c>
      <c r="B626" s="731" t="s">
        <v>2494</v>
      </c>
      <c r="C626" s="451" t="s">
        <v>193</v>
      </c>
    </row>
    <row r="627" spans="1:3" ht="25.5" x14ac:dyDescent="0.2">
      <c r="A627" s="570">
        <v>626</v>
      </c>
      <c r="B627" s="708" t="s">
        <v>2495</v>
      </c>
      <c r="C627" s="129" t="s">
        <v>1059</v>
      </c>
    </row>
    <row r="628" spans="1:3" ht="105" x14ac:dyDescent="0.2">
      <c r="A628" s="570">
        <v>627</v>
      </c>
      <c r="B628" s="744" t="s">
        <v>2496</v>
      </c>
      <c r="C628" s="458" t="s">
        <v>194</v>
      </c>
    </row>
    <row r="629" spans="1:3" ht="21" x14ac:dyDescent="0.2">
      <c r="A629" s="570">
        <v>628</v>
      </c>
      <c r="B629" s="744" t="s">
        <v>2497</v>
      </c>
      <c r="C629" s="458" t="s">
        <v>1495</v>
      </c>
    </row>
    <row r="630" spans="1:3" ht="51" x14ac:dyDescent="0.2">
      <c r="A630" s="570">
        <v>629</v>
      </c>
      <c r="B630" s="708" t="s">
        <v>2498</v>
      </c>
      <c r="C630" s="559" t="s">
        <v>349</v>
      </c>
    </row>
    <row r="631" spans="1:3" ht="51" x14ac:dyDescent="0.2">
      <c r="A631" s="570">
        <v>630</v>
      </c>
      <c r="B631" s="708" t="s">
        <v>2499</v>
      </c>
      <c r="C631" s="559" t="s">
        <v>351</v>
      </c>
    </row>
    <row r="632" spans="1:3" ht="63.75" x14ac:dyDescent="0.2">
      <c r="A632" s="570">
        <v>631</v>
      </c>
      <c r="B632" s="708" t="s">
        <v>2500</v>
      </c>
      <c r="C632" s="559" t="s">
        <v>549</v>
      </c>
    </row>
    <row r="633" spans="1:3" ht="51" x14ac:dyDescent="0.2">
      <c r="A633" s="570">
        <v>632</v>
      </c>
      <c r="B633" s="708" t="s">
        <v>2501</v>
      </c>
      <c r="C633" s="559" t="s">
        <v>303</v>
      </c>
    </row>
    <row r="634" spans="1:3" ht="38.25" x14ac:dyDescent="0.2">
      <c r="A634" s="570">
        <v>633</v>
      </c>
      <c r="B634" s="708" t="s">
        <v>2502</v>
      </c>
      <c r="C634" s="559" t="s">
        <v>1335</v>
      </c>
    </row>
    <row r="635" spans="1:3" ht="25.5" x14ac:dyDescent="0.2">
      <c r="A635" s="570">
        <v>634</v>
      </c>
      <c r="B635" s="708" t="s">
        <v>2503</v>
      </c>
      <c r="C635" s="129" t="s">
        <v>1336</v>
      </c>
    </row>
    <row r="636" spans="1:3" ht="34.5" thickBot="1" x14ac:dyDescent="0.25">
      <c r="A636" s="570">
        <v>635</v>
      </c>
      <c r="B636" s="731" t="s">
        <v>2504</v>
      </c>
      <c r="C636" s="560" t="s">
        <v>1337</v>
      </c>
    </row>
    <row r="637" spans="1:3" x14ac:dyDescent="0.2">
      <c r="A637" s="570">
        <v>636</v>
      </c>
      <c r="B637" s="724" t="s">
        <v>2505</v>
      </c>
      <c r="C637" s="535" t="s">
        <v>305</v>
      </c>
    </row>
    <row r="638" spans="1:3" ht="76.5" x14ac:dyDescent="0.2">
      <c r="A638" s="570">
        <v>637</v>
      </c>
      <c r="B638" s="713" t="s">
        <v>2506</v>
      </c>
      <c r="C638" s="484" t="s">
        <v>497</v>
      </c>
    </row>
    <row r="639" spans="1:3" ht="38.25" x14ac:dyDescent="0.2">
      <c r="A639" s="570">
        <v>638</v>
      </c>
      <c r="B639" s="708" t="s">
        <v>2507</v>
      </c>
      <c r="C639" s="129" t="s">
        <v>1512</v>
      </c>
    </row>
    <row r="640" spans="1:3" x14ac:dyDescent="0.2">
      <c r="A640" s="570">
        <v>639</v>
      </c>
      <c r="B640" s="752" t="s">
        <v>2508</v>
      </c>
      <c r="C640" s="223" t="s">
        <v>1501</v>
      </c>
    </row>
    <row r="641" spans="1:4" ht="33.75" x14ac:dyDescent="0.2">
      <c r="A641" s="570">
        <v>640</v>
      </c>
      <c r="B641" s="731" t="s">
        <v>2509</v>
      </c>
      <c r="C641" s="451" t="s">
        <v>704</v>
      </c>
    </row>
    <row r="642" spans="1:4" x14ac:dyDescent="0.2">
      <c r="A642" s="570">
        <v>641</v>
      </c>
      <c r="B642" s="708" t="s">
        <v>2510</v>
      </c>
      <c r="C642" s="129" t="s">
        <v>705</v>
      </c>
    </row>
    <row r="643" spans="1:4" ht="33.75" x14ac:dyDescent="0.2">
      <c r="A643" s="570">
        <v>642</v>
      </c>
      <c r="B643" s="731" t="s">
        <v>2511</v>
      </c>
      <c r="C643" s="451" t="s">
        <v>706</v>
      </c>
    </row>
    <row r="644" spans="1:4" ht="33.75" x14ac:dyDescent="0.2">
      <c r="A644" s="570">
        <v>643</v>
      </c>
      <c r="B644" s="731" t="s">
        <v>2512</v>
      </c>
      <c r="C644" s="451" t="s">
        <v>707</v>
      </c>
    </row>
    <row r="645" spans="1:4" ht="33.75" x14ac:dyDescent="0.2">
      <c r="A645" s="570">
        <v>644</v>
      </c>
      <c r="B645" s="731" t="s">
        <v>2513</v>
      </c>
      <c r="C645" s="451" t="s">
        <v>708</v>
      </c>
    </row>
    <row r="646" spans="1:4" ht="22.5" x14ac:dyDescent="0.2">
      <c r="A646" s="570">
        <v>645</v>
      </c>
      <c r="B646" s="731" t="s">
        <v>2514</v>
      </c>
      <c r="C646" s="451" t="s">
        <v>709</v>
      </c>
    </row>
    <row r="647" spans="1:4" x14ac:dyDescent="0.2">
      <c r="A647" s="570">
        <v>646</v>
      </c>
      <c r="B647" s="708" t="s">
        <v>2515</v>
      </c>
      <c r="C647" s="461" t="s">
        <v>981</v>
      </c>
    </row>
    <row r="648" spans="1:4" x14ac:dyDescent="0.2">
      <c r="A648" s="570">
        <v>647</v>
      </c>
      <c r="B648" s="708" t="s">
        <v>2071</v>
      </c>
      <c r="C648" s="461" t="s">
        <v>710</v>
      </c>
      <c r="D648" t="s">
        <v>1857</v>
      </c>
    </row>
    <row r="649" spans="1:4" ht="56.25" x14ac:dyDescent="0.2">
      <c r="A649" s="570">
        <v>648</v>
      </c>
      <c r="B649" s="731" t="s">
        <v>2516</v>
      </c>
      <c r="C649" s="451" t="s">
        <v>1372</v>
      </c>
    </row>
    <row r="650" spans="1:4" ht="22.5" x14ac:dyDescent="0.2">
      <c r="A650" s="570">
        <v>649</v>
      </c>
      <c r="B650" s="731" t="s">
        <v>2517</v>
      </c>
      <c r="C650" s="451" t="s">
        <v>1124</v>
      </c>
    </row>
    <row r="651" spans="1:4" x14ac:dyDescent="0.2">
      <c r="A651" s="570">
        <v>650</v>
      </c>
      <c r="B651" s="731" t="s">
        <v>2518</v>
      </c>
      <c r="C651" s="451" t="s">
        <v>1125</v>
      </c>
    </row>
    <row r="652" spans="1:4" ht="15" x14ac:dyDescent="0.2">
      <c r="A652" s="570">
        <v>651</v>
      </c>
      <c r="B652" s="765" t="s">
        <v>2519</v>
      </c>
      <c r="C652" s="257" t="s">
        <v>712</v>
      </c>
    </row>
    <row r="653" spans="1:4" x14ac:dyDescent="0.2">
      <c r="A653" s="570">
        <v>652</v>
      </c>
      <c r="B653" s="743" t="s">
        <v>2520</v>
      </c>
      <c r="C653" s="327" t="s">
        <v>713</v>
      </c>
    </row>
    <row r="654" spans="1:4" x14ac:dyDescent="0.2">
      <c r="A654" s="570">
        <v>653</v>
      </c>
      <c r="B654" s="743" t="s">
        <v>2521</v>
      </c>
      <c r="C654" s="327" t="s">
        <v>714</v>
      </c>
    </row>
    <row r="655" spans="1:4" x14ac:dyDescent="0.2">
      <c r="A655" s="570">
        <v>654</v>
      </c>
      <c r="B655" s="743" t="s">
        <v>2522</v>
      </c>
      <c r="C655" s="327" t="s">
        <v>715</v>
      </c>
    </row>
    <row r="656" spans="1:4" x14ac:dyDescent="0.2">
      <c r="A656" s="570">
        <v>655</v>
      </c>
      <c r="B656" s="743" t="s">
        <v>2523</v>
      </c>
      <c r="C656" s="327" t="s">
        <v>716</v>
      </c>
    </row>
    <row r="657" spans="1:3" x14ac:dyDescent="0.2">
      <c r="A657" s="570">
        <v>656</v>
      </c>
      <c r="B657" s="743" t="s">
        <v>2524</v>
      </c>
      <c r="C657" s="327" t="s">
        <v>717</v>
      </c>
    </row>
    <row r="658" spans="1:3" ht="15" x14ac:dyDescent="0.2">
      <c r="A658" s="570">
        <v>657</v>
      </c>
      <c r="B658" s="765" t="s">
        <v>2525</v>
      </c>
      <c r="C658" s="257" t="s">
        <v>838</v>
      </c>
    </row>
    <row r="659" spans="1:3" x14ac:dyDescent="0.2">
      <c r="A659" s="570">
        <v>658</v>
      </c>
      <c r="B659" s="743" t="s">
        <v>2526</v>
      </c>
      <c r="C659" s="327" t="s">
        <v>840</v>
      </c>
    </row>
    <row r="660" spans="1:3" x14ac:dyDescent="0.2">
      <c r="A660" s="570">
        <v>659</v>
      </c>
      <c r="B660" s="771" t="s">
        <v>2527</v>
      </c>
      <c r="C660" s="561" t="s">
        <v>841</v>
      </c>
    </row>
    <row r="661" spans="1:3" x14ac:dyDescent="0.2">
      <c r="A661" s="570">
        <v>660</v>
      </c>
      <c r="B661" s="771" t="s">
        <v>2528</v>
      </c>
      <c r="C661" s="561" t="s">
        <v>842</v>
      </c>
    </row>
    <row r="662" spans="1:3" x14ac:dyDescent="0.2">
      <c r="A662" s="570">
        <v>661</v>
      </c>
      <c r="B662" s="771" t="s">
        <v>2529</v>
      </c>
      <c r="C662" s="561" t="s">
        <v>843</v>
      </c>
    </row>
    <row r="663" spans="1:3" x14ac:dyDescent="0.2">
      <c r="A663" s="570">
        <v>662</v>
      </c>
      <c r="B663" s="743" t="s">
        <v>2530</v>
      </c>
      <c r="C663" s="327" t="s">
        <v>845</v>
      </c>
    </row>
    <row r="664" spans="1:3" x14ac:dyDescent="0.2">
      <c r="A664" s="570">
        <v>663</v>
      </c>
      <c r="B664" s="708" t="s">
        <v>2531</v>
      </c>
      <c r="C664" s="496" t="s">
        <v>846</v>
      </c>
    </row>
    <row r="665" spans="1:3" x14ac:dyDescent="0.2">
      <c r="A665" s="570">
        <v>664</v>
      </c>
      <c r="B665" s="708" t="s">
        <v>2532</v>
      </c>
      <c r="C665" s="496" t="s">
        <v>847</v>
      </c>
    </row>
    <row r="666" spans="1:3" ht="15" x14ac:dyDescent="0.2">
      <c r="A666" s="570">
        <v>665</v>
      </c>
      <c r="B666" s="765" t="s">
        <v>2533</v>
      </c>
      <c r="C666" s="257" t="s">
        <v>848</v>
      </c>
    </row>
    <row r="667" spans="1:3" x14ac:dyDescent="0.2">
      <c r="A667" s="570">
        <v>666</v>
      </c>
      <c r="B667" s="743" t="s">
        <v>2534</v>
      </c>
      <c r="C667" s="327" t="s">
        <v>856</v>
      </c>
    </row>
    <row r="668" spans="1:3" x14ac:dyDescent="0.2">
      <c r="A668" s="570">
        <v>667</v>
      </c>
      <c r="B668" s="771" t="s">
        <v>2535</v>
      </c>
      <c r="C668" s="561" t="s">
        <v>850</v>
      </c>
    </row>
    <row r="669" spans="1:3" ht="33.75" x14ac:dyDescent="0.2">
      <c r="A669" s="570">
        <v>668</v>
      </c>
      <c r="B669" s="734" t="s">
        <v>2536</v>
      </c>
      <c r="C669" s="67" t="s">
        <v>195</v>
      </c>
    </row>
    <row r="670" spans="1:3" ht="51" x14ac:dyDescent="0.2">
      <c r="A670" s="570">
        <v>669</v>
      </c>
      <c r="B670" s="708" t="s">
        <v>2537</v>
      </c>
      <c r="C670" s="129" t="s">
        <v>207</v>
      </c>
    </row>
    <row r="671" spans="1:3" ht="39.75" x14ac:dyDescent="0.2">
      <c r="A671" s="570">
        <v>670</v>
      </c>
      <c r="B671" s="708" t="s">
        <v>2538</v>
      </c>
      <c r="C671" s="129" t="s">
        <v>739</v>
      </c>
    </row>
    <row r="672" spans="1:3" ht="22.5" x14ac:dyDescent="0.2">
      <c r="A672" s="570">
        <v>671</v>
      </c>
      <c r="B672" s="734" t="s">
        <v>2539</v>
      </c>
      <c r="C672" s="67" t="s">
        <v>1344</v>
      </c>
    </row>
    <row r="673" spans="1:4" ht="39" thickBot="1" x14ac:dyDescent="0.25">
      <c r="A673" s="570">
        <v>672</v>
      </c>
      <c r="B673" s="708" t="s">
        <v>2540</v>
      </c>
      <c r="C673" s="129" t="s">
        <v>1345</v>
      </c>
    </row>
    <row r="674" spans="1:4" x14ac:dyDescent="0.2">
      <c r="A674" s="570">
        <v>673</v>
      </c>
      <c r="B674" s="724" t="s">
        <v>2541</v>
      </c>
      <c r="C674" s="535" t="s">
        <v>1184</v>
      </c>
    </row>
    <row r="675" spans="1:4" ht="38.25" x14ac:dyDescent="0.2">
      <c r="A675" s="570">
        <v>674</v>
      </c>
      <c r="B675" s="713" t="s">
        <v>2542</v>
      </c>
      <c r="C675" s="484" t="s">
        <v>15</v>
      </c>
    </row>
    <row r="676" spans="1:4" ht="38.25" x14ac:dyDescent="0.2">
      <c r="A676" s="570">
        <v>675</v>
      </c>
      <c r="B676" s="713" t="s">
        <v>2543</v>
      </c>
      <c r="C676" s="484" t="s">
        <v>16</v>
      </c>
    </row>
    <row r="677" spans="1:4" ht="25.5" x14ac:dyDescent="0.2">
      <c r="A677" s="570">
        <v>676</v>
      </c>
      <c r="B677" s="713" t="s">
        <v>2544</v>
      </c>
      <c r="C677" s="484" t="s">
        <v>17</v>
      </c>
    </row>
    <row r="678" spans="1:4" ht="27" x14ac:dyDescent="0.2">
      <c r="A678" s="570">
        <v>677</v>
      </c>
      <c r="B678" s="708" t="s">
        <v>2545</v>
      </c>
      <c r="C678" s="129" t="s">
        <v>594</v>
      </c>
    </row>
    <row r="679" spans="1:4" ht="33.75" x14ac:dyDescent="0.2">
      <c r="A679" s="570">
        <v>678</v>
      </c>
      <c r="B679" s="734" t="s">
        <v>2546</v>
      </c>
      <c r="C679" s="67" t="s">
        <v>18</v>
      </c>
    </row>
    <row r="680" spans="1:4" ht="45" x14ac:dyDescent="0.2">
      <c r="A680" s="570">
        <v>679</v>
      </c>
      <c r="B680" s="731" t="s">
        <v>2547</v>
      </c>
      <c r="C680" s="451" t="s">
        <v>19</v>
      </c>
      <c r="D680" t="s">
        <v>1882</v>
      </c>
    </row>
    <row r="681" spans="1:4" x14ac:dyDescent="0.2">
      <c r="A681" s="570">
        <v>680</v>
      </c>
      <c r="B681" s="708" t="s">
        <v>2548</v>
      </c>
      <c r="C681" s="513" t="s">
        <v>41</v>
      </c>
    </row>
    <row r="682" spans="1:4" ht="22.5" x14ac:dyDescent="0.2">
      <c r="A682" s="570">
        <v>681</v>
      </c>
      <c r="B682" s="734" t="s">
        <v>2549</v>
      </c>
      <c r="C682" s="506" t="s">
        <v>42</v>
      </c>
    </row>
    <row r="683" spans="1:4" x14ac:dyDescent="0.2">
      <c r="A683" s="570">
        <v>682</v>
      </c>
      <c r="B683" s="740" t="s">
        <v>2550</v>
      </c>
      <c r="C683" s="456" t="s">
        <v>44</v>
      </c>
    </row>
    <row r="684" spans="1:4" ht="33.75" x14ac:dyDescent="0.2">
      <c r="A684" s="570">
        <v>683</v>
      </c>
      <c r="B684" s="734" t="s">
        <v>2551</v>
      </c>
      <c r="C684" s="505" t="s">
        <v>45</v>
      </c>
    </row>
    <row r="685" spans="1:4" x14ac:dyDescent="0.2">
      <c r="A685" s="570">
        <v>684</v>
      </c>
      <c r="B685" s="734" t="s">
        <v>2552</v>
      </c>
      <c r="C685" s="505" t="s">
        <v>46</v>
      </c>
    </row>
    <row r="686" spans="1:4" x14ac:dyDescent="0.2">
      <c r="A686" s="570">
        <v>685</v>
      </c>
      <c r="B686" s="740" t="s">
        <v>2553</v>
      </c>
      <c r="C686" s="457" t="s">
        <v>43</v>
      </c>
    </row>
    <row r="687" spans="1:4" ht="33.75" x14ac:dyDescent="0.2">
      <c r="A687" s="570">
        <v>686</v>
      </c>
      <c r="B687" s="734" t="s">
        <v>2554</v>
      </c>
      <c r="C687" s="507" t="s">
        <v>47</v>
      </c>
    </row>
    <row r="688" spans="1:4" x14ac:dyDescent="0.2">
      <c r="A688" s="570">
        <v>687</v>
      </c>
      <c r="B688" s="740" t="s">
        <v>2555</v>
      </c>
      <c r="C688" s="456" t="s">
        <v>37</v>
      </c>
    </row>
    <row r="689" spans="1:3" ht="33.75" x14ac:dyDescent="0.2">
      <c r="A689" s="570">
        <v>688</v>
      </c>
      <c r="B689" s="734" t="s">
        <v>2556</v>
      </c>
      <c r="C689" s="505" t="s">
        <v>196</v>
      </c>
    </row>
    <row r="690" spans="1:3" x14ac:dyDescent="0.2">
      <c r="A690" s="570">
        <v>689</v>
      </c>
      <c r="B690" s="740" t="s">
        <v>2557</v>
      </c>
      <c r="C690" s="456" t="s">
        <v>38</v>
      </c>
    </row>
    <row r="691" spans="1:3" ht="45" x14ac:dyDescent="0.2">
      <c r="A691" s="570">
        <v>690</v>
      </c>
      <c r="B691" s="734" t="s">
        <v>2558</v>
      </c>
      <c r="C691" s="505" t="s">
        <v>197</v>
      </c>
    </row>
    <row r="692" spans="1:3" ht="31.5" x14ac:dyDescent="0.2">
      <c r="A692" s="570">
        <v>691</v>
      </c>
      <c r="B692" s="744" t="s">
        <v>2559</v>
      </c>
      <c r="C692" s="458" t="s">
        <v>48</v>
      </c>
    </row>
    <row r="693" spans="1:3" x14ac:dyDescent="0.2">
      <c r="A693" s="570">
        <v>692</v>
      </c>
      <c r="B693" s="708" t="s">
        <v>2560</v>
      </c>
      <c r="C693" s="496" t="s">
        <v>35</v>
      </c>
    </row>
    <row r="694" spans="1:3" x14ac:dyDescent="0.2">
      <c r="A694" s="570">
        <v>693</v>
      </c>
      <c r="B694" s="708" t="s">
        <v>2550</v>
      </c>
      <c r="C694" s="461" t="s">
        <v>596</v>
      </c>
    </row>
    <row r="695" spans="1:3" x14ac:dyDescent="0.2">
      <c r="A695" s="570">
        <v>694</v>
      </c>
      <c r="B695" s="708" t="s">
        <v>2561</v>
      </c>
      <c r="C695" s="461" t="s">
        <v>36</v>
      </c>
    </row>
    <row r="696" spans="1:3" x14ac:dyDescent="0.2">
      <c r="A696" s="570">
        <v>695</v>
      </c>
      <c r="B696" s="723" t="s">
        <v>2562</v>
      </c>
      <c r="C696" s="549" t="s">
        <v>40</v>
      </c>
    </row>
    <row r="697" spans="1:3" ht="66.75" x14ac:dyDescent="0.2">
      <c r="A697" s="570">
        <v>696</v>
      </c>
      <c r="B697" s="708" t="s">
        <v>2563</v>
      </c>
      <c r="C697" s="129" t="s">
        <v>1056</v>
      </c>
    </row>
    <row r="698" spans="1:3" x14ac:dyDescent="0.2">
      <c r="A698" s="570">
        <v>697</v>
      </c>
      <c r="B698" s="772" t="s">
        <v>2564</v>
      </c>
      <c r="C698" s="68" t="s">
        <v>51</v>
      </c>
    </row>
    <row r="699" spans="1:3" ht="45" x14ac:dyDescent="0.2">
      <c r="A699" s="570">
        <v>698</v>
      </c>
      <c r="B699" s="731" t="s">
        <v>2565</v>
      </c>
      <c r="C699" s="451" t="s">
        <v>198</v>
      </c>
    </row>
    <row r="700" spans="1:3" x14ac:dyDescent="0.2">
      <c r="A700" s="570">
        <v>699</v>
      </c>
      <c r="B700" s="708" t="s">
        <v>2566</v>
      </c>
      <c r="C700" s="129" t="s">
        <v>54</v>
      </c>
    </row>
    <row r="701" spans="1:3" ht="45" x14ac:dyDescent="0.2">
      <c r="A701" s="570">
        <v>700</v>
      </c>
      <c r="B701" s="734" t="s">
        <v>2567</v>
      </c>
      <c r="C701" s="67" t="s">
        <v>932</v>
      </c>
    </row>
    <row r="702" spans="1:3" ht="25.5" x14ac:dyDescent="0.2">
      <c r="A702" s="570">
        <v>701</v>
      </c>
      <c r="B702" s="708" t="s">
        <v>2568</v>
      </c>
      <c r="C702" s="129" t="s">
        <v>1054</v>
      </c>
    </row>
    <row r="703" spans="1:3" ht="33.75" x14ac:dyDescent="0.2">
      <c r="A703" s="570">
        <v>702</v>
      </c>
      <c r="B703" s="731" t="s">
        <v>2569</v>
      </c>
      <c r="C703" s="451" t="s">
        <v>741</v>
      </c>
    </row>
    <row r="704" spans="1:3" x14ac:dyDescent="0.2">
      <c r="A704" s="570">
        <v>703</v>
      </c>
      <c r="B704" s="772" t="s">
        <v>2238</v>
      </c>
      <c r="C704" s="462" t="s">
        <v>56</v>
      </c>
    </row>
    <row r="705" spans="1:3" x14ac:dyDescent="0.2">
      <c r="A705" s="570">
        <v>704</v>
      </c>
      <c r="B705" s="772" t="s">
        <v>2570</v>
      </c>
      <c r="C705" s="462" t="s">
        <v>642</v>
      </c>
    </row>
    <row r="706" spans="1:3" x14ac:dyDescent="0.2">
      <c r="A706" s="570">
        <v>705</v>
      </c>
      <c r="B706" s="708" t="s">
        <v>2571</v>
      </c>
      <c r="C706" s="461" t="s">
        <v>646</v>
      </c>
    </row>
    <row r="707" spans="1:3" x14ac:dyDescent="0.2">
      <c r="A707" s="570">
        <v>706</v>
      </c>
      <c r="B707" s="708" t="s">
        <v>2572</v>
      </c>
      <c r="C707" s="461" t="s">
        <v>55</v>
      </c>
    </row>
    <row r="708" spans="1:3" x14ac:dyDescent="0.2">
      <c r="A708" s="570">
        <v>707</v>
      </c>
      <c r="B708" s="723" t="s">
        <v>2573</v>
      </c>
      <c r="C708" s="549" t="s">
        <v>68</v>
      </c>
    </row>
    <row r="709" spans="1:3" x14ac:dyDescent="0.2">
      <c r="A709" s="570">
        <v>708</v>
      </c>
      <c r="B709" s="708" t="s">
        <v>2574</v>
      </c>
      <c r="C709" s="129" t="s">
        <v>69</v>
      </c>
    </row>
    <row r="710" spans="1:3" ht="33.75" x14ac:dyDescent="0.2">
      <c r="A710" s="570">
        <v>709</v>
      </c>
      <c r="B710" s="731" t="s">
        <v>2575</v>
      </c>
      <c r="C710" s="451" t="s">
        <v>70</v>
      </c>
    </row>
    <row r="711" spans="1:3" ht="38.25" x14ac:dyDescent="0.2">
      <c r="A711" s="570">
        <v>710</v>
      </c>
      <c r="B711" s="708" t="s">
        <v>2576</v>
      </c>
      <c r="C711" s="129" t="s">
        <v>1055</v>
      </c>
    </row>
    <row r="712" spans="1:3" ht="114.75" x14ac:dyDescent="0.2">
      <c r="A712" s="570">
        <v>711</v>
      </c>
      <c r="B712" s="708" t="s">
        <v>2577</v>
      </c>
      <c r="C712" s="129" t="s">
        <v>740</v>
      </c>
    </row>
    <row r="713" spans="1:3" ht="38.25" x14ac:dyDescent="0.2">
      <c r="A713" s="570">
        <v>712</v>
      </c>
      <c r="B713" s="708" t="s">
        <v>2578</v>
      </c>
      <c r="C713" s="129" t="s">
        <v>72</v>
      </c>
    </row>
    <row r="714" spans="1:3" ht="25.5" x14ac:dyDescent="0.2">
      <c r="A714" s="570">
        <v>713</v>
      </c>
      <c r="B714" s="708" t="s">
        <v>2579</v>
      </c>
      <c r="C714" s="129" t="s">
        <v>73</v>
      </c>
    </row>
    <row r="715" spans="1:3" ht="25.5" x14ac:dyDescent="0.2">
      <c r="A715" s="570">
        <v>714</v>
      </c>
      <c r="B715" s="708" t="s">
        <v>2580</v>
      </c>
      <c r="C715" s="129" t="s">
        <v>74</v>
      </c>
    </row>
    <row r="716" spans="1:3" ht="63.75" x14ac:dyDescent="0.2">
      <c r="A716" s="570">
        <v>715</v>
      </c>
      <c r="B716" s="713" t="s">
        <v>2581</v>
      </c>
      <c r="C716" s="484" t="s">
        <v>75</v>
      </c>
    </row>
    <row r="717" spans="1:3" ht="38.25" x14ac:dyDescent="0.2">
      <c r="A717" s="570">
        <v>716</v>
      </c>
      <c r="B717" s="713" t="s">
        <v>2582</v>
      </c>
      <c r="C717" s="484" t="s">
        <v>76</v>
      </c>
    </row>
    <row r="718" spans="1:3" ht="38.25" x14ac:dyDescent="0.2">
      <c r="A718" s="570">
        <v>717</v>
      </c>
      <c r="B718" s="713" t="s">
        <v>2583</v>
      </c>
      <c r="C718" s="484" t="s">
        <v>77</v>
      </c>
    </row>
    <row r="719" spans="1:3" ht="79.5" x14ac:dyDescent="0.2">
      <c r="A719" s="570">
        <v>718</v>
      </c>
      <c r="B719" s="708" t="s">
        <v>2584</v>
      </c>
      <c r="C719" s="129" t="s">
        <v>302</v>
      </c>
    </row>
    <row r="720" spans="1:3" ht="76.5" x14ac:dyDescent="0.2">
      <c r="A720" s="570">
        <v>719</v>
      </c>
      <c r="B720" s="708" t="s">
        <v>2585</v>
      </c>
      <c r="C720" s="129" t="s">
        <v>78</v>
      </c>
    </row>
    <row r="721" spans="1:3" ht="51.75" thickBot="1" x14ac:dyDescent="0.25">
      <c r="A721" s="570">
        <v>720</v>
      </c>
      <c r="B721" s="784" t="s">
        <v>2586</v>
      </c>
      <c r="C721" s="129" t="s">
        <v>79</v>
      </c>
    </row>
    <row r="722" spans="1:3" ht="25.5" x14ac:dyDescent="0.2">
      <c r="A722" s="570">
        <v>721</v>
      </c>
      <c r="B722" s="724" t="s">
        <v>2587</v>
      </c>
      <c r="C722" s="535" t="s">
        <v>496</v>
      </c>
    </row>
    <row r="723" spans="1:3" x14ac:dyDescent="0.2">
      <c r="A723" s="570">
        <v>722</v>
      </c>
      <c r="B723" s="576" t="s">
        <v>2588</v>
      </c>
      <c r="C723" t="s">
        <v>504</v>
      </c>
    </row>
    <row r="724" spans="1:3" x14ac:dyDescent="0.2">
      <c r="A724" s="570">
        <v>723</v>
      </c>
      <c r="B724" s="713" t="s">
        <v>2589</v>
      </c>
      <c r="C724" s="484" t="s">
        <v>540</v>
      </c>
    </row>
    <row r="725" spans="1:3" ht="25.5" x14ac:dyDescent="0.2">
      <c r="A725" s="570">
        <v>724</v>
      </c>
      <c r="B725" s="708" t="s">
        <v>2590</v>
      </c>
      <c r="C725" s="129" t="s">
        <v>1011</v>
      </c>
    </row>
    <row r="726" spans="1:3" ht="48" x14ac:dyDescent="0.2">
      <c r="A726" s="570">
        <v>725</v>
      </c>
      <c r="B726" s="783" t="s">
        <v>2591</v>
      </c>
      <c r="C726" s="511" t="s">
        <v>899</v>
      </c>
    </row>
    <row r="727" spans="1:3" ht="24" x14ac:dyDescent="0.2">
      <c r="A727" s="570">
        <v>726</v>
      </c>
      <c r="B727" s="783" t="s">
        <v>2592</v>
      </c>
      <c r="C727" s="511" t="s">
        <v>551</v>
      </c>
    </row>
    <row r="728" spans="1:3" ht="24" x14ac:dyDescent="0.2">
      <c r="A728" s="570">
        <v>727</v>
      </c>
      <c r="B728" s="783" t="s">
        <v>2593</v>
      </c>
      <c r="C728" s="511" t="s">
        <v>495</v>
      </c>
    </row>
    <row r="729" spans="1:3" x14ac:dyDescent="0.2">
      <c r="A729" s="570">
        <v>728</v>
      </c>
      <c r="B729" s="736" t="s">
        <v>2594</v>
      </c>
      <c r="C729" s="490" t="s">
        <v>911</v>
      </c>
    </row>
    <row r="730" spans="1:3" x14ac:dyDescent="0.2">
      <c r="A730" s="570">
        <v>729</v>
      </c>
      <c r="B730" s="736" t="s">
        <v>2595</v>
      </c>
      <c r="C730" s="414" t="s">
        <v>907</v>
      </c>
    </row>
    <row r="731" spans="1:3" ht="51" x14ac:dyDescent="0.2">
      <c r="A731" s="570">
        <v>730</v>
      </c>
      <c r="B731" s="708" t="s">
        <v>2596</v>
      </c>
      <c r="C731" s="129" t="s">
        <v>1127</v>
      </c>
    </row>
    <row r="732" spans="1:3" ht="48" x14ac:dyDescent="0.2">
      <c r="A732" s="570">
        <v>731</v>
      </c>
      <c r="B732" s="783" t="s">
        <v>2597</v>
      </c>
      <c r="C732" s="511" t="s">
        <v>199</v>
      </c>
    </row>
    <row r="733" spans="1:3" x14ac:dyDescent="0.2">
      <c r="A733" s="570">
        <v>732</v>
      </c>
      <c r="B733" s="738" t="s">
        <v>2598</v>
      </c>
      <c r="C733" s="489" t="s">
        <v>483</v>
      </c>
    </row>
    <row r="734" spans="1:3" ht="33.75" x14ac:dyDescent="0.2">
      <c r="A734" s="570">
        <v>733</v>
      </c>
      <c r="B734" s="738" t="s">
        <v>2599</v>
      </c>
      <c r="C734" s="515" t="s">
        <v>487</v>
      </c>
    </row>
    <row r="735" spans="1:3" ht="33.75" x14ac:dyDescent="0.2">
      <c r="A735" s="570">
        <v>734</v>
      </c>
      <c r="B735" s="738" t="s">
        <v>2600</v>
      </c>
      <c r="C735" s="516" t="s">
        <v>489</v>
      </c>
    </row>
    <row r="736" spans="1:3" x14ac:dyDescent="0.2">
      <c r="A736" s="570">
        <v>735</v>
      </c>
      <c r="B736" s="738" t="s">
        <v>2601</v>
      </c>
      <c r="C736" s="517" t="s">
        <v>488</v>
      </c>
    </row>
    <row r="737" spans="1:3" x14ac:dyDescent="0.2">
      <c r="A737" s="570">
        <v>736</v>
      </c>
      <c r="B737" s="738" t="s">
        <v>2602</v>
      </c>
      <c r="C737" s="489" t="s">
        <v>484</v>
      </c>
    </row>
    <row r="738" spans="1:3" ht="33.75" x14ac:dyDescent="0.2">
      <c r="A738" s="570">
        <v>737</v>
      </c>
      <c r="B738" s="738" t="s">
        <v>2603</v>
      </c>
      <c r="C738" s="489" t="s">
        <v>485</v>
      </c>
    </row>
    <row r="739" spans="1:3" x14ac:dyDescent="0.2">
      <c r="A739" s="570">
        <v>738</v>
      </c>
      <c r="B739" s="738" t="s">
        <v>2604</v>
      </c>
      <c r="C739" s="489" t="s">
        <v>486</v>
      </c>
    </row>
    <row r="740" spans="1:3" ht="38.25" x14ac:dyDescent="0.2">
      <c r="A740" s="570">
        <v>739</v>
      </c>
      <c r="B740" s="708" t="s">
        <v>2605</v>
      </c>
      <c r="C740" s="129" t="s">
        <v>1575</v>
      </c>
    </row>
    <row r="741" spans="1:3" x14ac:dyDescent="0.2">
      <c r="A741" s="570">
        <v>740</v>
      </c>
      <c r="B741" s="783" t="s">
        <v>2606</v>
      </c>
      <c r="C741" s="511" t="s">
        <v>1007</v>
      </c>
    </row>
    <row r="742" spans="1:3" ht="36" x14ac:dyDescent="0.2">
      <c r="A742" s="570">
        <v>741</v>
      </c>
      <c r="B742" s="783" t="s">
        <v>2607</v>
      </c>
      <c r="C742" s="511" t="s">
        <v>1128</v>
      </c>
    </row>
    <row r="743" spans="1:3" ht="36" x14ac:dyDescent="0.2">
      <c r="A743" s="570">
        <v>742</v>
      </c>
      <c r="B743" s="783" t="s">
        <v>2608</v>
      </c>
      <c r="C743" s="511" t="s">
        <v>1129</v>
      </c>
    </row>
    <row r="744" spans="1:3" ht="24" x14ac:dyDescent="0.2">
      <c r="A744" s="570">
        <v>743</v>
      </c>
      <c r="B744" s="783" t="s">
        <v>2609</v>
      </c>
      <c r="C744" s="511" t="s">
        <v>718</v>
      </c>
    </row>
    <row r="745" spans="1:3" ht="25.5" x14ac:dyDescent="0.2">
      <c r="A745" s="570">
        <v>744</v>
      </c>
      <c r="B745" s="708" t="s">
        <v>2610</v>
      </c>
      <c r="C745" s="129" t="s">
        <v>719</v>
      </c>
    </row>
    <row r="746" spans="1:3" ht="120" x14ac:dyDescent="0.2">
      <c r="A746" s="570">
        <v>745</v>
      </c>
      <c r="B746" s="783" t="s">
        <v>2611</v>
      </c>
      <c r="C746" s="511" t="s">
        <v>896</v>
      </c>
    </row>
    <row r="747" spans="1:3" ht="84" x14ac:dyDescent="0.2">
      <c r="A747" s="570">
        <v>746</v>
      </c>
      <c r="B747" s="783" t="s">
        <v>2612</v>
      </c>
      <c r="C747" s="511" t="s">
        <v>618</v>
      </c>
    </row>
    <row r="748" spans="1:3" x14ac:dyDescent="0.2">
      <c r="A748" s="570">
        <v>747</v>
      </c>
      <c r="B748" s="755" t="s">
        <v>2613</v>
      </c>
      <c r="C748" s="518" t="s">
        <v>1174</v>
      </c>
    </row>
    <row r="749" spans="1:3" x14ac:dyDescent="0.2">
      <c r="A749" s="570">
        <v>748</v>
      </c>
      <c r="B749" s="758" t="s">
        <v>2614</v>
      </c>
      <c r="C749" s="514" t="s">
        <v>617</v>
      </c>
    </row>
    <row r="750" spans="1:3" ht="25.5" x14ac:dyDescent="0.2">
      <c r="A750" s="570">
        <v>749</v>
      </c>
      <c r="B750" s="708" t="s">
        <v>2615</v>
      </c>
      <c r="C750" s="129" t="s">
        <v>720</v>
      </c>
    </row>
    <row r="751" spans="1:3" ht="24" x14ac:dyDescent="0.2">
      <c r="A751" s="570">
        <v>750</v>
      </c>
      <c r="B751" s="783" t="s">
        <v>2616</v>
      </c>
      <c r="C751" s="511" t="s">
        <v>554</v>
      </c>
    </row>
    <row r="752" spans="1:3" ht="38.25" x14ac:dyDescent="0.2">
      <c r="A752" s="570">
        <v>751</v>
      </c>
      <c r="B752" s="708" t="s">
        <v>2617</v>
      </c>
      <c r="C752" s="129" t="s">
        <v>721</v>
      </c>
    </row>
    <row r="753" spans="1:3" ht="36" x14ac:dyDescent="0.2">
      <c r="A753" s="570">
        <v>752</v>
      </c>
      <c r="B753" s="783" t="s">
        <v>2618</v>
      </c>
      <c r="C753" s="511" t="s">
        <v>634</v>
      </c>
    </row>
    <row r="754" spans="1:3" ht="38.25" x14ac:dyDescent="0.2">
      <c r="A754" s="570">
        <v>753</v>
      </c>
      <c r="B754" s="708" t="s">
        <v>2619</v>
      </c>
      <c r="C754" s="129" t="s">
        <v>635</v>
      </c>
    </row>
    <row r="755" spans="1:3" ht="24" x14ac:dyDescent="0.2">
      <c r="A755" s="570">
        <v>754</v>
      </c>
      <c r="B755" s="783" t="s">
        <v>2620</v>
      </c>
      <c r="C755" s="511" t="s">
        <v>550</v>
      </c>
    </row>
    <row r="756" spans="1:3" ht="38.25" x14ac:dyDescent="0.2">
      <c r="A756" s="570">
        <v>755</v>
      </c>
      <c r="B756" s="708" t="s">
        <v>2621</v>
      </c>
      <c r="C756" s="129" t="s">
        <v>636</v>
      </c>
    </row>
    <row r="757" spans="1:3" ht="60" x14ac:dyDescent="0.2">
      <c r="A757" s="570">
        <v>756</v>
      </c>
      <c r="B757" s="783" t="s">
        <v>2622</v>
      </c>
      <c r="C757" s="511" t="s">
        <v>200</v>
      </c>
    </row>
    <row r="758" spans="1:3" ht="25.5" x14ac:dyDescent="0.2">
      <c r="A758" s="570">
        <v>757</v>
      </c>
      <c r="B758" s="708" t="s">
        <v>2623</v>
      </c>
      <c r="C758" s="129" t="s">
        <v>637</v>
      </c>
    </row>
    <row r="759" spans="1:3" ht="48" x14ac:dyDescent="0.2">
      <c r="A759" s="570">
        <v>758</v>
      </c>
      <c r="B759" s="783" t="s">
        <v>2624</v>
      </c>
      <c r="C759" s="511" t="s">
        <v>208</v>
      </c>
    </row>
    <row r="760" spans="1:3" ht="25.5" x14ac:dyDescent="0.2">
      <c r="A760" s="570">
        <v>759</v>
      </c>
      <c r="B760" s="708" t="s">
        <v>2625</v>
      </c>
      <c r="C760" s="129" t="s">
        <v>742</v>
      </c>
    </row>
    <row r="761" spans="1:3" ht="36" x14ac:dyDescent="0.2">
      <c r="A761" s="570">
        <v>760</v>
      </c>
      <c r="B761" s="783" t="s">
        <v>2626</v>
      </c>
      <c r="C761" s="511" t="s">
        <v>1383</v>
      </c>
    </row>
    <row r="762" spans="1:3" ht="38.25" x14ac:dyDescent="0.2">
      <c r="A762" s="570">
        <v>761</v>
      </c>
      <c r="B762" s="708" t="s">
        <v>2627</v>
      </c>
      <c r="C762" s="129" t="s">
        <v>743</v>
      </c>
    </row>
    <row r="763" spans="1:3" ht="48" x14ac:dyDescent="0.2">
      <c r="A763" s="570">
        <v>762</v>
      </c>
      <c r="B763" s="783" t="s">
        <v>2628</v>
      </c>
      <c r="C763" s="511" t="s">
        <v>201</v>
      </c>
    </row>
    <row r="764" spans="1:3" ht="140.25" x14ac:dyDescent="0.2">
      <c r="A764" s="570">
        <v>763</v>
      </c>
      <c r="B764" s="708" t="s">
        <v>2629</v>
      </c>
      <c r="C764" s="129" t="s">
        <v>307</v>
      </c>
    </row>
    <row r="765" spans="1:3" x14ac:dyDescent="0.2">
      <c r="A765" s="570">
        <v>764</v>
      </c>
      <c r="B765" s="783" t="s">
        <v>2630</v>
      </c>
      <c r="C765" s="511" t="s">
        <v>1385</v>
      </c>
    </row>
    <row r="766" spans="1:3" ht="25.5" x14ac:dyDescent="0.2">
      <c r="A766" s="570">
        <v>765</v>
      </c>
      <c r="B766" s="708" t="s">
        <v>2631</v>
      </c>
      <c r="C766" s="129" t="s">
        <v>619</v>
      </c>
    </row>
    <row r="767" spans="1:3" ht="38.25" x14ac:dyDescent="0.2">
      <c r="A767" s="570">
        <v>766</v>
      </c>
      <c r="B767" s="708" t="s">
        <v>2632</v>
      </c>
      <c r="C767" s="129" t="s">
        <v>1179</v>
      </c>
    </row>
    <row r="768" spans="1:3" ht="25.5" x14ac:dyDescent="0.2">
      <c r="A768" s="570">
        <v>767</v>
      </c>
      <c r="B768" s="708" t="s">
        <v>2633</v>
      </c>
      <c r="C768" s="129" t="s">
        <v>438</v>
      </c>
    </row>
    <row r="769" spans="1:3" x14ac:dyDescent="0.2">
      <c r="A769" s="570">
        <v>768</v>
      </c>
      <c r="B769" s="736" t="s">
        <v>2634</v>
      </c>
      <c r="C769" s="414" t="s">
        <v>439</v>
      </c>
    </row>
    <row r="770" spans="1:3" x14ac:dyDescent="0.2">
      <c r="A770" s="570">
        <v>769</v>
      </c>
      <c r="B770" s="736" t="s">
        <v>2635</v>
      </c>
      <c r="C770" s="414" t="s">
        <v>440</v>
      </c>
    </row>
    <row r="771" spans="1:3" ht="51" x14ac:dyDescent="0.2">
      <c r="A771" s="570">
        <v>770</v>
      </c>
      <c r="B771" s="708" t="s">
        <v>2636</v>
      </c>
      <c r="C771" s="129" t="s">
        <v>1022</v>
      </c>
    </row>
    <row r="772" spans="1:3" ht="48" x14ac:dyDescent="0.2">
      <c r="A772" s="570">
        <v>771</v>
      </c>
      <c r="B772" s="783" t="s">
        <v>2637</v>
      </c>
      <c r="C772" s="511" t="s">
        <v>897</v>
      </c>
    </row>
    <row r="773" spans="1:3" ht="24" x14ac:dyDescent="0.2">
      <c r="A773" s="570">
        <v>772</v>
      </c>
      <c r="B773" s="783" t="s">
        <v>2638</v>
      </c>
      <c r="C773" s="511" t="s">
        <v>1013</v>
      </c>
    </row>
    <row r="774" spans="1:3" x14ac:dyDescent="0.2">
      <c r="A774" s="570">
        <v>773</v>
      </c>
      <c r="B774" s="736" t="s">
        <v>2639</v>
      </c>
      <c r="C774" s="414" t="s">
        <v>1015</v>
      </c>
    </row>
    <row r="775" spans="1:3" x14ac:dyDescent="0.2">
      <c r="A775" s="570">
        <v>774</v>
      </c>
      <c r="B775" s="736" t="s">
        <v>2640</v>
      </c>
      <c r="C775" s="414" t="s">
        <v>1014</v>
      </c>
    </row>
    <row r="776" spans="1:3" x14ac:dyDescent="0.2">
      <c r="A776" s="570">
        <v>775</v>
      </c>
      <c r="B776" s="785" t="s">
        <v>2641</v>
      </c>
      <c r="C776" s="562" t="s">
        <v>616</v>
      </c>
    </row>
    <row r="777" spans="1:3" ht="72" x14ac:dyDescent="0.2">
      <c r="A777" s="570">
        <v>776</v>
      </c>
      <c r="B777" s="783" t="s">
        <v>2642</v>
      </c>
      <c r="C777" s="511" t="s">
        <v>1172</v>
      </c>
    </row>
    <row r="778" spans="1:3" ht="51" x14ac:dyDescent="0.2">
      <c r="A778" s="570">
        <v>777</v>
      </c>
      <c r="B778" s="708" t="s">
        <v>2643</v>
      </c>
      <c r="C778" s="129" t="s">
        <v>308</v>
      </c>
    </row>
    <row r="779" spans="1:3" ht="36" x14ac:dyDescent="0.2">
      <c r="A779" s="570">
        <v>778</v>
      </c>
      <c r="B779" s="783" t="s">
        <v>2644</v>
      </c>
      <c r="C779" s="511" t="s">
        <v>546</v>
      </c>
    </row>
    <row r="780" spans="1:3" ht="24.75" thickBot="1" x14ac:dyDescent="0.25">
      <c r="A780" s="570">
        <v>779</v>
      </c>
      <c r="B780" s="786" t="s">
        <v>2645</v>
      </c>
      <c r="C780" s="511" t="s">
        <v>1384</v>
      </c>
    </row>
    <row r="781" spans="1:3" x14ac:dyDescent="0.2">
      <c r="A781" s="570">
        <v>780</v>
      </c>
      <c r="B781" s="724" t="s">
        <v>2646</v>
      </c>
      <c r="C781" s="535" t="s">
        <v>275</v>
      </c>
    </row>
    <row r="782" spans="1:3" x14ac:dyDescent="0.2">
      <c r="A782" s="570">
        <v>781</v>
      </c>
      <c r="B782" s="708" t="s">
        <v>2647</v>
      </c>
      <c r="C782" s="129" t="s">
        <v>1584</v>
      </c>
    </row>
    <row r="783" spans="1:3" x14ac:dyDescent="0.2">
      <c r="A783" s="570">
        <v>782</v>
      </c>
      <c r="B783" s="787" t="s">
        <v>2648</v>
      </c>
      <c r="C783" s="88" t="s">
        <v>1200</v>
      </c>
    </row>
    <row r="784" spans="1:3" x14ac:dyDescent="0.2">
      <c r="A784" s="570">
        <v>783</v>
      </c>
      <c r="B784" s="787" t="s">
        <v>2649</v>
      </c>
      <c r="C784" s="88" t="s">
        <v>1437</v>
      </c>
    </row>
    <row r="785" spans="1:3" x14ac:dyDescent="0.2">
      <c r="A785" s="570">
        <v>784</v>
      </c>
      <c r="B785" s="787" t="s">
        <v>2650</v>
      </c>
      <c r="C785" s="88" t="s">
        <v>601</v>
      </c>
    </row>
    <row r="786" spans="1:3" x14ac:dyDescent="0.2">
      <c r="A786" s="570">
        <v>785</v>
      </c>
      <c r="B786" s="787" t="s">
        <v>2651</v>
      </c>
      <c r="C786" s="88" t="s">
        <v>1550</v>
      </c>
    </row>
    <row r="787" spans="1:3" x14ac:dyDescent="0.2">
      <c r="A787" s="570">
        <v>786</v>
      </c>
      <c r="B787" s="787" t="s">
        <v>2652</v>
      </c>
      <c r="C787" s="88" t="s">
        <v>895</v>
      </c>
    </row>
    <row r="788" spans="1:3" x14ac:dyDescent="0.2">
      <c r="A788" s="570">
        <v>787</v>
      </c>
      <c r="B788" s="787" t="s">
        <v>2653</v>
      </c>
      <c r="C788" s="88" t="s">
        <v>471</v>
      </c>
    </row>
    <row r="789" spans="1:3" x14ac:dyDescent="0.2">
      <c r="A789" s="570">
        <v>788</v>
      </c>
      <c r="B789" s="787" t="s">
        <v>2654</v>
      </c>
      <c r="C789" s="88" t="s">
        <v>806</v>
      </c>
    </row>
    <row r="790" spans="1:3" x14ac:dyDescent="0.2">
      <c r="A790" s="570">
        <v>789</v>
      </c>
      <c r="B790" s="787" t="s">
        <v>2655</v>
      </c>
      <c r="C790" s="88" t="s">
        <v>209</v>
      </c>
    </row>
    <row r="791" spans="1:3" x14ac:dyDescent="0.2">
      <c r="A791" s="570">
        <v>790</v>
      </c>
      <c r="B791" s="787" t="s">
        <v>2656</v>
      </c>
      <c r="C791" s="88" t="s">
        <v>633</v>
      </c>
    </row>
    <row r="792" spans="1:3" x14ac:dyDescent="0.2">
      <c r="A792" s="570">
        <v>791</v>
      </c>
      <c r="B792" s="787" t="s">
        <v>2657</v>
      </c>
      <c r="C792" s="88" t="s">
        <v>632</v>
      </c>
    </row>
    <row r="793" spans="1:3" x14ac:dyDescent="0.2">
      <c r="A793" s="570">
        <v>792</v>
      </c>
      <c r="B793" s="787" t="s">
        <v>2658</v>
      </c>
      <c r="C793" s="88" t="s">
        <v>871</v>
      </c>
    </row>
    <row r="794" spans="1:3" x14ac:dyDescent="0.2">
      <c r="A794" s="570">
        <v>793</v>
      </c>
      <c r="B794" s="787" t="s">
        <v>2659</v>
      </c>
      <c r="C794" s="88" t="s">
        <v>873</v>
      </c>
    </row>
    <row r="795" spans="1:3" x14ac:dyDescent="0.2">
      <c r="A795" s="570">
        <v>794</v>
      </c>
      <c r="B795" s="787" t="s">
        <v>2660</v>
      </c>
      <c r="C795" s="88" t="s">
        <v>1551</v>
      </c>
    </row>
    <row r="796" spans="1:3" x14ac:dyDescent="0.2">
      <c r="A796" s="570">
        <v>795</v>
      </c>
      <c r="B796" s="787" t="s">
        <v>2661</v>
      </c>
      <c r="C796" s="88" t="s">
        <v>276</v>
      </c>
    </row>
    <row r="797" spans="1:3" x14ac:dyDescent="0.2">
      <c r="A797" s="570">
        <v>796</v>
      </c>
      <c r="B797" s="787" t="s">
        <v>2662</v>
      </c>
      <c r="C797" s="88" t="s">
        <v>1101</v>
      </c>
    </row>
    <row r="798" spans="1:3" x14ac:dyDescent="0.2">
      <c r="A798" s="570">
        <v>797</v>
      </c>
      <c r="B798" s="787" t="s">
        <v>2663</v>
      </c>
      <c r="C798" s="88" t="s">
        <v>1441</v>
      </c>
    </row>
    <row r="799" spans="1:3" x14ac:dyDescent="0.2">
      <c r="A799" s="570">
        <v>798</v>
      </c>
      <c r="B799" s="787" t="s">
        <v>2664</v>
      </c>
      <c r="C799" s="88" t="s">
        <v>1329</v>
      </c>
    </row>
    <row r="800" spans="1:3" x14ac:dyDescent="0.2">
      <c r="A800" s="570">
        <v>799</v>
      </c>
      <c r="B800" s="787" t="s">
        <v>2665</v>
      </c>
      <c r="C800" s="88" t="s">
        <v>1442</v>
      </c>
    </row>
    <row r="801" spans="1:3" x14ac:dyDescent="0.2">
      <c r="A801" s="570">
        <v>800</v>
      </c>
      <c r="B801" s="787" t="s">
        <v>2666</v>
      </c>
      <c r="C801" s="88" t="s">
        <v>1268</v>
      </c>
    </row>
    <row r="802" spans="1:3" x14ac:dyDescent="0.2">
      <c r="A802" s="570">
        <v>801</v>
      </c>
      <c r="B802" s="787" t="s">
        <v>2667</v>
      </c>
      <c r="C802" s="88" t="s">
        <v>1269</v>
      </c>
    </row>
    <row r="803" spans="1:3" x14ac:dyDescent="0.2">
      <c r="A803" s="570">
        <v>802</v>
      </c>
      <c r="B803" s="787" t="s">
        <v>2668</v>
      </c>
      <c r="C803" s="88" t="s">
        <v>1374</v>
      </c>
    </row>
    <row r="804" spans="1:3" x14ac:dyDescent="0.2">
      <c r="A804" s="570">
        <v>803</v>
      </c>
      <c r="B804" s="787" t="s">
        <v>2669</v>
      </c>
      <c r="C804" s="88" t="s">
        <v>391</v>
      </c>
    </row>
    <row r="805" spans="1:3" x14ac:dyDescent="0.2">
      <c r="A805" s="570">
        <v>804</v>
      </c>
      <c r="B805" s="787" t="s">
        <v>2670</v>
      </c>
      <c r="C805" s="88" t="s">
        <v>1554</v>
      </c>
    </row>
    <row r="806" spans="1:3" x14ac:dyDescent="0.2">
      <c r="A806" s="570">
        <v>805</v>
      </c>
      <c r="B806" s="787" t="s">
        <v>2671</v>
      </c>
      <c r="C806" s="453" t="s">
        <v>1386</v>
      </c>
    </row>
    <row r="807" spans="1:3" x14ac:dyDescent="0.2">
      <c r="A807" s="570">
        <v>806</v>
      </c>
      <c r="B807" s="787" t="s">
        <v>2672</v>
      </c>
      <c r="C807" s="453" t="s">
        <v>1387</v>
      </c>
    </row>
    <row r="808" spans="1:3" x14ac:dyDescent="0.2">
      <c r="A808" s="570">
        <v>807</v>
      </c>
      <c r="B808" s="787" t="s">
        <v>2673</v>
      </c>
      <c r="C808" s="563" t="s">
        <v>1388</v>
      </c>
    </row>
    <row r="809" spans="1:3" x14ac:dyDescent="0.2">
      <c r="A809" s="570">
        <v>808</v>
      </c>
      <c r="B809" s="787" t="s">
        <v>2674</v>
      </c>
      <c r="C809" s="564" t="s">
        <v>1246</v>
      </c>
    </row>
    <row r="810" spans="1:3" x14ac:dyDescent="0.2">
      <c r="A810" s="570">
        <v>809</v>
      </c>
      <c r="B810" s="787" t="s">
        <v>2675</v>
      </c>
      <c r="C810" s="563" t="s">
        <v>1389</v>
      </c>
    </row>
    <row r="811" spans="1:3" x14ac:dyDescent="0.2">
      <c r="A811" s="570">
        <v>810</v>
      </c>
      <c r="B811" s="787" t="s">
        <v>2676</v>
      </c>
      <c r="C811" s="563" t="s">
        <v>1390</v>
      </c>
    </row>
    <row r="812" spans="1:3" x14ac:dyDescent="0.2">
      <c r="A812" s="570">
        <v>811</v>
      </c>
      <c r="B812" s="787" t="s">
        <v>2677</v>
      </c>
      <c r="C812" s="563" t="s">
        <v>1391</v>
      </c>
    </row>
    <row r="813" spans="1:3" x14ac:dyDescent="0.2">
      <c r="A813" s="570">
        <v>812</v>
      </c>
      <c r="B813" s="787" t="s">
        <v>2678</v>
      </c>
      <c r="C813" s="563" t="s">
        <v>1392</v>
      </c>
    </row>
    <row r="814" spans="1:3" x14ac:dyDescent="0.2">
      <c r="A814" s="570">
        <v>813</v>
      </c>
      <c r="B814" s="787" t="s">
        <v>1393</v>
      </c>
      <c r="C814" s="563" t="s">
        <v>1393</v>
      </c>
    </row>
    <row r="815" spans="1:3" x14ac:dyDescent="0.2">
      <c r="A815" s="570">
        <v>814</v>
      </c>
      <c r="B815" s="787" t="s">
        <v>2679</v>
      </c>
      <c r="C815" s="563" t="s">
        <v>1394</v>
      </c>
    </row>
    <row r="816" spans="1:3" x14ac:dyDescent="0.2">
      <c r="A816" s="570">
        <v>815</v>
      </c>
      <c r="B816" s="787" t="s">
        <v>2680</v>
      </c>
      <c r="C816" s="563" t="s">
        <v>1395</v>
      </c>
    </row>
    <row r="817" spans="1:3" x14ac:dyDescent="0.2">
      <c r="A817" s="570">
        <v>816</v>
      </c>
      <c r="B817" s="787" t="s">
        <v>2681</v>
      </c>
      <c r="C817" s="563" t="s">
        <v>1396</v>
      </c>
    </row>
    <row r="818" spans="1:3" x14ac:dyDescent="0.2">
      <c r="A818" s="570">
        <v>817</v>
      </c>
      <c r="B818" s="787" t="s">
        <v>2682</v>
      </c>
      <c r="C818" s="563" t="s">
        <v>1397</v>
      </c>
    </row>
    <row r="819" spans="1:3" x14ac:dyDescent="0.2">
      <c r="A819" s="570">
        <v>818</v>
      </c>
      <c r="B819" s="787" t="s">
        <v>2683</v>
      </c>
      <c r="C819" s="563" t="s">
        <v>1248</v>
      </c>
    </row>
    <row r="820" spans="1:3" x14ac:dyDescent="0.2">
      <c r="A820" s="570">
        <v>819</v>
      </c>
      <c r="B820" s="787" t="s">
        <v>2684</v>
      </c>
      <c r="C820" s="563" t="s">
        <v>1398</v>
      </c>
    </row>
    <row r="821" spans="1:3" x14ac:dyDescent="0.2">
      <c r="A821" s="570">
        <v>820</v>
      </c>
      <c r="B821" s="787" t="s">
        <v>2685</v>
      </c>
      <c r="C821" s="563" t="s">
        <v>1399</v>
      </c>
    </row>
    <row r="822" spans="1:3" x14ac:dyDescent="0.2">
      <c r="A822" s="570">
        <v>821</v>
      </c>
      <c r="B822" s="787" t="s">
        <v>2686</v>
      </c>
      <c r="C822" s="563" t="s">
        <v>1400</v>
      </c>
    </row>
    <row r="823" spans="1:3" x14ac:dyDescent="0.2">
      <c r="A823" s="570">
        <v>822</v>
      </c>
      <c r="B823" s="787" t="s">
        <v>2687</v>
      </c>
      <c r="C823" s="563" t="s">
        <v>1250</v>
      </c>
    </row>
    <row r="824" spans="1:3" x14ac:dyDescent="0.2">
      <c r="A824" s="570">
        <v>823</v>
      </c>
      <c r="B824" s="787" t="s">
        <v>2688</v>
      </c>
      <c r="C824" s="563" t="s">
        <v>1401</v>
      </c>
    </row>
    <row r="825" spans="1:3" x14ac:dyDescent="0.2">
      <c r="A825" s="570">
        <v>824</v>
      </c>
      <c r="B825" s="787" t="s">
        <v>2689</v>
      </c>
      <c r="C825" s="563" t="s">
        <v>1402</v>
      </c>
    </row>
    <row r="826" spans="1:3" x14ac:dyDescent="0.2">
      <c r="A826" s="570">
        <v>825</v>
      </c>
      <c r="B826" s="787" t="s">
        <v>1403</v>
      </c>
      <c r="C826" s="563" t="s">
        <v>1403</v>
      </c>
    </row>
    <row r="827" spans="1:3" x14ac:dyDescent="0.2">
      <c r="A827" s="570">
        <v>826</v>
      </c>
      <c r="B827" s="787" t="s">
        <v>2690</v>
      </c>
      <c r="C827" s="563" t="s">
        <v>498</v>
      </c>
    </row>
    <row r="828" spans="1:3" x14ac:dyDescent="0.2">
      <c r="A828" s="570">
        <v>827</v>
      </c>
      <c r="B828" s="787" t="s">
        <v>2691</v>
      </c>
      <c r="C828" s="563" t="s">
        <v>1252</v>
      </c>
    </row>
    <row r="829" spans="1:3" x14ac:dyDescent="0.2">
      <c r="A829" s="570">
        <v>828</v>
      </c>
      <c r="B829" s="787" t="s">
        <v>2692</v>
      </c>
      <c r="C829" s="563" t="s">
        <v>499</v>
      </c>
    </row>
    <row r="830" spans="1:3" x14ac:dyDescent="0.2">
      <c r="A830" s="570">
        <v>829</v>
      </c>
      <c r="B830" s="787" t="s">
        <v>500</v>
      </c>
      <c r="C830" s="563" t="s">
        <v>500</v>
      </c>
    </row>
    <row r="831" spans="1:3" x14ac:dyDescent="0.2">
      <c r="A831" s="570">
        <v>830</v>
      </c>
      <c r="B831" s="787" t="s">
        <v>2693</v>
      </c>
      <c r="C831" s="563" t="s">
        <v>501</v>
      </c>
    </row>
    <row r="832" spans="1:3" x14ac:dyDescent="0.2">
      <c r="A832" s="570">
        <v>831</v>
      </c>
      <c r="B832" s="787" t="s">
        <v>2694</v>
      </c>
      <c r="C832" s="563" t="s">
        <v>502</v>
      </c>
    </row>
    <row r="833" spans="1:3" x14ac:dyDescent="0.2">
      <c r="A833" s="570">
        <v>832</v>
      </c>
      <c r="B833" s="787" t="s">
        <v>2695</v>
      </c>
      <c r="C833" s="563" t="s">
        <v>503</v>
      </c>
    </row>
    <row r="834" spans="1:3" x14ac:dyDescent="0.2">
      <c r="A834" s="570">
        <v>833</v>
      </c>
      <c r="B834" s="787" t="s">
        <v>2696</v>
      </c>
      <c r="C834" s="563" t="s">
        <v>1520</v>
      </c>
    </row>
    <row r="835" spans="1:3" x14ac:dyDescent="0.2">
      <c r="A835" s="570">
        <v>834</v>
      </c>
      <c r="B835" s="787" t="s">
        <v>2697</v>
      </c>
      <c r="C835" s="563" t="s">
        <v>1521</v>
      </c>
    </row>
    <row r="836" spans="1:3" x14ac:dyDescent="0.2">
      <c r="A836" s="570">
        <v>835</v>
      </c>
      <c r="B836" s="787" t="s">
        <v>2698</v>
      </c>
      <c r="C836" s="563" t="s">
        <v>1522</v>
      </c>
    </row>
    <row r="837" spans="1:3" x14ac:dyDescent="0.2">
      <c r="A837" s="570">
        <v>836</v>
      </c>
      <c r="B837" s="787" t="s">
        <v>2699</v>
      </c>
      <c r="C837" s="453" t="s">
        <v>1113</v>
      </c>
    </row>
    <row r="838" spans="1:3" x14ac:dyDescent="0.2">
      <c r="A838" s="570">
        <v>837</v>
      </c>
      <c r="B838" s="787" t="s">
        <v>2700</v>
      </c>
      <c r="C838" s="453" t="s">
        <v>1114</v>
      </c>
    </row>
    <row r="839" spans="1:3" x14ac:dyDescent="0.2">
      <c r="A839" s="570">
        <v>838</v>
      </c>
      <c r="B839" s="787" t="s">
        <v>2701</v>
      </c>
      <c r="C839" s="88" t="s">
        <v>224</v>
      </c>
    </row>
    <row r="840" spans="1:3" x14ac:dyDescent="0.2">
      <c r="A840" s="570">
        <v>839</v>
      </c>
      <c r="B840" s="787" t="s">
        <v>2702</v>
      </c>
      <c r="C840" s="88" t="s">
        <v>244</v>
      </c>
    </row>
    <row r="841" spans="1:3" x14ac:dyDescent="0.2">
      <c r="A841" s="570">
        <v>840</v>
      </c>
      <c r="B841" s="787" t="s">
        <v>2703</v>
      </c>
      <c r="C841" s="88" t="s">
        <v>225</v>
      </c>
    </row>
    <row r="842" spans="1:3" x14ac:dyDescent="0.2">
      <c r="A842" s="570">
        <v>841</v>
      </c>
      <c r="B842" s="788" t="s">
        <v>2704</v>
      </c>
      <c r="C842" s="88" t="s">
        <v>104</v>
      </c>
    </row>
    <row r="843" spans="1:3" x14ac:dyDescent="0.2">
      <c r="A843" s="570">
        <v>842</v>
      </c>
      <c r="B843" s="788" t="s">
        <v>2705</v>
      </c>
      <c r="C843" s="88" t="s">
        <v>105</v>
      </c>
    </row>
    <row r="844" spans="1:3" x14ac:dyDescent="0.2">
      <c r="A844" s="570">
        <v>843</v>
      </c>
      <c r="B844" s="788" t="s">
        <v>2706</v>
      </c>
      <c r="C844" s="88" t="s">
        <v>106</v>
      </c>
    </row>
    <row r="845" spans="1:3" x14ac:dyDescent="0.2">
      <c r="A845" s="570">
        <v>844</v>
      </c>
      <c r="B845" s="577" t="s">
        <v>2707</v>
      </c>
      <c r="C845" s="73" t="s">
        <v>829</v>
      </c>
    </row>
    <row r="846" spans="1:3" x14ac:dyDescent="0.2">
      <c r="A846" s="570">
        <v>845</v>
      </c>
      <c r="B846" s="577" t="s">
        <v>2708</v>
      </c>
      <c r="C846" s="73" t="s">
        <v>1503</v>
      </c>
    </row>
    <row r="847" spans="1:3" x14ac:dyDescent="0.2">
      <c r="A847" s="570">
        <v>846</v>
      </c>
      <c r="B847" s="787" t="s">
        <v>2709</v>
      </c>
      <c r="C847" s="254" t="s">
        <v>20</v>
      </c>
    </row>
    <row r="848" spans="1:3" x14ac:dyDescent="0.2">
      <c r="A848" s="570">
        <v>847</v>
      </c>
      <c r="B848" s="788" t="s">
        <v>2710</v>
      </c>
      <c r="C848" s="254" t="s">
        <v>21</v>
      </c>
    </row>
    <row r="849" spans="1:3" x14ac:dyDescent="0.2">
      <c r="A849" s="570">
        <v>848</v>
      </c>
      <c r="B849" s="788" t="s">
        <v>2711</v>
      </c>
      <c r="C849" s="254" t="s">
        <v>22</v>
      </c>
    </row>
    <row r="850" spans="1:3" x14ac:dyDescent="0.2">
      <c r="A850" s="570">
        <v>849</v>
      </c>
      <c r="B850" s="788" t="s">
        <v>2712</v>
      </c>
      <c r="C850" s="254" t="s">
        <v>23</v>
      </c>
    </row>
    <row r="851" spans="1:3" x14ac:dyDescent="0.2">
      <c r="A851" s="570">
        <v>850</v>
      </c>
      <c r="B851" s="577" t="s">
        <v>2713</v>
      </c>
      <c r="C851" s="254" t="s">
        <v>24</v>
      </c>
    </row>
    <row r="852" spans="1:3" x14ac:dyDescent="0.2">
      <c r="A852" s="570">
        <v>851</v>
      </c>
      <c r="B852" s="577" t="s">
        <v>2714</v>
      </c>
      <c r="C852" s="254" t="s">
        <v>25</v>
      </c>
    </row>
    <row r="853" spans="1:3" x14ac:dyDescent="0.2">
      <c r="A853" s="570">
        <v>852</v>
      </c>
      <c r="B853" s="787" t="s">
        <v>2715</v>
      </c>
      <c r="C853" s="254" t="s">
        <v>26</v>
      </c>
    </row>
    <row r="854" spans="1:3" x14ac:dyDescent="0.2">
      <c r="A854" s="570">
        <v>853</v>
      </c>
      <c r="B854" s="788" t="s">
        <v>2716</v>
      </c>
      <c r="C854" s="254" t="s">
        <v>39</v>
      </c>
    </row>
    <row r="855" spans="1:3" x14ac:dyDescent="0.2">
      <c r="A855" s="570">
        <v>854</v>
      </c>
      <c r="B855" s="788" t="s">
        <v>2717</v>
      </c>
      <c r="C855" s="73" t="s">
        <v>52</v>
      </c>
    </row>
    <row r="856" spans="1:3" x14ac:dyDescent="0.2">
      <c r="A856" s="570">
        <v>855</v>
      </c>
      <c r="B856" s="788" t="s">
        <v>2718</v>
      </c>
      <c r="C856" s="564" t="s">
        <v>53</v>
      </c>
    </row>
    <row r="857" spans="1:3" x14ac:dyDescent="0.2">
      <c r="A857" s="570">
        <v>856</v>
      </c>
      <c r="B857" s="789" t="s">
        <v>2719</v>
      </c>
      <c r="C857" s="565" t="s">
        <v>661</v>
      </c>
    </row>
    <row r="858" spans="1:3" x14ac:dyDescent="0.2">
      <c r="A858" s="570">
        <v>857</v>
      </c>
      <c r="B858" s="788" t="s">
        <v>2720</v>
      </c>
      <c r="C858" s="73" t="s">
        <v>663</v>
      </c>
    </row>
    <row r="859" spans="1:3" x14ac:dyDescent="0.2">
      <c r="A859" s="570">
        <v>858</v>
      </c>
      <c r="B859" s="788" t="s">
        <v>2721</v>
      </c>
      <c r="C859" s="73" t="s">
        <v>662</v>
      </c>
    </row>
    <row r="860" spans="1:3" x14ac:dyDescent="0.2">
      <c r="A860" s="570">
        <v>859</v>
      </c>
      <c r="B860" s="788" t="s">
        <v>2722</v>
      </c>
      <c r="C860" s="73" t="s">
        <v>664</v>
      </c>
    </row>
    <row r="861" spans="1:3" x14ac:dyDescent="0.2">
      <c r="A861" s="570">
        <v>860</v>
      </c>
      <c r="B861" s="788" t="s">
        <v>2723</v>
      </c>
      <c r="C861" s="73" t="s">
        <v>665</v>
      </c>
    </row>
    <row r="862" spans="1:3" x14ac:dyDescent="0.2">
      <c r="A862" s="570">
        <v>861</v>
      </c>
      <c r="B862" s="788" t="s">
        <v>2724</v>
      </c>
      <c r="C862" s="73" t="s">
        <v>666</v>
      </c>
    </row>
    <row r="863" spans="1:3" x14ac:dyDescent="0.2">
      <c r="A863" s="570">
        <v>862</v>
      </c>
      <c r="B863" s="788" t="s">
        <v>2725</v>
      </c>
      <c r="C863" s="73" t="s">
        <v>667</v>
      </c>
    </row>
    <row r="864" spans="1:3" x14ac:dyDescent="0.2">
      <c r="A864" s="570">
        <v>863</v>
      </c>
      <c r="B864" s="788" t="s">
        <v>2726</v>
      </c>
      <c r="C864" s="73" t="s">
        <v>668</v>
      </c>
    </row>
    <row r="865" spans="1:3" x14ac:dyDescent="0.2">
      <c r="A865" s="570">
        <v>864</v>
      </c>
      <c r="B865" s="788" t="s">
        <v>2727</v>
      </c>
      <c r="C865" s="73" t="s">
        <v>669</v>
      </c>
    </row>
    <row r="866" spans="1:3" x14ac:dyDescent="0.2">
      <c r="A866" s="570">
        <v>865</v>
      </c>
      <c r="B866" s="788" t="s">
        <v>2728</v>
      </c>
      <c r="C866" s="73" t="s">
        <v>671</v>
      </c>
    </row>
    <row r="867" spans="1:3" x14ac:dyDescent="0.2">
      <c r="A867" s="570">
        <v>866</v>
      </c>
      <c r="B867" s="788" t="s">
        <v>2729</v>
      </c>
      <c r="C867" s="73" t="s">
        <v>672</v>
      </c>
    </row>
    <row r="868" spans="1:3" x14ac:dyDescent="0.2">
      <c r="A868" s="570">
        <v>867</v>
      </c>
      <c r="B868" s="788" t="s">
        <v>2730</v>
      </c>
      <c r="C868" s="73" t="s">
        <v>673</v>
      </c>
    </row>
    <row r="869" spans="1:3" x14ac:dyDescent="0.2">
      <c r="A869" s="570">
        <v>868</v>
      </c>
      <c r="B869" s="788" t="s">
        <v>2731</v>
      </c>
      <c r="C869" s="73" t="s">
        <v>674</v>
      </c>
    </row>
    <row r="870" spans="1:3" x14ac:dyDescent="0.2">
      <c r="A870" s="570">
        <v>869</v>
      </c>
      <c r="B870" s="788" t="s">
        <v>2732</v>
      </c>
      <c r="C870" s="73" t="s">
        <v>675</v>
      </c>
    </row>
    <row r="871" spans="1:3" x14ac:dyDescent="0.2">
      <c r="A871" s="570">
        <v>870</v>
      </c>
      <c r="B871" s="788" t="s">
        <v>2733</v>
      </c>
      <c r="C871" s="73" t="s">
        <v>676</v>
      </c>
    </row>
    <row r="872" spans="1:3" x14ac:dyDescent="0.2">
      <c r="A872" s="570">
        <v>871</v>
      </c>
      <c r="B872" s="788" t="s">
        <v>2734</v>
      </c>
      <c r="C872" s="73" t="s">
        <v>677</v>
      </c>
    </row>
    <row r="873" spans="1:3" x14ac:dyDescent="0.2">
      <c r="A873" s="570">
        <v>872</v>
      </c>
      <c r="B873" s="788" t="s">
        <v>2735</v>
      </c>
      <c r="C873" s="73" t="s">
        <v>678</v>
      </c>
    </row>
    <row r="874" spans="1:3" x14ac:dyDescent="0.2">
      <c r="A874" s="570">
        <v>873</v>
      </c>
      <c r="B874" s="788" t="s">
        <v>2736</v>
      </c>
      <c r="C874" s="73" t="s">
        <v>1267</v>
      </c>
    </row>
    <row r="875" spans="1:3" x14ac:dyDescent="0.2">
      <c r="A875" s="570">
        <v>874</v>
      </c>
      <c r="B875" s="788" t="s">
        <v>2737</v>
      </c>
      <c r="C875" s="73" t="s">
        <v>679</v>
      </c>
    </row>
    <row r="876" spans="1:3" x14ac:dyDescent="0.2">
      <c r="A876" s="570">
        <v>875</v>
      </c>
      <c r="B876" s="788" t="s">
        <v>2738</v>
      </c>
      <c r="C876" s="73" t="s">
        <v>680</v>
      </c>
    </row>
    <row r="877" spans="1:3" x14ac:dyDescent="0.2">
      <c r="A877" s="570">
        <v>876</v>
      </c>
      <c r="B877" s="788" t="s">
        <v>2739</v>
      </c>
      <c r="C877" s="73" t="s">
        <v>681</v>
      </c>
    </row>
    <row r="878" spans="1:3" x14ac:dyDescent="0.2">
      <c r="A878" s="570">
        <v>877</v>
      </c>
      <c r="B878" s="788" t="s">
        <v>2740</v>
      </c>
      <c r="C878" s="88" t="s">
        <v>1048</v>
      </c>
    </row>
    <row r="879" spans="1:3" x14ac:dyDescent="0.2">
      <c r="A879" s="570">
        <v>878</v>
      </c>
      <c r="B879" s="788" t="s">
        <v>2741</v>
      </c>
      <c r="C879" s="73" t="s">
        <v>1049</v>
      </c>
    </row>
    <row r="880" spans="1:3" x14ac:dyDescent="0.2">
      <c r="A880" s="570">
        <v>879</v>
      </c>
      <c r="B880" s="788" t="s">
        <v>2742</v>
      </c>
      <c r="C880" s="73" t="s">
        <v>1050</v>
      </c>
    </row>
    <row r="881" spans="1:3" x14ac:dyDescent="0.2">
      <c r="A881" s="570">
        <v>880</v>
      </c>
      <c r="B881" s="788" t="s">
        <v>2743</v>
      </c>
      <c r="C881" s="73" t="s">
        <v>1051</v>
      </c>
    </row>
    <row r="882" spans="1:3" x14ac:dyDescent="0.2">
      <c r="A882" s="570">
        <v>881</v>
      </c>
      <c r="B882" s="788" t="s">
        <v>2744</v>
      </c>
      <c r="C882" s="73" t="s">
        <v>1052</v>
      </c>
    </row>
    <row r="883" spans="1:3" x14ac:dyDescent="0.2">
      <c r="A883" s="570">
        <v>882</v>
      </c>
      <c r="B883" s="788" t="s">
        <v>2745</v>
      </c>
      <c r="C883" s="73" t="s">
        <v>1053</v>
      </c>
    </row>
    <row r="884" spans="1:3" x14ac:dyDescent="0.2">
      <c r="A884" s="570">
        <v>883</v>
      </c>
      <c r="B884" s="789" t="s">
        <v>2746</v>
      </c>
      <c r="C884" s="565" t="s">
        <v>1585</v>
      </c>
    </row>
    <row r="885" spans="1:3" x14ac:dyDescent="0.2">
      <c r="A885" s="570">
        <v>884</v>
      </c>
      <c r="B885" s="577" t="s">
        <v>2747</v>
      </c>
      <c r="C885" s="73" t="s">
        <v>1588</v>
      </c>
    </row>
    <row r="886" spans="1:3" x14ac:dyDescent="0.2">
      <c r="A886" s="570">
        <v>885</v>
      </c>
      <c r="B886" s="577" t="s">
        <v>1589</v>
      </c>
      <c r="C886" s="73" t="s">
        <v>1589</v>
      </c>
    </row>
    <row r="887" spans="1:3" x14ac:dyDescent="0.2">
      <c r="A887" s="570">
        <v>886</v>
      </c>
      <c r="B887" s="577" t="s">
        <v>2748</v>
      </c>
      <c r="C887" s="73" t="s">
        <v>1590</v>
      </c>
    </row>
    <row r="888" spans="1:3" x14ac:dyDescent="0.2">
      <c r="A888" s="570">
        <v>887</v>
      </c>
      <c r="B888" s="789" t="s">
        <v>2749</v>
      </c>
      <c r="C888" s="565" t="s">
        <v>744</v>
      </c>
    </row>
    <row r="889" spans="1:3" x14ac:dyDescent="0.2">
      <c r="A889" s="570">
        <v>888</v>
      </c>
      <c r="B889" s="577" t="s">
        <v>2750</v>
      </c>
      <c r="C889" s="73" t="s">
        <v>746</v>
      </c>
    </row>
    <row r="890" spans="1:3" x14ac:dyDescent="0.2">
      <c r="A890" s="570">
        <v>889</v>
      </c>
      <c r="B890" s="577" t="s">
        <v>747</v>
      </c>
      <c r="C890" s="73" t="s">
        <v>747</v>
      </c>
    </row>
    <row r="891" spans="1:3" x14ac:dyDescent="0.2">
      <c r="A891" s="570">
        <v>890</v>
      </c>
      <c r="B891" s="789" t="s">
        <v>2751</v>
      </c>
      <c r="C891" s="565" t="s">
        <v>1271</v>
      </c>
    </row>
    <row r="892" spans="1:3" x14ac:dyDescent="0.2">
      <c r="A892" s="570">
        <v>891</v>
      </c>
      <c r="B892" s="789" t="s">
        <v>2752</v>
      </c>
      <c r="C892" s="565" t="s">
        <v>1334</v>
      </c>
    </row>
    <row r="893" spans="1:3" x14ac:dyDescent="0.2">
      <c r="A893" s="570">
        <v>892</v>
      </c>
      <c r="B893" s="577" t="s">
        <v>2753</v>
      </c>
      <c r="C893" s="73" t="s">
        <v>1320</v>
      </c>
    </row>
    <row r="894" spans="1:3" x14ac:dyDescent="0.2">
      <c r="A894" s="570">
        <v>893</v>
      </c>
      <c r="B894" s="577" t="s">
        <v>2754</v>
      </c>
      <c r="C894" s="73" t="s">
        <v>1515</v>
      </c>
    </row>
    <row r="895" spans="1:3" x14ac:dyDescent="0.2">
      <c r="A895" s="570">
        <v>894</v>
      </c>
      <c r="B895" s="577" t="s">
        <v>2755</v>
      </c>
      <c r="C895" s="73" t="s">
        <v>1517</v>
      </c>
    </row>
    <row r="896" spans="1:3" x14ac:dyDescent="0.2">
      <c r="A896" s="570">
        <v>895</v>
      </c>
      <c r="B896" s="577" t="s">
        <v>2756</v>
      </c>
      <c r="C896" s="73" t="s">
        <v>1332</v>
      </c>
    </row>
    <row r="897" spans="1:3" x14ac:dyDescent="0.2">
      <c r="A897" s="570">
        <v>896</v>
      </c>
      <c r="B897" s="577" t="s">
        <v>2757</v>
      </c>
      <c r="C897" s="73" t="s">
        <v>1333</v>
      </c>
    </row>
    <row r="898" spans="1:3" x14ac:dyDescent="0.2">
      <c r="A898" s="570">
        <v>897</v>
      </c>
      <c r="B898" s="577" t="s">
        <v>2758</v>
      </c>
      <c r="C898" s="73" t="s">
        <v>1518</v>
      </c>
    </row>
    <row r="899" spans="1:3" x14ac:dyDescent="0.2">
      <c r="A899" s="570">
        <v>898</v>
      </c>
      <c r="B899" s="789" t="s">
        <v>2759</v>
      </c>
      <c r="C899" s="565" t="s">
        <v>1104</v>
      </c>
    </row>
    <row r="900" spans="1:3" x14ac:dyDescent="0.2">
      <c r="A900" s="570">
        <v>899</v>
      </c>
      <c r="B900" s="577" t="s">
        <v>2760</v>
      </c>
      <c r="C900" s="73" t="s">
        <v>1103</v>
      </c>
    </row>
    <row r="901" spans="1:3" x14ac:dyDescent="0.2">
      <c r="A901" s="570">
        <v>900</v>
      </c>
      <c r="B901" s="577" t="s">
        <v>2761</v>
      </c>
      <c r="C901" s="73" t="s">
        <v>1102</v>
      </c>
    </row>
    <row r="902" spans="1:3" x14ac:dyDescent="0.2">
      <c r="A902" s="570">
        <v>901</v>
      </c>
      <c r="B902" s="790" t="s">
        <v>2762</v>
      </c>
      <c r="C902" s="565" t="s">
        <v>1339</v>
      </c>
    </row>
    <row r="903" spans="1:3" x14ac:dyDescent="0.2">
      <c r="A903" s="570">
        <v>902</v>
      </c>
      <c r="B903" s="577" t="s">
        <v>2763</v>
      </c>
      <c r="C903" s="73" t="s">
        <v>1340</v>
      </c>
    </row>
    <row r="904" spans="1:3" x14ac:dyDescent="0.2">
      <c r="A904" s="570">
        <v>903</v>
      </c>
      <c r="B904" s="577" t="s">
        <v>2764</v>
      </c>
      <c r="C904" s="73" t="s">
        <v>1341</v>
      </c>
    </row>
    <row r="905" spans="1:3" x14ac:dyDescent="0.2">
      <c r="A905" s="570">
        <v>904</v>
      </c>
      <c r="B905" s="790" t="s">
        <v>2765</v>
      </c>
      <c r="C905" s="565" t="s">
        <v>1592</v>
      </c>
    </row>
    <row r="906" spans="1:3" x14ac:dyDescent="0.2">
      <c r="A906" s="570">
        <v>905</v>
      </c>
      <c r="B906" s="788" t="s">
        <v>2766</v>
      </c>
      <c r="C906" s="139" t="s">
        <v>982</v>
      </c>
    </row>
    <row r="907" spans="1:3" x14ac:dyDescent="0.2">
      <c r="A907" s="570">
        <v>906</v>
      </c>
      <c r="B907" s="788" t="s">
        <v>2767</v>
      </c>
      <c r="C907" s="139" t="s">
        <v>983</v>
      </c>
    </row>
    <row r="908" spans="1:3" x14ac:dyDescent="0.2">
      <c r="A908" s="570">
        <v>907</v>
      </c>
      <c r="B908" s="788" t="s">
        <v>2768</v>
      </c>
      <c r="C908" s="139" t="s">
        <v>984</v>
      </c>
    </row>
    <row r="909" spans="1:3" x14ac:dyDescent="0.2">
      <c r="A909" s="570">
        <v>908</v>
      </c>
      <c r="B909" s="788" t="s">
        <v>2769</v>
      </c>
      <c r="C909" s="139" t="s">
        <v>985</v>
      </c>
    </row>
    <row r="910" spans="1:3" x14ac:dyDescent="0.2">
      <c r="A910" s="570">
        <v>909</v>
      </c>
      <c r="B910" s="789" t="s">
        <v>2770</v>
      </c>
      <c r="C910" s="565" t="s">
        <v>658</v>
      </c>
    </row>
    <row r="911" spans="1:3" x14ac:dyDescent="0.2">
      <c r="A911" s="570">
        <v>910</v>
      </c>
      <c r="B911" s="577" t="s">
        <v>2771</v>
      </c>
      <c r="C911" s="73" t="s">
        <v>643</v>
      </c>
    </row>
    <row r="912" spans="1:3" x14ac:dyDescent="0.2">
      <c r="A912" s="570">
        <v>911</v>
      </c>
      <c r="B912" s="577" t="s">
        <v>2772</v>
      </c>
      <c r="C912" s="73" t="s">
        <v>645</v>
      </c>
    </row>
    <row r="913" spans="1:3" x14ac:dyDescent="0.2">
      <c r="A913" s="570">
        <v>912</v>
      </c>
      <c r="B913" s="577" t="s">
        <v>2773</v>
      </c>
      <c r="C913" s="73" t="s">
        <v>651</v>
      </c>
    </row>
    <row r="914" spans="1:3" x14ac:dyDescent="0.2">
      <c r="A914" s="570">
        <v>913</v>
      </c>
      <c r="B914" s="577" t="s">
        <v>2774</v>
      </c>
      <c r="C914" s="73" t="s">
        <v>652</v>
      </c>
    </row>
    <row r="915" spans="1:3" x14ac:dyDescent="0.2">
      <c r="A915" s="570">
        <v>914</v>
      </c>
      <c r="B915" s="577" t="s">
        <v>2775</v>
      </c>
      <c r="C915" s="73" t="s">
        <v>653</v>
      </c>
    </row>
    <row r="916" spans="1:3" x14ac:dyDescent="0.2">
      <c r="A916" s="570">
        <v>915</v>
      </c>
      <c r="B916" s="577" t="s">
        <v>2776</v>
      </c>
      <c r="C916" s="73" t="s">
        <v>654</v>
      </c>
    </row>
    <row r="917" spans="1:3" x14ac:dyDescent="0.2">
      <c r="A917" s="570">
        <v>916</v>
      </c>
      <c r="B917" s="577" t="s">
        <v>2777</v>
      </c>
      <c r="C917" s="73" t="s">
        <v>655</v>
      </c>
    </row>
    <row r="918" spans="1:3" x14ac:dyDescent="0.2">
      <c r="A918" s="570">
        <v>917</v>
      </c>
      <c r="B918" s="577" t="s">
        <v>2778</v>
      </c>
      <c r="C918" s="73" t="s">
        <v>656</v>
      </c>
    </row>
    <row r="919" spans="1:3" x14ac:dyDescent="0.2">
      <c r="A919" s="570">
        <v>918</v>
      </c>
      <c r="B919" s="577" t="s">
        <v>2779</v>
      </c>
      <c r="C919" s="73" t="s">
        <v>657</v>
      </c>
    </row>
    <row r="920" spans="1:3" x14ac:dyDescent="0.2">
      <c r="A920" s="570">
        <v>919</v>
      </c>
      <c r="B920" s="577" t="s">
        <v>2780</v>
      </c>
      <c r="C920" s="73" t="s">
        <v>1591</v>
      </c>
    </row>
    <row r="921" spans="1:3" x14ac:dyDescent="0.2">
      <c r="A921" s="570">
        <v>920</v>
      </c>
      <c r="B921" s="577" t="s">
        <v>2781</v>
      </c>
      <c r="C921" s="88" t="s">
        <v>1072</v>
      </c>
    </row>
    <row r="922" spans="1:3" x14ac:dyDescent="0.2">
      <c r="A922" s="570">
        <v>921</v>
      </c>
      <c r="B922" s="791" t="s">
        <v>2782</v>
      </c>
      <c r="C922" s="565" t="s">
        <v>1107</v>
      </c>
    </row>
    <row r="923" spans="1:3" x14ac:dyDescent="0.2">
      <c r="A923" s="570">
        <v>922</v>
      </c>
      <c r="B923" s="791" t="s">
        <v>2783</v>
      </c>
      <c r="C923" s="565" t="s">
        <v>1342</v>
      </c>
    </row>
    <row r="924" spans="1:3" x14ac:dyDescent="0.2">
      <c r="A924" s="570">
        <v>923</v>
      </c>
      <c r="B924" s="791" t="s">
        <v>2784</v>
      </c>
      <c r="C924" s="565" t="s">
        <v>515</v>
      </c>
    </row>
    <row r="925" spans="1:3" x14ac:dyDescent="0.2">
      <c r="A925" s="570">
        <v>924</v>
      </c>
      <c r="B925" s="791" t="s">
        <v>2785</v>
      </c>
      <c r="C925" s="565" t="s">
        <v>1327</v>
      </c>
    </row>
    <row r="926" spans="1:3" x14ac:dyDescent="0.2">
      <c r="A926" s="570">
        <v>925</v>
      </c>
      <c r="B926" s="791" t="s">
        <v>2786</v>
      </c>
      <c r="C926" s="565" t="s">
        <v>1321</v>
      </c>
    </row>
    <row r="927" spans="1:3" x14ac:dyDescent="0.2">
      <c r="A927" s="570">
        <v>926</v>
      </c>
      <c r="B927" s="791" t="s">
        <v>2787</v>
      </c>
      <c r="C927" s="565" t="s">
        <v>1322</v>
      </c>
    </row>
    <row r="928" spans="1:3" x14ac:dyDescent="0.2">
      <c r="A928" s="570">
        <v>927</v>
      </c>
      <c r="B928" s="577" t="s">
        <v>1324</v>
      </c>
      <c r="C928" s="73" t="s">
        <v>1324</v>
      </c>
    </row>
    <row r="929" spans="1:3" x14ac:dyDescent="0.2">
      <c r="A929" s="570">
        <v>928</v>
      </c>
      <c r="B929" s="791" t="s">
        <v>2788</v>
      </c>
      <c r="C929" s="565" t="s">
        <v>1325</v>
      </c>
    </row>
    <row r="930" spans="1:3" x14ac:dyDescent="0.2">
      <c r="A930" s="570">
        <v>929</v>
      </c>
      <c r="B930" s="791" t="s">
        <v>2789</v>
      </c>
      <c r="C930" s="565" t="s">
        <v>1326</v>
      </c>
    </row>
    <row r="931" spans="1:3" x14ac:dyDescent="0.2">
      <c r="A931" s="570">
        <v>930</v>
      </c>
      <c r="B931" s="791" t="s">
        <v>2790</v>
      </c>
      <c r="C931" s="566" t="s">
        <v>1187</v>
      </c>
    </row>
    <row r="932" spans="1:3" x14ac:dyDescent="0.2">
      <c r="A932" s="570">
        <v>931</v>
      </c>
      <c r="B932" s="791" t="s">
        <v>2791</v>
      </c>
      <c r="C932" s="566" t="s">
        <v>876</v>
      </c>
    </row>
    <row r="933" spans="1:3" ht="25.5" x14ac:dyDescent="0.2">
      <c r="A933" s="570">
        <v>932</v>
      </c>
      <c r="B933" s="792" t="s">
        <v>2792</v>
      </c>
      <c r="C933" s="564" t="s">
        <v>834</v>
      </c>
    </row>
    <row r="934" spans="1:3" x14ac:dyDescent="0.2">
      <c r="A934" s="570">
        <v>933</v>
      </c>
      <c r="B934" s="793" t="s">
        <v>2793</v>
      </c>
      <c r="C934" s="564" t="s">
        <v>1148</v>
      </c>
    </row>
    <row r="935" spans="1:3" ht="25.5" x14ac:dyDescent="0.2">
      <c r="A935" s="570">
        <v>934</v>
      </c>
      <c r="B935" s="792" t="s">
        <v>2794</v>
      </c>
      <c r="C935" s="564" t="s">
        <v>1149</v>
      </c>
    </row>
    <row r="936" spans="1:3" ht="51" x14ac:dyDescent="0.2">
      <c r="A936" s="570">
        <v>935</v>
      </c>
      <c r="B936" s="792" t="s">
        <v>2795</v>
      </c>
      <c r="C936" s="564" t="s">
        <v>173</v>
      </c>
    </row>
    <row r="937" spans="1:3" ht="25.5" x14ac:dyDescent="0.2">
      <c r="A937" s="570">
        <v>936</v>
      </c>
      <c r="B937" s="792" t="s">
        <v>2796</v>
      </c>
      <c r="C937" s="564" t="s">
        <v>1150</v>
      </c>
    </row>
    <row r="938" spans="1:3" ht="51" x14ac:dyDescent="0.2">
      <c r="A938" s="570">
        <v>937</v>
      </c>
      <c r="B938" s="792" t="s">
        <v>2797</v>
      </c>
      <c r="C938" s="564" t="s">
        <v>1151</v>
      </c>
    </row>
    <row r="939" spans="1:3" ht="38.25" x14ac:dyDescent="0.2">
      <c r="A939" s="570">
        <v>938</v>
      </c>
      <c r="B939" s="792" t="s">
        <v>2798</v>
      </c>
      <c r="C939" s="564" t="s">
        <v>1152</v>
      </c>
    </row>
    <row r="940" spans="1:3" ht="25.5" x14ac:dyDescent="0.2">
      <c r="A940" s="570">
        <v>939</v>
      </c>
      <c r="B940" s="792" t="s">
        <v>2799</v>
      </c>
      <c r="C940" s="564" t="s">
        <v>1153</v>
      </c>
    </row>
    <row r="941" spans="1:3" ht="25.5" x14ac:dyDescent="0.2">
      <c r="A941" s="570">
        <v>940</v>
      </c>
      <c r="B941" s="792" t="s">
        <v>2800</v>
      </c>
      <c r="C941" s="564" t="s">
        <v>1154</v>
      </c>
    </row>
    <row r="942" spans="1:3" ht="38.25" x14ac:dyDescent="0.2">
      <c r="A942" s="570">
        <v>941</v>
      </c>
      <c r="B942" s="792" t="s">
        <v>2801</v>
      </c>
      <c r="C942" s="564" t="s">
        <v>1155</v>
      </c>
    </row>
    <row r="943" spans="1:3" ht="25.5" x14ac:dyDescent="0.2">
      <c r="A943" s="570">
        <v>942</v>
      </c>
      <c r="B943" s="792" t="s">
        <v>2802</v>
      </c>
      <c r="C943" s="564" t="s">
        <v>1156</v>
      </c>
    </row>
    <row r="944" spans="1:3" ht="38.25" x14ac:dyDescent="0.2">
      <c r="A944" s="570">
        <v>943</v>
      </c>
      <c r="B944" s="792" t="s">
        <v>2803</v>
      </c>
      <c r="C944" s="564" t="s">
        <v>1157</v>
      </c>
    </row>
    <row r="945" spans="1:4" x14ac:dyDescent="0.2">
      <c r="A945" s="570">
        <v>944</v>
      </c>
      <c r="B945" s="792" t="s">
        <v>2804</v>
      </c>
      <c r="C945" s="564" t="s">
        <v>1158</v>
      </c>
    </row>
    <row r="946" spans="1:4" x14ac:dyDescent="0.2">
      <c r="A946" s="570">
        <v>945</v>
      </c>
      <c r="B946" s="792" t="s">
        <v>2805</v>
      </c>
      <c r="C946" s="564" t="s">
        <v>1159</v>
      </c>
    </row>
    <row r="947" spans="1:4" ht="38.25" x14ac:dyDescent="0.2">
      <c r="A947" s="570">
        <v>946</v>
      </c>
      <c r="B947" s="792" t="s">
        <v>2806</v>
      </c>
      <c r="C947" s="564" t="s">
        <v>1160</v>
      </c>
    </row>
    <row r="948" spans="1:4" ht="38.25" x14ac:dyDescent="0.2">
      <c r="A948" s="570">
        <v>947</v>
      </c>
      <c r="B948" s="792" t="s">
        <v>2807</v>
      </c>
      <c r="C948" s="564" t="s">
        <v>1008</v>
      </c>
    </row>
    <row r="949" spans="1:4" ht="25.5" x14ac:dyDescent="0.2">
      <c r="A949" s="570">
        <v>948</v>
      </c>
      <c r="B949" s="792" t="s">
        <v>2808</v>
      </c>
      <c r="C949" s="564" t="s">
        <v>1009</v>
      </c>
    </row>
    <row r="950" spans="1:4" x14ac:dyDescent="0.2">
      <c r="A950" s="570">
        <v>949</v>
      </c>
      <c r="B950" s="792" t="s">
        <v>2809</v>
      </c>
      <c r="C950" s="564" t="s">
        <v>1010</v>
      </c>
    </row>
    <row r="951" spans="1:4" ht="38.25" x14ac:dyDescent="0.2">
      <c r="A951" s="570">
        <v>950</v>
      </c>
      <c r="B951" s="792" t="s">
        <v>2810</v>
      </c>
      <c r="C951" s="564" t="s">
        <v>1074</v>
      </c>
    </row>
    <row r="952" spans="1:4" ht="25.5" x14ac:dyDescent="0.2">
      <c r="A952" s="570">
        <v>951</v>
      </c>
      <c r="B952" s="792" t="s">
        <v>2811</v>
      </c>
      <c r="C952" s="564" t="s">
        <v>1075</v>
      </c>
    </row>
    <row r="953" spans="1:4" x14ac:dyDescent="0.2">
      <c r="A953" s="570">
        <v>952</v>
      </c>
      <c r="B953" s="793" t="s">
        <v>2812</v>
      </c>
      <c r="C953" s="564" t="s">
        <v>1185</v>
      </c>
    </row>
    <row r="954" spans="1:4" x14ac:dyDescent="0.2">
      <c r="A954" s="570">
        <v>953</v>
      </c>
      <c r="B954" s="794" t="s">
        <v>2519</v>
      </c>
      <c r="C954" s="567" t="s">
        <v>914</v>
      </c>
    </row>
    <row r="955" spans="1:4" x14ac:dyDescent="0.2">
      <c r="A955" s="570">
        <v>954</v>
      </c>
      <c r="B955" s="794" t="s">
        <v>2813</v>
      </c>
      <c r="C955" s="567" t="s">
        <v>1189</v>
      </c>
    </row>
    <row r="956" spans="1:4" x14ac:dyDescent="0.2">
      <c r="A956" s="570">
        <v>955</v>
      </c>
      <c r="B956" s="794" t="s">
        <v>2814</v>
      </c>
      <c r="C956" s="567" t="s">
        <v>831</v>
      </c>
      <c r="D956" t="s">
        <v>1841</v>
      </c>
    </row>
    <row r="957" spans="1:4" x14ac:dyDescent="0.2">
      <c r="A957" s="570">
        <v>956</v>
      </c>
      <c r="B957" s="794" t="s">
        <v>2815</v>
      </c>
      <c r="C957" s="567" t="s">
        <v>1356</v>
      </c>
    </row>
    <row r="958" spans="1:4" x14ac:dyDescent="0.2">
      <c r="A958" s="570">
        <v>957</v>
      </c>
      <c r="B958" s="794" t="s">
        <v>2816</v>
      </c>
      <c r="C958" s="567" t="s">
        <v>1188</v>
      </c>
    </row>
    <row r="959" spans="1:4" x14ac:dyDescent="0.2">
      <c r="A959" s="570">
        <v>958</v>
      </c>
      <c r="B959" s="794" t="s">
        <v>2817</v>
      </c>
      <c r="C959" s="567" t="s">
        <v>1163</v>
      </c>
    </row>
    <row r="960" spans="1:4" x14ac:dyDescent="0.2">
      <c r="A960" s="570">
        <v>959</v>
      </c>
      <c r="B960" s="794" t="s">
        <v>1532</v>
      </c>
      <c r="C960" s="567" t="s">
        <v>1532</v>
      </c>
    </row>
    <row r="961" spans="1:3" x14ac:dyDescent="0.2">
      <c r="A961" s="570">
        <v>960</v>
      </c>
      <c r="B961" s="794" t="s">
        <v>2818</v>
      </c>
      <c r="C961" s="567" t="s">
        <v>336</v>
      </c>
    </row>
    <row r="962" spans="1:3" x14ac:dyDescent="0.2">
      <c r="A962" s="570">
        <v>961</v>
      </c>
      <c r="B962" s="145" t="s">
        <v>2819</v>
      </c>
      <c r="C962" s="145" t="s">
        <v>725</v>
      </c>
    </row>
    <row r="963" spans="1:3" x14ac:dyDescent="0.2">
      <c r="A963" s="570">
        <v>962</v>
      </c>
      <c r="B963" s="793" t="s">
        <v>2820</v>
      </c>
      <c r="C963" s="88" t="s">
        <v>1355</v>
      </c>
    </row>
    <row r="964" spans="1:3" x14ac:dyDescent="0.2">
      <c r="A964" s="570">
        <v>963</v>
      </c>
      <c r="B964" s="793" t="s">
        <v>2821</v>
      </c>
      <c r="C964" s="88" t="s">
        <v>1557</v>
      </c>
    </row>
    <row r="965" spans="1:3" x14ac:dyDescent="0.2">
      <c r="A965" s="570">
        <v>964</v>
      </c>
      <c r="B965" s="793" t="s">
        <v>2822</v>
      </c>
      <c r="C965" s="88" t="s">
        <v>316</v>
      </c>
    </row>
    <row r="966" spans="1:3" x14ac:dyDescent="0.2">
      <c r="A966" s="570">
        <v>965</v>
      </c>
      <c r="B966" s="795" t="s">
        <v>309</v>
      </c>
      <c r="C966" s="568" t="s">
        <v>309</v>
      </c>
    </row>
    <row r="967" spans="1:3" x14ac:dyDescent="0.2">
      <c r="A967" s="570">
        <v>966</v>
      </c>
      <c r="B967" s="795" t="s">
        <v>310</v>
      </c>
      <c r="C967" s="568" t="s">
        <v>310</v>
      </c>
    </row>
    <row r="968" spans="1:3" x14ac:dyDescent="0.2">
      <c r="A968" s="570">
        <v>967</v>
      </c>
      <c r="B968" s="795" t="s">
        <v>311</v>
      </c>
      <c r="C968" s="568" t="s">
        <v>311</v>
      </c>
    </row>
    <row r="969" spans="1:3" x14ac:dyDescent="0.2">
      <c r="A969" s="570">
        <v>968</v>
      </c>
      <c r="B969" s="795" t="s">
        <v>312</v>
      </c>
      <c r="C969" s="568" t="s">
        <v>312</v>
      </c>
    </row>
    <row r="970" spans="1:3" x14ac:dyDescent="0.2">
      <c r="A970" s="570">
        <v>969</v>
      </c>
      <c r="B970" s="793" t="s">
        <v>2823</v>
      </c>
      <c r="C970" s="88" t="s">
        <v>317</v>
      </c>
    </row>
    <row r="971" spans="1:3" x14ac:dyDescent="0.2">
      <c r="A971" s="570">
        <v>970</v>
      </c>
      <c r="B971" s="793" t="s">
        <v>2824</v>
      </c>
      <c r="C971" s="88" t="s">
        <v>318</v>
      </c>
    </row>
    <row r="972" spans="1:3" x14ac:dyDescent="0.2">
      <c r="A972" s="570">
        <v>971</v>
      </c>
      <c r="B972" s="793" t="s">
        <v>2825</v>
      </c>
      <c r="C972" s="88" t="s">
        <v>756</v>
      </c>
    </row>
    <row r="973" spans="1:3" x14ac:dyDescent="0.2">
      <c r="A973" s="570">
        <v>972</v>
      </c>
      <c r="B973" s="793" t="s">
        <v>2826</v>
      </c>
      <c r="C973" s="88" t="s">
        <v>726</v>
      </c>
    </row>
    <row r="974" spans="1:3" x14ac:dyDescent="0.2">
      <c r="A974" s="570">
        <v>973</v>
      </c>
      <c r="B974" s="793" t="s">
        <v>2827</v>
      </c>
      <c r="C974" s="88" t="s">
        <v>762</v>
      </c>
    </row>
    <row r="975" spans="1:3" x14ac:dyDescent="0.2">
      <c r="A975" s="570">
        <v>974</v>
      </c>
      <c r="B975" s="793" t="s">
        <v>2828</v>
      </c>
      <c r="C975" s="88" t="s">
        <v>319</v>
      </c>
    </row>
    <row r="976" spans="1:3" x14ac:dyDescent="0.2">
      <c r="A976" s="570">
        <v>975</v>
      </c>
      <c r="B976" s="793" t="s">
        <v>2829</v>
      </c>
      <c r="C976" s="88" t="s">
        <v>757</v>
      </c>
    </row>
    <row r="977" spans="1:3" x14ac:dyDescent="0.2">
      <c r="A977" s="570">
        <v>976</v>
      </c>
      <c r="B977" s="795" t="s">
        <v>313</v>
      </c>
      <c r="C977" s="568" t="s">
        <v>313</v>
      </c>
    </row>
    <row r="978" spans="1:3" x14ac:dyDescent="0.2">
      <c r="A978" s="570">
        <v>977</v>
      </c>
      <c r="B978" s="795" t="s">
        <v>314</v>
      </c>
      <c r="C978" s="568" t="s">
        <v>314</v>
      </c>
    </row>
    <row r="979" spans="1:3" x14ac:dyDescent="0.2">
      <c r="A979" s="570">
        <v>978</v>
      </c>
      <c r="B979" s="793" t="s">
        <v>2830</v>
      </c>
      <c r="C979" s="88" t="s">
        <v>320</v>
      </c>
    </row>
    <row r="980" spans="1:3" x14ac:dyDescent="0.2">
      <c r="A980" s="570">
        <v>979</v>
      </c>
      <c r="B980" s="793" t="s">
        <v>2831</v>
      </c>
      <c r="C980" s="88" t="s">
        <v>758</v>
      </c>
    </row>
    <row r="981" spans="1:3" x14ac:dyDescent="0.2">
      <c r="A981" s="570">
        <v>980</v>
      </c>
      <c r="B981" s="793" t="s">
        <v>2832</v>
      </c>
      <c r="C981" s="88" t="s">
        <v>321</v>
      </c>
    </row>
    <row r="982" spans="1:3" x14ac:dyDescent="0.2">
      <c r="A982" s="570">
        <v>981</v>
      </c>
      <c r="B982" s="793" t="s">
        <v>2833</v>
      </c>
      <c r="C982" s="88" t="s">
        <v>759</v>
      </c>
    </row>
    <row r="983" spans="1:3" x14ac:dyDescent="0.2">
      <c r="A983" s="570">
        <v>982</v>
      </c>
      <c r="B983" s="793" t="s">
        <v>2834</v>
      </c>
      <c r="C983" s="88" t="s">
        <v>1231</v>
      </c>
    </row>
    <row r="984" spans="1:3" x14ac:dyDescent="0.2">
      <c r="A984" s="570">
        <v>983</v>
      </c>
      <c r="B984" s="793" t="s">
        <v>2835</v>
      </c>
      <c r="C984" s="88" t="s">
        <v>324</v>
      </c>
    </row>
    <row r="985" spans="1:3" x14ac:dyDescent="0.2">
      <c r="A985" s="570">
        <v>984</v>
      </c>
      <c r="B985" s="793" t="s">
        <v>2836</v>
      </c>
      <c r="C985" s="88" t="s">
        <v>322</v>
      </c>
    </row>
    <row r="986" spans="1:3" x14ac:dyDescent="0.2">
      <c r="A986" s="570">
        <v>985</v>
      </c>
      <c r="B986" s="793" t="s">
        <v>2837</v>
      </c>
      <c r="C986" s="88" t="s">
        <v>760</v>
      </c>
    </row>
    <row r="987" spans="1:3" x14ac:dyDescent="0.2">
      <c r="A987" s="570">
        <v>986</v>
      </c>
      <c r="B987" s="795" t="s">
        <v>824</v>
      </c>
      <c r="C987" s="568" t="s">
        <v>824</v>
      </c>
    </row>
    <row r="988" spans="1:3" x14ac:dyDescent="0.2">
      <c r="A988" s="570">
        <v>987</v>
      </c>
      <c r="B988" s="795" t="s">
        <v>825</v>
      </c>
      <c r="C988" s="568" t="s">
        <v>825</v>
      </c>
    </row>
    <row r="989" spans="1:3" x14ac:dyDescent="0.2">
      <c r="A989" s="570">
        <v>988</v>
      </c>
      <c r="B989" s="795" t="s">
        <v>826</v>
      </c>
      <c r="C989" s="568" t="s">
        <v>826</v>
      </c>
    </row>
    <row r="990" spans="1:3" x14ac:dyDescent="0.2">
      <c r="A990" s="570">
        <v>989</v>
      </c>
      <c r="B990" s="795" t="s">
        <v>827</v>
      </c>
      <c r="C990" s="568" t="s">
        <v>827</v>
      </c>
    </row>
    <row r="991" spans="1:3" x14ac:dyDescent="0.2">
      <c r="A991" s="570">
        <v>990</v>
      </c>
      <c r="B991" s="793" t="s">
        <v>2838</v>
      </c>
      <c r="C991" s="88" t="s">
        <v>323</v>
      </c>
    </row>
    <row r="992" spans="1:3" x14ac:dyDescent="0.2">
      <c r="A992" s="570">
        <v>991</v>
      </c>
      <c r="B992" s="793" t="s">
        <v>2839</v>
      </c>
      <c r="C992" s="88" t="s">
        <v>761</v>
      </c>
    </row>
    <row r="993" spans="1:3" x14ac:dyDescent="0.2">
      <c r="A993" s="570">
        <v>992</v>
      </c>
      <c r="B993" s="793" t="s">
        <v>2840</v>
      </c>
      <c r="C993" s="88" t="s">
        <v>1232</v>
      </c>
    </row>
    <row r="994" spans="1:3" x14ac:dyDescent="0.2">
      <c r="A994" s="570">
        <v>993</v>
      </c>
      <c r="B994" s="793" t="s">
        <v>2841</v>
      </c>
      <c r="C994" s="88" t="s">
        <v>325</v>
      </c>
    </row>
    <row r="995" spans="1:3" x14ac:dyDescent="0.2">
      <c r="A995" s="570">
        <v>994</v>
      </c>
      <c r="B995" s="793" t="s">
        <v>2842</v>
      </c>
      <c r="C995" s="88" t="s">
        <v>723</v>
      </c>
    </row>
    <row r="996" spans="1:3" x14ac:dyDescent="0.2">
      <c r="A996" s="570">
        <v>995</v>
      </c>
      <c r="B996" s="793" t="s">
        <v>2843</v>
      </c>
      <c r="C996" s="88" t="s">
        <v>491</v>
      </c>
    </row>
    <row r="997" spans="1:3" x14ac:dyDescent="0.2">
      <c r="A997" s="570">
        <v>996</v>
      </c>
      <c r="B997" s="793" t="s">
        <v>2844</v>
      </c>
      <c r="C997" s="88" t="s">
        <v>724</v>
      </c>
    </row>
    <row r="998" spans="1:3" x14ac:dyDescent="0.2">
      <c r="A998" s="570">
        <v>997</v>
      </c>
      <c r="B998" s="793" t="s">
        <v>2845</v>
      </c>
      <c r="C998" s="88" t="s">
        <v>492</v>
      </c>
    </row>
    <row r="999" spans="1:3" x14ac:dyDescent="0.2">
      <c r="A999" s="570">
        <v>998</v>
      </c>
      <c r="B999" s="793" t="s">
        <v>2846</v>
      </c>
      <c r="C999" s="88" t="s">
        <v>326</v>
      </c>
    </row>
    <row r="1000" spans="1:3" x14ac:dyDescent="0.2">
      <c r="A1000" s="570">
        <v>999</v>
      </c>
      <c r="B1000" s="793" t="s">
        <v>2847</v>
      </c>
      <c r="C1000" s="88" t="s">
        <v>1233</v>
      </c>
    </row>
    <row r="1001" spans="1:3" x14ac:dyDescent="0.2">
      <c r="A1001" s="570">
        <v>1000</v>
      </c>
      <c r="B1001" s="793" t="s">
        <v>2848</v>
      </c>
      <c r="C1001" s="88" t="s">
        <v>327</v>
      </c>
    </row>
    <row r="1002" spans="1:3" x14ac:dyDescent="0.2">
      <c r="A1002" s="570">
        <v>1001</v>
      </c>
      <c r="B1002" s="793" t="s">
        <v>2849</v>
      </c>
      <c r="C1002" s="88" t="s">
        <v>763</v>
      </c>
    </row>
    <row r="1003" spans="1:3" x14ac:dyDescent="0.2">
      <c r="A1003" s="570">
        <v>1002</v>
      </c>
      <c r="B1003" s="793" t="s">
        <v>2850</v>
      </c>
      <c r="C1003" s="88" t="s">
        <v>328</v>
      </c>
    </row>
    <row r="1004" spans="1:3" x14ac:dyDescent="0.2">
      <c r="A1004" s="570">
        <v>1003</v>
      </c>
      <c r="B1004" s="793" t="s">
        <v>2851</v>
      </c>
      <c r="C1004" s="88" t="s">
        <v>1358</v>
      </c>
    </row>
    <row r="1005" spans="1:3" x14ac:dyDescent="0.2">
      <c r="A1005" s="570">
        <v>1004</v>
      </c>
      <c r="B1005" s="793" t="s">
        <v>2852</v>
      </c>
      <c r="C1005" s="88" t="s">
        <v>764</v>
      </c>
    </row>
    <row r="1006" spans="1:3" x14ac:dyDescent="0.2">
      <c r="A1006" s="570">
        <v>1005</v>
      </c>
      <c r="B1006" s="793" t="s">
        <v>2853</v>
      </c>
      <c r="C1006" s="88" t="s">
        <v>1357</v>
      </c>
    </row>
    <row r="1007" spans="1:3" x14ac:dyDescent="0.2">
      <c r="A1007" s="570">
        <v>1006</v>
      </c>
      <c r="B1007" s="793" t="s">
        <v>2854</v>
      </c>
      <c r="C1007" s="88" t="s">
        <v>753</v>
      </c>
    </row>
    <row r="1008" spans="1:3" x14ac:dyDescent="0.2">
      <c r="A1008" s="570">
        <v>1007</v>
      </c>
      <c r="B1008" s="793" t="s">
        <v>2855</v>
      </c>
      <c r="C1008" s="88" t="s">
        <v>765</v>
      </c>
    </row>
    <row r="1009" spans="1:3" x14ac:dyDescent="0.2">
      <c r="A1009" s="570">
        <v>1008</v>
      </c>
      <c r="B1009" s="793" t="s">
        <v>2856</v>
      </c>
      <c r="C1009" s="88" t="s">
        <v>754</v>
      </c>
    </row>
    <row r="1010" spans="1:3" x14ac:dyDescent="0.2">
      <c r="A1010" s="570">
        <v>1009</v>
      </c>
      <c r="B1010" s="793" t="s">
        <v>2857</v>
      </c>
      <c r="C1010" s="88" t="s">
        <v>766</v>
      </c>
    </row>
    <row r="1011" spans="1:3" x14ac:dyDescent="0.2">
      <c r="A1011" s="570">
        <v>1010</v>
      </c>
      <c r="B1011" s="793" t="s">
        <v>334</v>
      </c>
      <c r="C1011" s="88" t="s">
        <v>334</v>
      </c>
    </row>
    <row r="1012" spans="1:3" x14ac:dyDescent="0.2">
      <c r="A1012" s="570">
        <v>1011</v>
      </c>
      <c r="B1012" s="793" t="s">
        <v>2858</v>
      </c>
      <c r="C1012" s="88" t="s">
        <v>767</v>
      </c>
    </row>
    <row r="1013" spans="1:3" x14ac:dyDescent="0.2">
      <c r="A1013" s="570">
        <v>1012</v>
      </c>
      <c r="B1013" s="793" t="s">
        <v>2859</v>
      </c>
      <c r="C1013" s="88" t="s">
        <v>335</v>
      </c>
    </row>
    <row r="1014" spans="1:3" x14ac:dyDescent="0.2">
      <c r="A1014" s="570">
        <v>1013</v>
      </c>
      <c r="B1014" s="793" t="s">
        <v>2860</v>
      </c>
      <c r="C1014" s="88" t="s">
        <v>768</v>
      </c>
    </row>
    <row r="1015" spans="1:3" x14ac:dyDescent="0.2">
      <c r="A1015" s="570">
        <v>1014</v>
      </c>
      <c r="B1015" s="795" t="s">
        <v>315</v>
      </c>
      <c r="C1015" s="568" t="s">
        <v>315</v>
      </c>
    </row>
    <row r="1016" spans="1:3" x14ac:dyDescent="0.2">
      <c r="A1016" s="570">
        <v>1015</v>
      </c>
      <c r="B1016" s="793" t="s">
        <v>2861</v>
      </c>
      <c r="C1016" s="88" t="s">
        <v>752</v>
      </c>
    </row>
    <row r="1017" spans="1:3" x14ac:dyDescent="0.2">
      <c r="A1017" s="570">
        <v>1016</v>
      </c>
      <c r="B1017" s="793" t="s">
        <v>2862</v>
      </c>
      <c r="C1017" s="88" t="s">
        <v>1240</v>
      </c>
    </row>
    <row r="1018" spans="1:3" x14ac:dyDescent="0.2">
      <c r="A1018" s="570">
        <v>1017</v>
      </c>
      <c r="B1018" s="793" t="s">
        <v>2863</v>
      </c>
      <c r="C1018" s="88" t="s">
        <v>769</v>
      </c>
    </row>
    <row r="1019" spans="1:3" x14ac:dyDescent="0.2">
      <c r="A1019" s="570">
        <v>1018</v>
      </c>
      <c r="B1019" s="793" t="s">
        <v>2864</v>
      </c>
      <c r="C1019" s="88" t="s">
        <v>770</v>
      </c>
    </row>
    <row r="1020" spans="1:3" x14ac:dyDescent="0.2">
      <c r="A1020" s="570">
        <v>1019</v>
      </c>
      <c r="B1020" s="793" t="s">
        <v>2865</v>
      </c>
      <c r="C1020" s="88" t="s">
        <v>772</v>
      </c>
    </row>
    <row r="1021" spans="1:3" x14ac:dyDescent="0.2">
      <c r="A1021" s="570">
        <v>1020</v>
      </c>
      <c r="B1021" s="793" t="s">
        <v>2866</v>
      </c>
      <c r="C1021" s="88" t="s">
        <v>832</v>
      </c>
    </row>
    <row r="1022" spans="1:3" x14ac:dyDescent="0.2">
      <c r="A1022" s="570">
        <v>1021</v>
      </c>
      <c r="B1022" s="793" t="s">
        <v>2867</v>
      </c>
      <c r="C1022" s="88" t="s">
        <v>771</v>
      </c>
    </row>
    <row r="1023" spans="1:3" x14ac:dyDescent="0.2">
      <c r="A1023" s="570">
        <v>1022</v>
      </c>
      <c r="B1023" s="793" t="s">
        <v>2868</v>
      </c>
      <c r="C1023" s="88" t="s">
        <v>773</v>
      </c>
    </row>
    <row r="1024" spans="1:3" x14ac:dyDescent="0.2">
      <c r="A1024" s="570">
        <v>1023</v>
      </c>
      <c r="B1024" s="793" t="s">
        <v>2869</v>
      </c>
      <c r="C1024" s="88" t="s">
        <v>1359</v>
      </c>
    </row>
    <row r="1025" spans="1:3" x14ac:dyDescent="0.2">
      <c r="A1025" s="570">
        <v>1024</v>
      </c>
      <c r="B1025" s="793" t="s">
        <v>2870</v>
      </c>
      <c r="C1025" s="88" t="s">
        <v>774</v>
      </c>
    </row>
    <row r="1026" spans="1:3" x14ac:dyDescent="0.2">
      <c r="A1026" s="570">
        <v>1025</v>
      </c>
      <c r="B1026" s="793" t="s">
        <v>2871</v>
      </c>
      <c r="C1026" s="88" t="s">
        <v>779</v>
      </c>
    </row>
    <row r="1027" spans="1:3" x14ac:dyDescent="0.2">
      <c r="A1027" s="570">
        <v>1026</v>
      </c>
      <c r="B1027" s="793" t="s">
        <v>2872</v>
      </c>
      <c r="C1027" s="88" t="s">
        <v>775</v>
      </c>
    </row>
    <row r="1028" spans="1:3" x14ac:dyDescent="0.2">
      <c r="A1028" s="570">
        <v>1027</v>
      </c>
      <c r="B1028" s="793" t="s">
        <v>2873</v>
      </c>
      <c r="C1028" s="88" t="s">
        <v>1234</v>
      </c>
    </row>
    <row r="1029" spans="1:3" x14ac:dyDescent="0.2">
      <c r="A1029" s="570">
        <v>1028</v>
      </c>
      <c r="B1029" s="793" t="s">
        <v>2874</v>
      </c>
      <c r="C1029" s="88" t="s">
        <v>776</v>
      </c>
    </row>
    <row r="1030" spans="1:3" x14ac:dyDescent="0.2">
      <c r="A1030" s="570">
        <v>1029</v>
      </c>
      <c r="B1030" s="793" t="s">
        <v>2871</v>
      </c>
      <c r="C1030" s="88" t="s">
        <v>779</v>
      </c>
    </row>
    <row r="1031" spans="1:3" x14ac:dyDescent="0.2">
      <c r="A1031" s="570">
        <v>1030</v>
      </c>
      <c r="B1031" s="793" t="s">
        <v>2875</v>
      </c>
      <c r="C1031" s="88" t="s">
        <v>777</v>
      </c>
    </row>
    <row r="1032" spans="1:3" x14ac:dyDescent="0.2">
      <c r="A1032" s="570">
        <v>1031</v>
      </c>
      <c r="B1032" s="793" t="s">
        <v>2876</v>
      </c>
      <c r="C1032" s="88" t="s">
        <v>780</v>
      </c>
    </row>
    <row r="1033" spans="1:3" x14ac:dyDescent="0.2">
      <c r="A1033" s="570">
        <v>1032</v>
      </c>
      <c r="B1033" s="793" t="s">
        <v>2877</v>
      </c>
      <c r="C1033" s="88" t="s">
        <v>778</v>
      </c>
    </row>
    <row r="1034" spans="1:3" x14ac:dyDescent="0.2">
      <c r="A1034" s="570">
        <v>1033</v>
      </c>
      <c r="B1034" s="793" t="s">
        <v>2878</v>
      </c>
      <c r="C1034" s="88" t="s">
        <v>781</v>
      </c>
    </row>
    <row r="1035" spans="1:3" x14ac:dyDescent="0.2">
      <c r="A1035" s="570">
        <v>1034</v>
      </c>
      <c r="B1035" s="793" t="s">
        <v>2879</v>
      </c>
      <c r="C1035" s="88" t="s">
        <v>782</v>
      </c>
    </row>
    <row r="1036" spans="1:3" x14ac:dyDescent="0.2">
      <c r="A1036" s="570">
        <v>1035</v>
      </c>
      <c r="B1036" s="793" t="s">
        <v>2880</v>
      </c>
      <c r="C1036" s="88" t="s">
        <v>1360</v>
      </c>
    </row>
    <row r="1037" spans="1:3" x14ac:dyDescent="0.2">
      <c r="A1037" s="570">
        <v>1036</v>
      </c>
      <c r="B1037" s="793" t="s">
        <v>2881</v>
      </c>
      <c r="C1037" s="88" t="s">
        <v>783</v>
      </c>
    </row>
    <row r="1038" spans="1:3" x14ac:dyDescent="0.2">
      <c r="A1038" s="570">
        <v>1037</v>
      </c>
      <c r="B1038" s="793" t="s">
        <v>2882</v>
      </c>
      <c r="C1038" s="88" t="s">
        <v>784</v>
      </c>
    </row>
    <row r="1039" spans="1:3" x14ac:dyDescent="0.2">
      <c r="A1039" s="570">
        <v>1038</v>
      </c>
      <c r="B1039" s="793" t="s">
        <v>2883</v>
      </c>
      <c r="C1039" s="88" t="s">
        <v>1361</v>
      </c>
    </row>
    <row r="1040" spans="1:3" x14ac:dyDescent="0.2">
      <c r="A1040" s="570">
        <v>1039</v>
      </c>
      <c r="B1040" s="793" t="s">
        <v>2884</v>
      </c>
      <c r="C1040" s="88" t="s">
        <v>785</v>
      </c>
    </row>
    <row r="1041" spans="1:3" x14ac:dyDescent="0.2">
      <c r="A1041" s="570">
        <v>1040</v>
      </c>
      <c r="B1041" s="793" t="s">
        <v>2885</v>
      </c>
      <c r="C1041" s="88" t="s">
        <v>1362</v>
      </c>
    </row>
    <row r="1042" spans="1:3" x14ac:dyDescent="0.2">
      <c r="A1042" s="570">
        <v>1041</v>
      </c>
      <c r="B1042" s="793" t="s">
        <v>2886</v>
      </c>
      <c r="C1042" s="88" t="s">
        <v>786</v>
      </c>
    </row>
    <row r="1043" spans="1:3" x14ac:dyDescent="0.2">
      <c r="A1043" s="570">
        <v>1042</v>
      </c>
      <c r="B1043" s="793" t="s">
        <v>2887</v>
      </c>
      <c r="C1043" s="88" t="s">
        <v>1363</v>
      </c>
    </row>
    <row r="1044" spans="1:3" x14ac:dyDescent="0.2">
      <c r="A1044" s="570">
        <v>1043</v>
      </c>
      <c r="B1044" s="793" t="s">
        <v>2886</v>
      </c>
      <c r="C1044" s="88" t="s">
        <v>787</v>
      </c>
    </row>
    <row r="1045" spans="1:3" x14ac:dyDescent="0.2">
      <c r="A1045" s="570">
        <v>1044</v>
      </c>
      <c r="B1045" s="793" t="s">
        <v>2888</v>
      </c>
      <c r="C1045" s="88" t="s">
        <v>788</v>
      </c>
    </row>
    <row r="1046" spans="1:3" x14ac:dyDescent="0.2">
      <c r="A1046" s="570">
        <v>1045</v>
      </c>
      <c r="B1046" s="793" t="s">
        <v>2889</v>
      </c>
      <c r="C1046" s="88" t="s">
        <v>1364</v>
      </c>
    </row>
    <row r="1047" spans="1:3" x14ac:dyDescent="0.2">
      <c r="A1047" s="570">
        <v>1046</v>
      </c>
      <c r="B1047" s="793" t="s">
        <v>2890</v>
      </c>
      <c r="C1047" s="88" t="s">
        <v>329</v>
      </c>
    </row>
    <row r="1048" spans="1:3" x14ac:dyDescent="0.2">
      <c r="A1048" s="570">
        <v>1047</v>
      </c>
      <c r="B1048" s="793" t="s">
        <v>2891</v>
      </c>
      <c r="C1048" s="88" t="s">
        <v>1239</v>
      </c>
    </row>
    <row r="1049" spans="1:3" x14ac:dyDescent="0.2">
      <c r="A1049" s="570">
        <v>1048</v>
      </c>
      <c r="B1049" s="793" t="s">
        <v>2892</v>
      </c>
      <c r="C1049" s="88" t="s">
        <v>330</v>
      </c>
    </row>
    <row r="1050" spans="1:3" x14ac:dyDescent="0.2">
      <c r="A1050" s="570">
        <v>1049</v>
      </c>
      <c r="B1050" s="793" t="s">
        <v>2893</v>
      </c>
      <c r="C1050" s="88" t="s">
        <v>1084</v>
      </c>
    </row>
    <row r="1051" spans="1:3" x14ac:dyDescent="0.2">
      <c r="A1051" s="570">
        <v>1050</v>
      </c>
      <c r="B1051" s="796" t="s">
        <v>2894</v>
      </c>
      <c r="C1051" s="88" t="s">
        <v>1241</v>
      </c>
    </row>
    <row r="1052" spans="1:3" x14ac:dyDescent="0.2">
      <c r="A1052" s="570">
        <v>1051</v>
      </c>
      <c r="B1052" s="793" t="s">
        <v>2725</v>
      </c>
      <c r="C1052" s="88" t="s">
        <v>331</v>
      </c>
    </row>
    <row r="1053" spans="1:3" x14ac:dyDescent="0.2">
      <c r="A1053" s="570">
        <v>1052</v>
      </c>
      <c r="B1053" s="793" t="s">
        <v>2895</v>
      </c>
      <c r="C1053" s="88" t="s">
        <v>1365</v>
      </c>
    </row>
    <row r="1054" spans="1:3" x14ac:dyDescent="0.2">
      <c r="A1054" s="570">
        <v>1053</v>
      </c>
      <c r="B1054" s="793" t="s">
        <v>2896</v>
      </c>
      <c r="C1054" s="88" t="s">
        <v>332</v>
      </c>
    </row>
    <row r="1055" spans="1:3" ht="25.5" x14ac:dyDescent="0.2">
      <c r="A1055" s="570">
        <v>1054</v>
      </c>
      <c r="B1055" s="792" t="s">
        <v>2897</v>
      </c>
      <c r="C1055" s="88" t="s">
        <v>1085</v>
      </c>
    </row>
    <row r="1056" spans="1:3" x14ac:dyDescent="0.2">
      <c r="A1056" s="570">
        <v>1055</v>
      </c>
      <c r="B1056" s="793" t="s">
        <v>2898</v>
      </c>
      <c r="C1056" s="88" t="s">
        <v>333</v>
      </c>
    </row>
    <row r="1057" spans="1:3" x14ac:dyDescent="0.2">
      <c r="A1057" s="570">
        <v>1056</v>
      </c>
      <c r="B1057" s="793" t="s">
        <v>2899</v>
      </c>
      <c r="C1057" s="88" t="s">
        <v>1086</v>
      </c>
    </row>
    <row r="1058" spans="1:3" x14ac:dyDescent="0.2">
      <c r="A1058" s="570">
        <v>1057</v>
      </c>
      <c r="B1058" s="793" t="s">
        <v>2900</v>
      </c>
      <c r="C1058" s="88" t="s">
        <v>1169</v>
      </c>
    </row>
    <row r="1059" spans="1:3" x14ac:dyDescent="0.2">
      <c r="A1059" s="570">
        <v>1058</v>
      </c>
      <c r="B1059" s="567" t="s">
        <v>2901</v>
      </c>
      <c r="C1059" s="567" t="s">
        <v>648</v>
      </c>
    </row>
    <row r="1060" spans="1:3" x14ac:dyDescent="0.2">
      <c r="A1060" s="570">
        <v>1059</v>
      </c>
      <c r="B1060" s="567" t="s">
        <v>2902</v>
      </c>
      <c r="C1060" s="567" t="s">
        <v>382</v>
      </c>
    </row>
    <row r="1061" spans="1:3" x14ac:dyDescent="0.2">
      <c r="A1061" s="570">
        <v>1060</v>
      </c>
      <c r="B1061" s="797" t="s">
        <v>2903</v>
      </c>
      <c r="C1061" s="153" t="s">
        <v>529</v>
      </c>
    </row>
    <row r="1062" spans="1:3" ht="63.75" x14ac:dyDescent="0.2">
      <c r="A1062" s="570">
        <v>1061</v>
      </c>
      <c r="B1062" s="797" t="s">
        <v>2904</v>
      </c>
      <c r="C1062" s="153" t="s">
        <v>1209</v>
      </c>
    </row>
    <row r="1063" spans="1:3" ht="38.25" x14ac:dyDescent="0.2">
      <c r="A1063" s="570">
        <v>1062</v>
      </c>
      <c r="B1063" s="797" t="s">
        <v>2905</v>
      </c>
      <c r="C1063" s="153" t="s">
        <v>864</v>
      </c>
    </row>
    <row r="1064" spans="1:3" ht="63.75" x14ac:dyDescent="0.2">
      <c r="A1064" s="570">
        <v>1063</v>
      </c>
      <c r="B1064" s="797" t="s">
        <v>2906</v>
      </c>
      <c r="C1064" s="153" t="s">
        <v>863</v>
      </c>
    </row>
    <row r="1065" spans="1:3" ht="25.5" x14ac:dyDescent="0.2">
      <c r="A1065" s="570">
        <v>1064</v>
      </c>
      <c r="B1065" s="798" t="s">
        <v>2907</v>
      </c>
      <c r="C1065" s="153" t="s">
        <v>1535</v>
      </c>
    </row>
    <row r="1066" spans="1:3" x14ac:dyDescent="0.2">
      <c r="A1066" s="570">
        <v>1065</v>
      </c>
      <c r="B1066" s="797" t="s">
        <v>1274</v>
      </c>
      <c r="C1066" s="153" t="s">
        <v>1274</v>
      </c>
    </row>
    <row r="1067" spans="1:3" x14ac:dyDescent="0.2">
      <c r="A1067" s="570">
        <v>1066</v>
      </c>
      <c r="B1067" s="797" t="s">
        <v>2908</v>
      </c>
      <c r="C1067" s="153" t="s">
        <v>1275</v>
      </c>
    </row>
    <row r="1068" spans="1:3" ht="38.25" x14ac:dyDescent="0.2">
      <c r="A1068" s="570">
        <v>1067</v>
      </c>
      <c r="B1068" s="797" t="s">
        <v>2909</v>
      </c>
      <c r="C1068" s="153" t="s">
        <v>1092</v>
      </c>
    </row>
    <row r="1069" spans="1:3" ht="114.75" x14ac:dyDescent="0.2">
      <c r="A1069" s="570">
        <v>1068</v>
      </c>
      <c r="B1069" s="797" t="s">
        <v>2910</v>
      </c>
      <c r="C1069" s="153" t="s">
        <v>865</v>
      </c>
    </row>
    <row r="1070" spans="1:3" x14ac:dyDescent="0.2">
      <c r="A1070" s="570">
        <v>1069</v>
      </c>
      <c r="B1070" s="797" t="s">
        <v>2911</v>
      </c>
      <c r="C1070" s="153" t="s">
        <v>1593</v>
      </c>
    </row>
    <row r="1071" spans="1:3" ht="51" x14ac:dyDescent="0.2">
      <c r="A1071" s="570">
        <v>1070</v>
      </c>
      <c r="B1071" s="797" t="s">
        <v>2912</v>
      </c>
      <c r="C1071" s="153" t="s">
        <v>1090</v>
      </c>
    </row>
    <row r="1072" spans="1:3" x14ac:dyDescent="0.2">
      <c r="A1072" s="570">
        <v>1071</v>
      </c>
      <c r="B1072" s="797" t="s">
        <v>2913</v>
      </c>
      <c r="C1072" s="153" t="s">
        <v>1276</v>
      </c>
    </row>
    <row r="1073" spans="1:3" ht="25.5" x14ac:dyDescent="0.2">
      <c r="A1073" s="570">
        <v>1072</v>
      </c>
      <c r="B1073" s="797" t="s">
        <v>2914</v>
      </c>
      <c r="C1073" s="153" t="s">
        <v>1091</v>
      </c>
    </row>
    <row r="1074" spans="1:3" ht="25.5" x14ac:dyDescent="0.2">
      <c r="A1074" s="570">
        <v>1073</v>
      </c>
      <c r="B1074" s="797" t="s">
        <v>2915</v>
      </c>
      <c r="C1074" s="153" t="s">
        <v>1277</v>
      </c>
    </row>
    <row r="1075" spans="1:3" ht="25.5" x14ac:dyDescent="0.2">
      <c r="A1075" s="570">
        <v>1074</v>
      </c>
      <c r="B1075" s="797" t="s">
        <v>2916</v>
      </c>
      <c r="C1075" s="153" t="s">
        <v>1093</v>
      </c>
    </row>
    <row r="1076" spans="1:3" ht="38.25" x14ac:dyDescent="0.2">
      <c r="A1076" s="570">
        <v>1075</v>
      </c>
      <c r="B1076" s="797" t="s">
        <v>2917</v>
      </c>
      <c r="C1076" s="153" t="s">
        <v>833</v>
      </c>
    </row>
    <row r="1077" spans="1:3" x14ac:dyDescent="0.2">
      <c r="A1077" s="570">
        <v>1076</v>
      </c>
      <c r="B1077" s="797" t="s">
        <v>1094</v>
      </c>
      <c r="C1077" s="153" t="s">
        <v>1094</v>
      </c>
    </row>
    <row r="1078" spans="1:3" x14ac:dyDescent="0.2">
      <c r="A1078" s="570">
        <v>1077</v>
      </c>
      <c r="B1078" s="797" t="s">
        <v>2918</v>
      </c>
      <c r="C1078" s="153" t="s">
        <v>1280</v>
      </c>
    </row>
    <row r="1079" spans="1:3" x14ac:dyDescent="0.2">
      <c r="A1079" s="570">
        <v>1078</v>
      </c>
      <c r="B1079" s="797" t="s">
        <v>2919</v>
      </c>
      <c r="C1079" s="153" t="s">
        <v>1095</v>
      </c>
    </row>
    <row r="1080" spans="1:3" ht="102" x14ac:dyDescent="0.2">
      <c r="A1080" s="570">
        <v>1079</v>
      </c>
      <c r="B1080" s="797" t="s">
        <v>2920</v>
      </c>
      <c r="C1080" s="153" t="s">
        <v>830</v>
      </c>
    </row>
    <row r="1081" spans="1:3" x14ac:dyDescent="0.2">
      <c r="A1081" s="570">
        <v>1080</v>
      </c>
      <c r="B1081" s="799" t="s">
        <v>2921</v>
      </c>
      <c r="C1081" s="571" t="s">
        <v>1278</v>
      </c>
    </row>
    <row r="1082" spans="1:3" x14ac:dyDescent="0.2">
      <c r="A1082" s="570">
        <v>1081</v>
      </c>
      <c r="B1082" s="797" t="s">
        <v>2922</v>
      </c>
      <c r="C1082" s="153" t="s">
        <v>1279</v>
      </c>
    </row>
    <row r="1083" spans="1:3" x14ac:dyDescent="0.2">
      <c r="A1083" s="570">
        <v>1082</v>
      </c>
      <c r="B1083" s="797" t="s">
        <v>2923</v>
      </c>
      <c r="C1083" s="153" t="s">
        <v>800</v>
      </c>
    </row>
    <row r="1084" spans="1:3" ht="38.25" x14ac:dyDescent="0.2">
      <c r="A1084" s="570">
        <v>1083</v>
      </c>
      <c r="B1084" s="797" t="s">
        <v>2924</v>
      </c>
      <c r="C1084" s="153" t="s">
        <v>801</v>
      </c>
    </row>
    <row r="1085" spans="1:3" x14ac:dyDescent="0.2">
      <c r="A1085" s="570">
        <v>1084</v>
      </c>
      <c r="B1085" s="797" t="s">
        <v>2925</v>
      </c>
      <c r="C1085" s="153" t="s">
        <v>1281</v>
      </c>
    </row>
    <row r="1086" spans="1:3" ht="38.25" x14ac:dyDescent="0.2">
      <c r="A1086" s="570">
        <v>1085</v>
      </c>
      <c r="B1086" s="797" t="s">
        <v>2926</v>
      </c>
      <c r="C1086" s="153" t="s">
        <v>820</v>
      </c>
    </row>
    <row r="1087" spans="1:3" ht="38.25" x14ac:dyDescent="0.2">
      <c r="A1087" s="570">
        <v>1086</v>
      </c>
      <c r="B1087" s="797" t="s">
        <v>2927</v>
      </c>
      <c r="C1087" s="153" t="s">
        <v>821</v>
      </c>
    </row>
    <row r="1088" spans="1:3" ht="51" x14ac:dyDescent="0.2">
      <c r="A1088" s="570">
        <v>1087</v>
      </c>
      <c r="B1088" s="797" t="s">
        <v>2928</v>
      </c>
      <c r="C1088" s="153" t="s">
        <v>202</v>
      </c>
    </row>
    <row r="1089" spans="1:3" ht="25.5" x14ac:dyDescent="0.2">
      <c r="A1089" s="570">
        <v>1088</v>
      </c>
      <c r="B1089" s="797" t="s">
        <v>2929</v>
      </c>
      <c r="C1089" s="153" t="s">
        <v>822</v>
      </c>
    </row>
    <row r="1090" spans="1:3" ht="38.25" x14ac:dyDescent="0.2">
      <c r="A1090" s="570">
        <v>1089</v>
      </c>
      <c r="B1090" s="797" t="s">
        <v>2930</v>
      </c>
      <c r="C1090" s="153" t="s">
        <v>823</v>
      </c>
    </row>
    <row r="1091" spans="1:3" ht="25.5" x14ac:dyDescent="0.2">
      <c r="A1091" s="570">
        <v>1090</v>
      </c>
      <c r="B1091" s="797" t="s">
        <v>2931</v>
      </c>
      <c r="C1091" s="153" t="s">
        <v>1161</v>
      </c>
    </row>
    <row r="1092" spans="1:3" ht="38.25" x14ac:dyDescent="0.2">
      <c r="A1092" s="570">
        <v>1091</v>
      </c>
      <c r="B1092" s="797" t="s">
        <v>2932</v>
      </c>
      <c r="C1092" s="153" t="s">
        <v>1162</v>
      </c>
    </row>
    <row r="1093" spans="1:3" x14ac:dyDescent="0.2">
      <c r="A1093" s="570">
        <v>1092</v>
      </c>
      <c r="B1093" s="797" t="s">
        <v>2933</v>
      </c>
      <c r="C1093" s="153" t="s">
        <v>1596</v>
      </c>
    </row>
    <row r="1094" spans="1:3" ht="63.75" x14ac:dyDescent="0.2">
      <c r="A1094" s="570">
        <v>1093</v>
      </c>
      <c r="B1094" s="797" t="s">
        <v>2934</v>
      </c>
      <c r="C1094" s="153" t="s">
        <v>1594</v>
      </c>
    </row>
    <row r="1095" spans="1:3" ht="63.75" x14ac:dyDescent="0.2">
      <c r="A1095" s="570">
        <v>1094</v>
      </c>
      <c r="B1095" s="797" t="s">
        <v>2935</v>
      </c>
      <c r="C1095" s="153" t="s">
        <v>1595</v>
      </c>
    </row>
    <row r="1096" spans="1:3" x14ac:dyDescent="0.2">
      <c r="A1096" s="570">
        <v>1095</v>
      </c>
      <c r="B1096" s="797" t="s">
        <v>2936</v>
      </c>
      <c r="C1096" s="153" t="s">
        <v>1597</v>
      </c>
    </row>
    <row r="1097" spans="1:3" x14ac:dyDescent="0.2">
      <c r="A1097" s="570">
        <v>1096</v>
      </c>
      <c r="B1097" s="797" t="s">
        <v>2937</v>
      </c>
      <c r="C1097" s="153" t="s">
        <v>528</v>
      </c>
    </row>
    <row r="1098" spans="1:3" ht="38.25" x14ac:dyDescent="0.2">
      <c r="A1098" s="570">
        <v>1097</v>
      </c>
      <c r="B1098" s="797" t="s">
        <v>2938</v>
      </c>
      <c r="C1098" s="153" t="s">
        <v>1168</v>
      </c>
    </row>
    <row r="1099" spans="1:3" x14ac:dyDescent="0.2">
      <c r="A1099" s="570">
        <v>1098</v>
      </c>
      <c r="B1099" s="797" t="s">
        <v>2939</v>
      </c>
      <c r="C1099" s="153" t="s">
        <v>1593</v>
      </c>
    </row>
    <row r="1100" spans="1:3" ht="76.5" x14ac:dyDescent="0.2">
      <c r="A1100" s="570">
        <v>1099</v>
      </c>
      <c r="B1100" s="797" t="s">
        <v>2940</v>
      </c>
      <c r="C1100" s="153" t="s">
        <v>1041</v>
      </c>
    </row>
    <row r="1101" spans="1:3" x14ac:dyDescent="0.2">
      <c r="A1101" s="570">
        <v>1100</v>
      </c>
      <c r="B1101" s="797" t="s">
        <v>2941</v>
      </c>
      <c r="C1101" s="153" t="s">
        <v>855</v>
      </c>
    </row>
    <row r="1102" spans="1:3" ht="25.5" x14ac:dyDescent="0.2">
      <c r="A1102" s="570">
        <v>1101</v>
      </c>
      <c r="B1102" s="797" t="s">
        <v>2942</v>
      </c>
      <c r="C1102" s="153" t="s">
        <v>211</v>
      </c>
    </row>
    <row r="1103" spans="1:3" ht="102" x14ac:dyDescent="0.2">
      <c r="A1103" s="570">
        <v>1102</v>
      </c>
      <c r="B1103" s="797" t="s">
        <v>2943</v>
      </c>
      <c r="C1103" s="153" t="s">
        <v>203</v>
      </c>
    </row>
    <row r="1104" spans="1:3" ht="38.25" x14ac:dyDescent="0.2">
      <c r="A1104" s="570">
        <v>1103</v>
      </c>
      <c r="B1104" s="797" t="s">
        <v>2944</v>
      </c>
      <c r="C1104" s="153" t="s">
        <v>210</v>
      </c>
    </row>
    <row r="1105" spans="1:3" ht="140.25" x14ac:dyDescent="0.2">
      <c r="A1105" s="570">
        <v>1104</v>
      </c>
      <c r="B1105" s="797" t="s">
        <v>2945</v>
      </c>
      <c r="C1105" s="153" t="s">
        <v>1167</v>
      </c>
    </row>
    <row r="1106" spans="1:3" x14ac:dyDescent="0.2">
      <c r="A1106" s="570">
        <v>1105</v>
      </c>
      <c r="B1106" s="797" t="s">
        <v>2946</v>
      </c>
      <c r="C1106" s="153" t="s">
        <v>531</v>
      </c>
    </row>
    <row r="1107" spans="1:3" ht="63.75" x14ac:dyDescent="0.2">
      <c r="A1107" s="570">
        <v>1106</v>
      </c>
      <c r="B1107" s="797" t="s">
        <v>2947</v>
      </c>
      <c r="C1107" s="153" t="s">
        <v>1523</v>
      </c>
    </row>
    <row r="1108" spans="1:3" x14ac:dyDescent="0.2">
      <c r="A1108" s="570">
        <v>1107</v>
      </c>
      <c r="B1108" s="794" t="s">
        <v>2948</v>
      </c>
      <c r="C1108" s="567" t="s">
        <v>1519</v>
      </c>
    </row>
    <row r="1109" spans="1:3" x14ac:dyDescent="0.2">
      <c r="A1109" s="570">
        <v>1108</v>
      </c>
      <c r="B1109" s="792" t="s">
        <v>2949</v>
      </c>
      <c r="C1109" s="150" t="s">
        <v>1598</v>
      </c>
    </row>
    <row r="1110" spans="1:3" ht="25.5" x14ac:dyDescent="0.2">
      <c r="A1110" s="570">
        <v>1109</v>
      </c>
      <c r="B1110" s="797" t="s">
        <v>2950</v>
      </c>
      <c r="C1110" s="153" t="s">
        <v>867</v>
      </c>
    </row>
    <row r="1111" spans="1:3" ht="63.75" x14ac:dyDescent="0.2">
      <c r="A1111" s="570">
        <v>1110</v>
      </c>
      <c r="B1111" s="792" t="s">
        <v>2951</v>
      </c>
      <c r="C1111" s="150" t="s">
        <v>866</v>
      </c>
    </row>
    <row r="1112" spans="1:3" ht="38.25" x14ac:dyDescent="0.2">
      <c r="A1112" s="570">
        <v>1111</v>
      </c>
      <c r="B1112" s="797" t="s">
        <v>2952</v>
      </c>
      <c r="C1112" s="153" t="s">
        <v>1273</v>
      </c>
    </row>
    <row r="1113" spans="1:3" x14ac:dyDescent="0.2">
      <c r="A1113" s="570">
        <v>1112</v>
      </c>
      <c r="B1113" s="794" t="s">
        <v>2275</v>
      </c>
      <c r="C1113" s="567" t="s">
        <v>1328</v>
      </c>
    </row>
    <row r="1114" spans="1:3" ht="89.25" x14ac:dyDescent="0.2">
      <c r="A1114" s="570">
        <v>1113</v>
      </c>
      <c r="B1114" s="797" t="s">
        <v>2953</v>
      </c>
      <c r="C1114" s="153" t="s">
        <v>1170</v>
      </c>
    </row>
    <row r="1115" spans="1:3" ht="51" x14ac:dyDescent="0.2">
      <c r="A1115" s="570">
        <v>1114</v>
      </c>
      <c r="B1115" s="797" t="s">
        <v>2954</v>
      </c>
      <c r="C1115" s="153" t="s">
        <v>869</v>
      </c>
    </row>
    <row r="1116" spans="1:3" ht="102" x14ac:dyDescent="0.2">
      <c r="A1116" s="570">
        <v>1115</v>
      </c>
      <c r="B1116" s="792" t="s">
        <v>2955</v>
      </c>
      <c r="C1116" s="150" t="s">
        <v>868</v>
      </c>
    </row>
    <row r="1117" spans="1:3" ht="25.5" x14ac:dyDescent="0.2">
      <c r="A1117" s="570">
        <v>1116</v>
      </c>
      <c r="B1117" s="797" t="s">
        <v>2956</v>
      </c>
      <c r="C1117" s="153" t="s">
        <v>1171</v>
      </c>
    </row>
    <row r="1118" spans="1:3" x14ac:dyDescent="0.2">
      <c r="A1118" s="570">
        <v>1117</v>
      </c>
      <c r="B1118" s="794" t="s">
        <v>2957</v>
      </c>
      <c r="C1118" s="567" t="s">
        <v>1166</v>
      </c>
    </row>
    <row r="1119" spans="1:3" ht="51" x14ac:dyDescent="0.2">
      <c r="A1119" s="570">
        <v>1118</v>
      </c>
      <c r="B1119" s="797" t="s">
        <v>2958</v>
      </c>
      <c r="C1119" s="153" t="s">
        <v>1538</v>
      </c>
    </row>
    <row r="1120" spans="1:3" x14ac:dyDescent="0.2">
      <c r="A1120" s="570">
        <v>1119</v>
      </c>
      <c r="B1120" s="797" t="s">
        <v>2959</v>
      </c>
      <c r="C1120" s="153" t="s">
        <v>1539</v>
      </c>
    </row>
    <row r="1121" spans="1:3" x14ac:dyDescent="0.2">
      <c r="A1121" s="570">
        <v>1120</v>
      </c>
      <c r="B1121" s="797" t="s">
        <v>2960</v>
      </c>
      <c r="C1121" s="153" t="s">
        <v>1536</v>
      </c>
    </row>
    <row r="1122" spans="1:3" ht="38.25" x14ac:dyDescent="0.2">
      <c r="A1122" s="570">
        <v>1121</v>
      </c>
      <c r="B1122" s="797" t="s">
        <v>2961</v>
      </c>
      <c r="C1122" s="153" t="s">
        <v>1537</v>
      </c>
    </row>
    <row r="1123" spans="1:3" ht="63.75" x14ac:dyDescent="0.2">
      <c r="A1123" s="570">
        <v>1122</v>
      </c>
      <c r="B1123" s="797" t="s">
        <v>2962</v>
      </c>
      <c r="C1123" s="153" t="s">
        <v>722</v>
      </c>
    </row>
    <row r="1124" spans="1:3" ht="25.5" x14ac:dyDescent="0.2">
      <c r="A1124" s="570">
        <v>1123</v>
      </c>
      <c r="B1124" s="800" t="s">
        <v>2963</v>
      </c>
      <c r="C1124" s="572" t="s">
        <v>1042</v>
      </c>
    </row>
    <row r="1125" spans="1:3" x14ac:dyDescent="0.2">
      <c r="A1125" s="570">
        <v>1124</v>
      </c>
      <c r="B1125" s="797" t="s">
        <v>2964</v>
      </c>
      <c r="C1125" s="153" t="s">
        <v>1044</v>
      </c>
    </row>
    <row r="1126" spans="1:3" ht="25.5" x14ac:dyDescent="0.2">
      <c r="A1126" s="570">
        <v>1125</v>
      </c>
      <c r="B1126" s="800" t="s">
        <v>2965</v>
      </c>
      <c r="C1126" s="572" t="s">
        <v>1043</v>
      </c>
    </row>
    <row r="1127" spans="1:3" x14ac:dyDescent="0.2">
      <c r="A1127" s="570">
        <v>1126</v>
      </c>
      <c r="B1127" s="797" t="s">
        <v>2966</v>
      </c>
      <c r="C1127" s="153" t="s">
        <v>1600</v>
      </c>
    </row>
    <row r="1128" spans="1:3" x14ac:dyDescent="0.2">
      <c r="A1128" s="570">
        <v>1127</v>
      </c>
      <c r="B1128" s="797" t="s">
        <v>2967</v>
      </c>
      <c r="C1128" s="153" t="s">
        <v>1524</v>
      </c>
    </row>
    <row r="1129" spans="1:3" ht="102" x14ac:dyDescent="0.2">
      <c r="A1129" s="570">
        <v>1128</v>
      </c>
      <c r="B1129" s="797" t="s">
        <v>2968</v>
      </c>
      <c r="C1129" s="153" t="s">
        <v>875</v>
      </c>
    </row>
    <row r="1130" spans="1:3" ht="140.25" x14ac:dyDescent="0.2">
      <c r="A1130" s="570">
        <v>1129</v>
      </c>
      <c r="B1130" s="797" t="s">
        <v>2969</v>
      </c>
      <c r="C1130" s="153" t="s">
        <v>1525</v>
      </c>
    </row>
    <row r="1131" spans="1:3" x14ac:dyDescent="0.2">
      <c r="A1131" s="570">
        <v>1130</v>
      </c>
      <c r="B1131" s="794" t="s">
        <v>2970</v>
      </c>
      <c r="C1131" s="567" t="s">
        <v>1558</v>
      </c>
    </row>
    <row r="1132" spans="1:3" x14ac:dyDescent="0.2">
      <c r="A1132" s="570">
        <v>1131</v>
      </c>
      <c r="B1132" s="795" t="s">
        <v>623</v>
      </c>
      <c r="C1132" s="568" t="s">
        <v>623</v>
      </c>
    </row>
    <row r="1133" spans="1:3" x14ac:dyDescent="0.2">
      <c r="A1133" s="570">
        <v>1132</v>
      </c>
      <c r="B1133" s="794" t="s">
        <v>2971</v>
      </c>
      <c r="C1133" s="569" t="s">
        <v>816</v>
      </c>
    </row>
    <row r="1134" spans="1:3" x14ac:dyDescent="0.2">
      <c r="A1134" s="570">
        <v>1133</v>
      </c>
      <c r="B1134" s="794" t="s">
        <v>2972</v>
      </c>
      <c r="C1134" s="567" t="s">
        <v>626</v>
      </c>
    </row>
    <row r="1135" spans="1:3" x14ac:dyDescent="0.2">
      <c r="A1135" s="570">
        <v>1134</v>
      </c>
      <c r="B1135" s="793" t="s">
        <v>2973</v>
      </c>
      <c r="C1135" s="88" t="s">
        <v>1259</v>
      </c>
    </row>
    <row r="1136" spans="1:3" x14ac:dyDescent="0.2">
      <c r="A1136" s="570">
        <v>1135</v>
      </c>
      <c r="B1136" s="801" t="s">
        <v>2974</v>
      </c>
      <c r="C1136" s="73" t="s">
        <v>1285</v>
      </c>
    </row>
    <row r="1137" spans="1:3" x14ac:dyDescent="0.2">
      <c r="A1137" s="570">
        <v>1136</v>
      </c>
      <c r="B1137" s="793" t="s">
        <v>2975</v>
      </c>
      <c r="C1137" s="88" t="s">
        <v>628</v>
      </c>
    </row>
    <row r="1138" spans="1:3" x14ac:dyDescent="0.2">
      <c r="A1138" s="570">
        <v>1137</v>
      </c>
      <c r="B1138" s="793" t="s">
        <v>2976</v>
      </c>
      <c r="C1138" s="88" t="s">
        <v>1260</v>
      </c>
    </row>
    <row r="1139" spans="1:3" ht="63.75" x14ac:dyDescent="0.2">
      <c r="A1139" s="570">
        <v>1138</v>
      </c>
      <c r="B1139" s="792" t="s">
        <v>2977</v>
      </c>
      <c r="C1139" s="88" t="s">
        <v>1283</v>
      </c>
    </row>
    <row r="1140" spans="1:3" ht="76.5" x14ac:dyDescent="0.2">
      <c r="A1140" s="570">
        <v>1139</v>
      </c>
      <c r="B1140" s="792" t="s">
        <v>2978</v>
      </c>
      <c r="C1140" s="88" t="s">
        <v>508</v>
      </c>
    </row>
    <row r="1141" spans="1:3" ht="38.25" x14ac:dyDescent="0.2">
      <c r="A1141" s="570">
        <v>1140</v>
      </c>
      <c r="B1141" s="792" t="s">
        <v>2979</v>
      </c>
      <c r="C1141" s="88" t="s">
        <v>1282</v>
      </c>
    </row>
    <row r="1142" spans="1:3" ht="51" x14ac:dyDescent="0.2">
      <c r="A1142" s="570">
        <v>1141</v>
      </c>
      <c r="B1142" s="792" t="s">
        <v>2980</v>
      </c>
      <c r="C1142" s="88" t="s">
        <v>1284</v>
      </c>
    </row>
    <row r="1143" spans="1:3" ht="76.5" x14ac:dyDescent="0.2">
      <c r="A1143" s="570">
        <v>1142</v>
      </c>
      <c r="B1143" s="792" t="s">
        <v>2981</v>
      </c>
      <c r="C1143" s="88" t="s">
        <v>510</v>
      </c>
    </row>
    <row r="1144" spans="1:3" x14ac:dyDescent="0.2">
      <c r="A1144" s="570">
        <v>1143</v>
      </c>
      <c r="B1144" s="794" t="s">
        <v>2982</v>
      </c>
      <c r="C1144" s="567" t="s">
        <v>627</v>
      </c>
    </row>
    <row r="1145" spans="1:3" x14ac:dyDescent="0.2">
      <c r="A1145" s="570">
        <v>1144</v>
      </c>
      <c r="B1145" s="801" t="s">
        <v>2983</v>
      </c>
      <c r="C1145" s="73" t="s">
        <v>629</v>
      </c>
    </row>
    <row r="1146" spans="1:3" ht="102" x14ac:dyDescent="0.2">
      <c r="A1146" s="570">
        <v>1145</v>
      </c>
      <c r="B1146" s="792" t="s">
        <v>2984</v>
      </c>
      <c r="C1146" s="88" t="s">
        <v>377</v>
      </c>
    </row>
    <row r="1147" spans="1:3" ht="25.5" x14ac:dyDescent="0.2">
      <c r="A1147" s="570">
        <v>1146</v>
      </c>
      <c r="B1147" s="711" t="s">
        <v>2985</v>
      </c>
      <c r="C1147" s="527" t="s">
        <v>158</v>
      </c>
    </row>
    <row r="1148" spans="1:3" ht="54" x14ac:dyDescent="0.2">
      <c r="A1148" s="570">
        <v>1147</v>
      </c>
      <c r="B1148" s="802" t="s">
        <v>2986</v>
      </c>
      <c r="C1148" s="583" t="s">
        <v>157</v>
      </c>
    </row>
    <row r="1149" spans="1:3" x14ac:dyDescent="0.2">
      <c r="A1149" s="570">
        <v>1148</v>
      </c>
      <c r="B1149" s="708" t="s">
        <v>2987</v>
      </c>
      <c r="C1149" s="129" t="s">
        <v>170</v>
      </c>
    </row>
    <row r="1150" spans="1:3" x14ac:dyDescent="0.2">
      <c r="A1150" s="570">
        <v>1149</v>
      </c>
      <c r="B1150" s="576" t="s">
        <v>2988</v>
      </c>
      <c r="C1150" t="s">
        <v>279</v>
      </c>
    </row>
    <row r="1151" spans="1:3" x14ac:dyDescent="0.2">
      <c r="A1151" s="668">
        <v>1500</v>
      </c>
      <c r="B1151" s="803" t="s">
        <v>2989</v>
      </c>
      <c r="C1151" s="669" t="s">
        <v>1738</v>
      </c>
    </row>
    <row r="1152" spans="1:3" x14ac:dyDescent="0.2">
      <c r="A1152" s="579">
        <v>1501</v>
      </c>
      <c r="B1152" s="804" t="s">
        <v>2990</v>
      </c>
      <c r="C1152" s="665" t="s">
        <v>1663</v>
      </c>
    </row>
    <row r="1153" spans="1:3" x14ac:dyDescent="0.2">
      <c r="A1153" s="579">
        <v>1502</v>
      </c>
      <c r="B1153" s="805" t="s">
        <v>2991</v>
      </c>
      <c r="C1153" s="666" t="s">
        <v>1607</v>
      </c>
    </row>
    <row r="1154" spans="1:3" x14ac:dyDescent="0.2">
      <c r="A1154" s="579">
        <v>1503</v>
      </c>
      <c r="B1154" s="714" t="s">
        <v>2992</v>
      </c>
      <c r="C1154" s="663" t="s">
        <v>1656</v>
      </c>
    </row>
    <row r="1155" spans="1:3" ht="38.25" x14ac:dyDescent="0.2">
      <c r="A1155" s="579">
        <v>1504</v>
      </c>
      <c r="B1155" s="711" t="s">
        <v>2993</v>
      </c>
      <c r="C1155" s="527" t="s">
        <v>1742</v>
      </c>
    </row>
    <row r="1156" spans="1:3" x14ac:dyDescent="0.2">
      <c r="A1156" s="579">
        <v>1505</v>
      </c>
      <c r="B1156" s="806" t="s">
        <v>2994</v>
      </c>
      <c r="C1156" s="670" t="s">
        <v>1741</v>
      </c>
    </row>
    <row r="1157" spans="1:3" ht="72" x14ac:dyDescent="0.2">
      <c r="A1157" s="579">
        <v>1506</v>
      </c>
      <c r="B1157" s="802" t="s">
        <v>3180</v>
      </c>
      <c r="C1157" s="583" t="s">
        <v>1740</v>
      </c>
    </row>
    <row r="1158" spans="1:3" ht="25.5" x14ac:dyDescent="0.2">
      <c r="A1158" s="579">
        <v>1507</v>
      </c>
      <c r="B1158" s="807" t="s">
        <v>2995</v>
      </c>
      <c r="C1158" s="663" t="s">
        <v>1718</v>
      </c>
    </row>
    <row r="1159" spans="1:3" ht="25.5" x14ac:dyDescent="0.2">
      <c r="A1159" s="579">
        <v>1508</v>
      </c>
      <c r="B1159" s="711" t="s">
        <v>2996</v>
      </c>
      <c r="C1159" s="527" t="s">
        <v>1719</v>
      </c>
    </row>
    <row r="1160" spans="1:3" ht="33.75" x14ac:dyDescent="0.2">
      <c r="A1160" s="579">
        <v>1509</v>
      </c>
      <c r="B1160" s="721" t="s">
        <v>2997</v>
      </c>
      <c r="C1160" s="71" t="s">
        <v>1679</v>
      </c>
    </row>
    <row r="1161" spans="1:3" ht="22.5" x14ac:dyDescent="0.2">
      <c r="A1161" s="579">
        <v>1510</v>
      </c>
      <c r="B1161" s="721" t="s">
        <v>2998</v>
      </c>
      <c r="C1161" s="71" t="s">
        <v>1717</v>
      </c>
    </row>
    <row r="1162" spans="1:3" x14ac:dyDescent="0.2">
      <c r="A1162" s="579">
        <v>1511</v>
      </c>
      <c r="B1162" s="808" t="s">
        <v>2999</v>
      </c>
      <c r="C1162" s="412" t="s">
        <v>1716</v>
      </c>
    </row>
    <row r="1163" spans="1:3" x14ac:dyDescent="0.2">
      <c r="A1163" s="579">
        <v>1512</v>
      </c>
      <c r="B1163" s="736" t="s">
        <v>3000</v>
      </c>
      <c r="C1163" s="414" t="s">
        <v>1721</v>
      </c>
    </row>
    <row r="1164" spans="1:3" ht="25.5" x14ac:dyDescent="0.2">
      <c r="A1164" s="579">
        <v>1513</v>
      </c>
      <c r="B1164" s="708" t="s">
        <v>3001</v>
      </c>
      <c r="C1164" s="129" t="s">
        <v>1720</v>
      </c>
    </row>
    <row r="1165" spans="1:3" ht="33.75" x14ac:dyDescent="0.2">
      <c r="A1165" s="579">
        <v>1514</v>
      </c>
      <c r="B1165" s="734" t="s">
        <v>3002</v>
      </c>
      <c r="C1165" s="67" t="s">
        <v>1730</v>
      </c>
    </row>
    <row r="1166" spans="1:3" ht="33.75" x14ac:dyDescent="0.2">
      <c r="A1166" s="579">
        <v>1515</v>
      </c>
      <c r="B1166" s="734" t="s">
        <v>3003</v>
      </c>
      <c r="C1166" s="67" t="s">
        <v>1682</v>
      </c>
    </row>
    <row r="1167" spans="1:3" ht="25.5" x14ac:dyDescent="0.2">
      <c r="A1167" s="579">
        <v>1516</v>
      </c>
      <c r="B1167" s="708" t="s">
        <v>3004</v>
      </c>
      <c r="C1167" s="685" t="s">
        <v>1693</v>
      </c>
    </row>
    <row r="1168" spans="1:3" ht="22.5" x14ac:dyDescent="0.2">
      <c r="A1168" s="579">
        <v>1517</v>
      </c>
      <c r="B1168" s="734" t="s">
        <v>3005</v>
      </c>
      <c r="C1168" s="67" t="s">
        <v>1694</v>
      </c>
    </row>
    <row r="1169" spans="1:3" ht="25.5" x14ac:dyDescent="0.2">
      <c r="A1169" s="579">
        <v>1518</v>
      </c>
      <c r="B1169" s="708" t="s">
        <v>3006</v>
      </c>
      <c r="C1169" s="685" t="s">
        <v>1695</v>
      </c>
    </row>
    <row r="1170" spans="1:3" ht="22.5" x14ac:dyDescent="0.2">
      <c r="A1170" s="579">
        <v>1519</v>
      </c>
      <c r="B1170" s="734" t="s">
        <v>3007</v>
      </c>
      <c r="C1170" s="67" t="s">
        <v>1696</v>
      </c>
    </row>
    <row r="1171" spans="1:3" ht="22.5" x14ac:dyDescent="0.2">
      <c r="A1171" s="579">
        <v>1520</v>
      </c>
      <c r="B1171" s="734" t="s">
        <v>3008</v>
      </c>
      <c r="C1171" s="67" t="s">
        <v>1715</v>
      </c>
    </row>
    <row r="1172" spans="1:3" x14ac:dyDescent="0.2">
      <c r="A1172" s="579">
        <v>1521</v>
      </c>
      <c r="B1172" s="773" t="s">
        <v>3009</v>
      </c>
      <c r="C1172" s="553" t="s">
        <v>1722</v>
      </c>
    </row>
    <row r="1173" spans="1:3" x14ac:dyDescent="0.2">
      <c r="A1173" s="579">
        <v>1522</v>
      </c>
      <c r="B1173" s="734" t="s">
        <v>3010</v>
      </c>
      <c r="C1173" s="507" t="s">
        <v>1623</v>
      </c>
    </row>
    <row r="1174" spans="1:3" x14ac:dyDescent="0.2">
      <c r="A1174" s="579">
        <v>1523</v>
      </c>
      <c r="B1174" s="734" t="s">
        <v>3011</v>
      </c>
      <c r="C1174" s="67" t="s">
        <v>1624</v>
      </c>
    </row>
    <row r="1175" spans="1:3" ht="33.75" x14ac:dyDescent="0.2">
      <c r="A1175" s="579">
        <v>1524</v>
      </c>
      <c r="B1175" s="734" t="s">
        <v>3012</v>
      </c>
      <c r="C1175" s="506" t="s">
        <v>1628</v>
      </c>
    </row>
    <row r="1176" spans="1:3" x14ac:dyDescent="0.2">
      <c r="A1176" s="579">
        <v>1525</v>
      </c>
      <c r="B1176" s="773" t="s">
        <v>3013</v>
      </c>
      <c r="C1176" s="553" t="s">
        <v>1723</v>
      </c>
    </row>
    <row r="1177" spans="1:3" x14ac:dyDescent="0.2">
      <c r="A1177" s="579">
        <v>1526</v>
      </c>
      <c r="B1177" s="734" t="s">
        <v>3014</v>
      </c>
      <c r="C1177" s="507" t="s">
        <v>1625</v>
      </c>
    </row>
    <row r="1178" spans="1:3" ht="22.5" x14ac:dyDescent="0.2">
      <c r="A1178" s="579">
        <v>1527</v>
      </c>
      <c r="B1178" s="734" t="s">
        <v>3015</v>
      </c>
      <c r="C1178" s="67" t="s">
        <v>1627</v>
      </c>
    </row>
    <row r="1179" spans="1:3" ht="33.75" x14ac:dyDescent="0.2">
      <c r="A1179" s="579">
        <v>1528</v>
      </c>
      <c r="B1179" s="734" t="s">
        <v>3016</v>
      </c>
      <c r="C1179" s="67" t="s">
        <v>1626</v>
      </c>
    </row>
    <row r="1180" spans="1:3" ht="22.5" x14ac:dyDescent="0.2">
      <c r="A1180" s="579">
        <v>1529</v>
      </c>
      <c r="B1180" s="734" t="s">
        <v>3017</v>
      </c>
      <c r="C1180" s="506" t="s">
        <v>1629</v>
      </c>
    </row>
    <row r="1181" spans="1:3" x14ac:dyDescent="0.2">
      <c r="A1181" s="579">
        <v>1530</v>
      </c>
      <c r="B1181" s="773" t="s">
        <v>3018</v>
      </c>
      <c r="C1181" s="553" t="s">
        <v>1724</v>
      </c>
    </row>
    <row r="1182" spans="1:3" x14ac:dyDescent="0.2">
      <c r="A1182" s="579">
        <v>1531</v>
      </c>
      <c r="B1182" s="773" t="s">
        <v>3019</v>
      </c>
      <c r="C1182" s="552" t="s">
        <v>1725</v>
      </c>
    </row>
    <row r="1183" spans="1:3" x14ac:dyDescent="0.2">
      <c r="A1183" s="579">
        <v>1532</v>
      </c>
      <c r="B1183" s="773" t="s">
        <v>3020</v>
      </c>
      <c r="C1183" s="553" t="s">
        <v>1726</v>
      </c>
    </row>
    <row r="1184" spans="1:3" ht="45" x14ac:dyDescent="0.2">
      <c r="A1184" s="579">
        <v>1533</v>
      </c>
      <c r="B1184" s="734" t="s">
        <v>3021</v>
      </c>
      <c r="C1184" s="507" t="s">
        <v>1642</v>
      </c>
    </row>
    <row r="1185" spans="1:3" ht="45" x14ac:dyDescent="0.2">
      <c r="A1185" s="579">
        <v>1534</v>
      </c>
      <c r="B1185" s="734" t="s">
        <v>3022</v>
      </c>
      <c r="C1185" s="506" t="s">
        <v>1633</v>
      </c>
    </row>
    <row r="1186" spans="1:3" x14ac:dyDescent="0.2">
      <c r="A1186" s="579">
        <v>1535</v>
      </c>
      <c r="B1186" s="773" t="s">
        <v>3023</v>
      </c>
      <c r="C1186" s="553" t="s">
        <v>1727</v>
      </c>
    </row>
    <row r="1187" spans="1:3" x14ac:dyDescent="0.2">
      <c r="A1187" s="579">
        <v>1536</v>
      </c>
      <c r="B1187" s="734" t="s">
        <v>3024</v>
      </c>
      <c r="C1187" s="67" t="s">
        <v>1637</v>
      </c>
    </row>
    <row r="1188" spans="1:3" ht="22.5" x14ac:dyDescent="0.2">
      <c r="A1188" s="579">
        <v>1537</v>
      </c>
      <c r="B1188" s="734" t="s">
        <v>3025</v>
      </c>
      <c r="C1188" s="67" t="s">
        <v>1631</v>
      </c>
    </row>
    <row r="1189" spans="1:3" x14ac:dyDescent="0.2">
      <c r="A1189" s="579">
        <v>1538</v>
      </c>
      <c r="B1189" s="734" t="s">
        <v>3026</v>
      </c>
      <c r="C1189" s="67" t="s">
        <v>1632</v>
      </c>
    </row>
    <row r="1190" spans="1:3" ht="22.5" x14ac:dyDescent="0.2">
      <c r="A1190" s="579">
        <v>1539</v>
      </c>
      <c r="B1190" s="734" t="s">
        <v>3027</v>
      </c>
      <c r="C1190" s="67" t="s">
        <v>1638</v>
      </c>
    </row>
    <row r="1191" spans="1:3" ht="33.75" x14ac:dyDescent="0.2">
      <c r="A1191" s="579">
        <v>1540</v>
      </c>
      <c r="B1191" s="734" t="s">
        <v>3028</v>
      </c>
      <c r="C1191" s="506" t="s">
        <v>1676</v>
      </c>
    </row>
    <row r="1192" spans="1:3" x14ac:dyDescent="0.2">
      <c r="A1192" s="579">
        <v>1541</v>
      </c>
      <c r="B1192" s="773" t="s">
        <v>3029</v>
      </c>
      <c r="C1192" s="553" t="s">
        <v>1728</v>
      </c>
    </row>
    <row r="1193" spans="1:3" ht="33.75" x14ac:dyDescent="0.2">
      <c r="A1193" s="579">
        <v>1542</v>
      </c>
      <c r="B1193" s="734" t="s">
        <v>3030</v>
      </c>
      <c r="C1193" s="67" t="s">
        <v>1621</v>
      </c>
    </row>
    <row r="1194" spans="1:3" ht="33.75" x14ac:dyDescent="0.2">
      <c r="A1194" s="579">
        <v>1543</v>
      </c>
      <c r="B1194" s="734" t="s">
        <v>3031</v>
      </c>
      <c r="C1194" s="67" t="s">
        <v>1622</v>
      </c>
    </row>
    <row r="1195" spans="1:3" ht="22.5" x14ac:dyDescent="0.2">
      <c r="A1195" s="579">
        <v>1544</v>
      </c>
      <c r="B1195" s="734" t="s">
        <v>3032</v>
      </c>
      <c r="C1195" s="506" t="s">
        <v>1643</v>
      </c>
    </row>
    <row r="1196" spans="1:3" x14ac:dyDescent="0.2">
      <c r="A1196" s="579">
        <v>1545</v>
      </c>
      <c r="B1196" s="773" t="s">
        <v>3033</v>
      </c>
      <c r="C1196" s="555" t="s">
        <v>1729</v>
      </c>
    </row>
    <row r="1197" spans="1:3" ht="22.5" x14ac:dyDescent="0.2">
      <c r="A1197" s="579">
        <v>1546</v>
      </c>
      <c r="B1197" s="734" t="s">
        <v>3034</v>
      </c>
      <c r="C1197" s="506" t="s">
        <v>1630</v>
      </c>
    </row>
    <row r="1198" spans="1:3" x14ac:dyDescent="0.2">
      <c r="A1198" s="579">
        <v>1547</v>
      </c>
      <c r="B1198" s="708" t="s">
        <v>3035</v>
      </c>
      <c r="C1198" s="129" t="s">
        <v>1689</v>
      </c>
    </row>
    <row r="1199" spans="1:3" ht="33.75" x14ac:dyDescent="0.2">
      <c r="A1199" s="579">
        <v>1548</v>
      </c>
      <c r="B1199" s="734" t="s">
        <v>3036</v>
      </c>
      <c r="C1199" s="67" t="s">
        <v>1690</v>
      </c>
    </row>
    <row r="1200" spans="1:3" ht="21" x14ac:dyDescent="0.2">
      <c r="A1200" s="579">
        <v>1549</v>
      </c>
      <c r="B1200" s="740" t="s">
        <v>3037</v>
      </c>
      <c r="C1200" s="487" t="s">
        <v>1666</v>
      </c>
    </row>
    <row r="1201" spans="1:3" x14ac:dyDescent="0.2">
      <c r="A1201" s="579">
        <v>1550</v>
      </c>
      <c r="B1201" s="757" t="s">
        <v>1697</v>
      </c>
      <c r="C1201" s="558" t="s">
        <v>1697</v>
      </c>
    </row>
    <row r="1202" spans="1:3" x14ac:dyDescent="0.2">
      <c r="A1202" s="579">
        <v>1551</v>
      </c>
      <c r="B1202" s="708" t="s">
        <v>3038</v>
      </c>
      <c r="C1202" s="129" t="s">
        <v>1692</v>
      </c>
    </row>
    <row r="1203" spans="1:3" ht="63.75" x14ac:dyDescent="0.2">
      <c r="A1203" s="579">
        <v>1552</v>
      </c>
      <c r="B1203" s="708" t="s">
        <v>3039</v>
      </c>
      <c r="C1203" s="129" t="s">
        <v>1731</v>
      </c>
    </row>
    <row r="1204" spans="1:3" ht="42" x14ac:dyDescent="0.2">
      <c r="A1204" s="579">
        <v>1553</v>
      </c>
      <c r="B1204" s="764" t="s">
        <v>3040</v>
      </c>
      <c r="C1204" s="216" t="s">
        <v>1672</v>
      </c>
    </row>
    <row r="1205" spans="1:3" ht="18.75" x14ac:dyDescent="0.2">
      <c r="A1205" s="579">
        <v>1554</v>
      </c>
      <c r="B1205" s="664" t="s">
        <v>3041</v>
      </c>
      <c r="C1205" s="664" t="s">
        <v>1677</v>
      </c>
    </row>
    <row r="1206" spans="1:3" ht="51" x14ac:dyDescent="0.2">
      <c r="A1206" s="579">
        <v>1555</v>
      </c>
      <c r="B1206" s="713" t="s">
        <v>3042</v>
      </c>
      <c r="C1206" s="484" t="s">
        <v>1699</v>
      </c>
    </row>
    <row r="1207" spans="1:3" ht="25.5" x14ac:dyDescent="0.2">
      <c r="A1207" s="579">
        <v>1556</v>
      </c>
      <c r="B1207" s="708" t="s">
        <v>3043</v>
      </c>
      <c r="C1207" s="685" t="s">
        <v>1667</v>
      </c>
    </row>
    <row r="1208" spans="1:3" ht="22.5" x14ac:dyDescent="0.2">
      <c r="A1208" s="579">
        <v>1557</v>
      </c>
      <c r="B1208" s="734" t="s">
        <v>3044</v>
      </c>
      <c r="C1208" s="67" t="s">
        <v>1700</v>
      </c>
    </row>
    <row r="1209" spans="1:3" ht="45" x14ac:dyDescent="0.2">
      <c r="A1209" s="579">
        <v>1558</v>
      </c>
      <c r="B1209" s="734" t="s">
        <v>3045</v>
      </c>
      <c r="C1209" s="67" t="s">
        <v>1701</v>
      </c>
    </row>
    <row r="1210" spans="1:3" ht="22.5" x14ac:dyDescent="0.2">
      <c r="A1210" s="579">
        <v>1559</v>
      </c>
      <c r="B1210" s="734" t="s">
        <v>3046</v>
      </c>
      <c r="C1210" s="506" t="s">
        <v>1668</v>
      </c>
    </row>
    <row r="1211" spans="1:3" ht="33.75" x14ac:dyDescent="0.2">
      <c r="A1211" s="579">
        <v>1560</v>
      </c>
      <c r="B1211" s="734" t="s">
        <v>3047</v>
      </c>
      <c r="C1211" s="505" t="s">
        <v>1669</v>
      </c>
    </row>
    <row r="1212" spans="1:3" ht="45" x14ac:dyDescent="0.2">
      <c r="A1212" s="579">
        <v>1561</v>
      </c>
      <c r="B1212" s="734" t="s">
        <v>3048</v>
      </c>
      <c r="C1212" s="505" t="s">
        <v>1670</v>
      </c>
    </row>
    <row r="1213" spans="1:3" ht="31.5" x14ac:dyDescent="0.2">
      <c r="A1213" s="579">
        <v>1562</v>
      </c>
      <c r="B1213" s="809" t="s">
        <v>3049</v>
      </c>
      <c r="C1213" s="664" t="s">
        <v>1678</v>
      </c>
    </row>
    <row r="1214" spans="1:3" ht="45" x14ac:dyDescent="0.2">
      <c r="A1214" s="579">
        <v>1563</v>
      </c>
      <c r="B1214" s="731" t="s">
        <v>3050</v>
      </c>
      <c r="C1214" s="451" t="s">
        <v>1702</v>
      </c>
    </row>
    <row r="1215" spans="1:3" ht="63.75" x14ac:dyDescent="0.2">
      <c r="A1215" s="579">
        <v>1564</v>
      </c>
      <c r="B1215" s="708" t="s">
        <v>3051</v>
      </c>
      <c r="C1215" s="129" t="s">
        <v>1671</v>
      </c>
    </row>
    <row r="1216" spans="1:3" ht="25.5" x14ac:dyDescent="0.2">
      <c r="A1216" s="579">
        <v>1565</v>
      </c>
      <c r="B1216" s="576" t="s">
        <v>3052</v>
      </c>
      <c r="C1216" s="129" t="s">
        <v>1674</v>
      </c>
    </row>
    <row r="1217" spans="1:4" ht="51" x14ac:dyDescent="0.2">
      <c r="A1217" s="579">
        <v>1566</v>
      </c>
      <c r="B1217" s="576" t="s">
        <v>3053</v>
      </c>
      <c r="C1217" s="129" t="s">
        <v>1673</v>
      </c>
    </row>
    <row r="1218" spans="1:4" ht="25.5" x14ac:dyDescent="0.2">
      <c r="A1218" s="579">
        <v>1567</v>
      </c>
      <c r="B1218" s="708" t="s">
        <v>3054</v>
      </c>
      <c r="C1218" s="129" t="s">
        <v>1704</v>
      </c>
    </row>
    <row r="1219" spans="1:4" ht="25.5" x14ac:dyDescent="0.2">
      <c r="A1219" s="579">
        <v>1568</v>
      </c>
      <c r="B1219" s="742" t="s">
        <v>3055</v>
      </c>
      <c r="C1219" s="436" t="s">
        <v>1712</v>
      </c>
    </row>
    <row r="1220" spans="1:4" ht="45" x14ac:dyDescent="0.2">
      <c r="A1220" s="579">
        <v>1569</v>
      </c>
      <c r="B1220" s="731" t="s">
        <v>3056</v>
      </c>
      <c r="C1220" s="451" t="s">
        <v>1713</v>
      </c>
    </row>
    <row r="1221" spans="1:4" ht="22.5" x14ac:dyDescent="0.2">
      <c r="A1221" s="579">
        <v>1570</v>
      </c>
      <c r="B1221" s="731" t="s">
        <v>3057</v>
      </c>
      <c r="C1221" s="451" t="s">
        <v>1703</v>
      </c>
    </row>
    <row r="1222" spans="1:4" ht="25.5" x14ac:dyDescent="0.2">
      <c r="A1222" s="579">
        <v>1571</v>
      </c>
      <c r="B1222" s="742" t="s">
        <v>3058</v>
      </c>
      <c r="C1222" s="436" t="s">
        <v>1745</v>
      </c>
    </row>
    <row r="1223" spans="1:4" x14ac:dyDescent="0.2">
      <c r="A1223" s="579">
        <v>1572</v>
      </c>
      <c r="B1223" s="731" t="s">
        <v>3059</v>
      </c>
      <c r="C1223" s="451" t="s">
        <v>1710</v>
      </c>
    </row>
    <row r="1224" spans="1:4" ht="22.5" x14ac:dyDescent="0.2">
      <c r="A1224" s="579">
        <v>1573</v>
      </c>
      <c r="B1224" s="731" t="s">
        <v>3060</v>
      </c>
      <c r="C1224" s="451" t="s">
        <v>1711</v>
      </c>
    </row>
    <row r="1225" spans="1:4" ht="33.75" x14ac:dyDescent="0.2">
      <c r="A1225" s="579">
        <v>1574</v>
      </c>
      <c r="B1225" s="731" t="s">
        <v>3061</v>
      </c>
      <c r="C1225" s="451" t="s">
        <v>1746</v>
      </c>
      <c r="D1225" t="s">
        <v>1887</v>
      </c>
    </row>
    <row r="1226" spans="1:4" ht="25.5" x14ac:dyDescent="0.2">
      <c r="A1226" s="579">
        <v>1575</v>
      </c>
      <c r="B1226" s="708" t="s">
        <v>3062</v>
      </c>
      <c r="C1226" s="129" t="s">
        <v>1675</v>
      </c>
    </row>
    <row r="1227" spans="1:4" ht="25.5" x14ac:dyDescent="0.2">
      <c r="A1227" s="579">
        <v>1576</v>
      </c>
      <c r="B1227" s="708" t="s">
        <v>3063</v>
      </c>
      <c r="C1227" s="129" t="s">
        <v>1657</v>
      </c>
    </row>
    <row r="1228" spans="1:4" ht="38.25" x14ac:dyDescent="0.2">
      <c r="A1228" s="579">
        <v>1577</v>
      </c>
      <c r="B1228" s="708" t="s">
        <v>3064</v>
      </c>
      <c r="C1228" s="129" t="s">
        <v>1658</v>
      </c>
    </row>
    <row r="1229" spans="1:4" ht="38.25" x14ac:dyDescent="0.2">
      <c r="A1229" s="579">
        <v>1578</v>
      </c>
      <c r="B1229" s="708" t="s">
        <v>3065</v>
      </c>
      <c r="C1229" s="129" t="s">
        <v>1659</v>
      </c>
    </row>
    <row r="1230" spans="1:4" ht="38.25" x14ac:dyDescent="0.2">
      <c r="A1230" s="579">
        <v>1579</v>
      </c>
      <c r="B1230" s="708" t="s">
        <v>3066</v>
      </c>
      <c r="C1230" s="129" t="s">
        <v>1660</v>
      </c>
    </row>
    <row r="1231" spans="1:4" ht="25.5" x14ac:dyDescent="0.2">
      <c r="A1231" s="579">
        <v>1580</v>
      </c>
      <c r="B1231" s="708" t="s">
        <v>3067</v>
      </c>
      <c r="C1231" s="129" t="s">
        <v>1661</v>
      </c>
    </row>
    <row r="1232" spans="1:4" ht="38.25" x14ac:dyDescent="0.2">
      <c r="A1232" s="579">
        <v>1581</v>
      </c>
      <c r="B1232" s="708" t="s">
        <v>3068</v>
      </c>
      <c r="C1232" s="129" t="s">
        <v>1662</v>
      </c>
    </row>
    <row r="1233" spans="1:3" ht="38.25" x14ac:dyDescent="0.2">
      <c r="A1233" s="579">
        <v>1582</v>
      </c>
      <c r="B1233" s="708" t="s">
        <v>3069</v>
      </c>
      <c r="C1233" s="129" t="s">
        <v>1686</v>
      </c>
    </row>
    <row r="1234" spans="1:3" ht="33.75" x14ac:dyDescent="0.2">
      <c r="A1234" s="579">
        <v>1583</v>
      </c>
      <c r="B1234" s="731" t="s">
        <v>3070</v>
      </c>
      <c r="C1234" s="451" t="s">
        <v>1687</v>
      </c>
    </row>
    <row r="1235" spans="1:3" ht="22.5" x14ac:dyDescent="0.2">
      <c r="A1235" s="579">
        <v>1584</v>
      </c>
      <c r="B1235" s="731" t="s">
        <v>3071</v>
      </c>
      <c r="C1235" s="451" t="s">
        <v>1688</v>
      </c>
    </row>
    <row r="1236" spans="1:3" x14ac:dyDescent="0.2">
      <c r="A1236" s="579">
        <v>1585</v>
      </c>
      <c r="B1236" s="731" t="s">
        <v>3072</v>
      </c>
      <c r="C1236" s="451" t="s">
        <v>1714</v>
      </c>
    </row>
    <row r="1237" spans="1:3" ht="26.25" x14ac:dyDescent="0.4">
      <c r="A1237" s="579">
        <v>1586</v>
      </c>
      <c r="B1237" s="810" t="s">
        <v>3073</v>
      </c>
      <c r="C1237" s="590" t="s">
        <v>1604</v>
      </c>
    </row>
    <row r="1238" spans="1:3" ht="26.25" x14ac:dyDescent="0.4">
      <c r="A1238" s="579">
        <v>1587</v>
      </c>
      <c r="B1238" s="810" t="s">
        <v>3074</v>
      </c>
      <c r="C1238" s="590" t="s">
        <v>1605</v>
      </c>
    </row>
    <row r="1239" spans="1:3" ht="26.25" x14ac:dyDescent="0.4">
      <c r="A1239" s="579">
        <v>1588</v>
      </c>
      <c r="B1239" s="810" t="s">
        <v>3075</v>
      </c>
      <c r="C1239" s="590" t="s">
        <v>1606</v>
      </c>
    </row>
    <row r="1240" spans="1:3" ht="26.25" x14ac:dyDescent="0.4">
      <c r="A1240" s="579">
        <v>1589</v>
      </c>
      <c r="B1240" s="810" t="s">
        <v>3076</v>
      </c>
      <c r="C1240" s="590" t="s">
        <v>1733</v>
      </c>
    </row>
    <row r="1241" spans="1:3" x14ac:dyDescent="0.2">
      <c r="A1241" s="579">
        <v>1590</v>
      </c>
      <c r="B1241" s="793" t="s">
        <v>3077</v>
      </c>
      <c r="C1241" s="88" t="s">
        <v>1641</v>
      </c>
    </row>
    <row r="1242" spans="1:3" x14ac:dyDescent="0.2">
      <c r="A1242" s="579">
        <v>1591</v>
      </c>
      <c r="B1242" s="811" t="s">
        <v>3078</v>
      </c>
      <c r="C1242" s="453" t="s">
        <v>1698</v>
      </c>
    </row>
    <row r="1243" spans="1:3" x14ac:dyDescent="0.2">
      <c r="A1243" s="579">
        <v>1592</v>
      </c>
      <c r="B1243" s="811" t="s">
        <v>3079</v>
      </c>
      <c r="C1243" s="453" t="s">
        <v>1664</v>
      </c>
    </row>
    <row r="1244" spans="1:3" x14ac:dyDescent="0.2">
      <c r="A1244" s="579">
        <v>1593</v>
      </c>
      <c r="B1244" s="811" t="s">
        <v>3080</v>
      </c>
      <c r="C1244" s="453" t="s">
        <v>1665</v>
      </c>
    </row>
    <row r="1245" spans="1:3" x14ac:dyDescent="0.2">
      <c r="A1245" s="579">
        <v>1594</v>
      </c>
      <c r="B1245" s="793" t="s">
        <v>3081</v>
      </c>
      <c r="C1245" s="88" t="s">
        <v>1705</v>
      </c>
    </row>
    <row r="1246" spans="1:3" x14ac:dyDescent="0.2">
      <c r="A1246" s="579">
        <v>1595</v>
      </c>
      <c r="B1246" s="793" t="s">
        <v>3082</v>
      </c>
      <c r="C1246" s="88" t="s">
        <v>1706</v>
      </c>
    </row>
    <row r="1247" spans="1:3" x14ac:dyDescent="0.2">
      <c r="A1247" s="579">
        <v>1596</v>
      </c>
      <c r="B1247" s="793" t="s">
        <v>3083</v>
      </c>
      <c r="C1247" s="88" t="s">
        <v>1707</v>
      </c>
    </row>
    <row r="1248" spans="1:3" x14ac:dyDescent="0.2">
      <c r="A1248" s="579">
        <v>1597</v>
      </c>
      <c r="B1248" s="793" t="s">
        <v>3084</v>
      </c>
      <c r="C1248" s="88" t="s">
        <v>1708</v>
      </c>
    </row>
    <row r="1249" spans="1:3" x14ac:dyDescent="0.2">
      <c r="A1249" s="579">
        <v>1598</v>
      </c>
      <c r="B1249" s="801" t="s">
        <v>3085</v>
      </c>
      <c r="C1249" s="73" t="s">
        <v>1684</v>
      </c>
    </row>
    <row r="1250" spans="1:3" x14ac:dyDescent="0.2">
      <c r="A1250" s="579">
        <v>1599</v>
      </c>
      <c r="B1250" s="801" t="s">
        <v>3086</v>
      </c>
      <c r="C1250" s="73" t="s">
        <v>1685</v>
      </c>
    </row>
    <row r="1251" spans="1:3" x14ac:dyDescent="0.2">
      <c r="A1251" s="579">
        <v>1600</v>
      </c>
      <c r="B1251" s="793" t="s">
        <v>150</v>
      </c>
      <c r="C1251" s="88" t="s">
        <v>150</v>
      </c>
    </row>
    <row r="1252" spans="1:3" x14ac:dyDescent="0.2">
      <c r="A1252" s="579">
        <v>1601</v>
      </c>
      <c r="B1252" s="793" t="s">
        <v>151</v>
      </c>
      <c r="C1252" s="88" t="s">
        <v>151</v>
      </c>
    </row>
    <row r="1253" spans="1:3" x14ac:dyDescent="0.2">
      <c r="A1253" s="579">
        <v>1602</v>
      </c>
      <c r="B1253" s="793" t="s">
        <v>152</v>
      </c>
      <c r="C1253" s="88" t="s">
        <v>152</v>
      </c>
    </row>
    <row r="1254" spans="1:3" x14ac:dyDescent="0.2">
      <c r="A1254" s="579">
        <v>1603</v>
      </c>
      <c r="B1254" s="793" t="s">
        <v>153</v>
      </c>
      <c r="C1254" s="88" t="s">
        <v>153</v>
      </c>
    </row>
    <row r="1255" spans="1:3" x14ac:dyDescent="0.2">
      <c r="A1255" s="579">
        <v>1604</v>
      </c>
      <c r="B1255" s="793" t="s">
        <v>154</v>
      </c>
      <c r="C1255" s="88" t="s">
        <v>154</v>
      </c>
    </row>
    <row r="1256" spans="1:3" x14ac:dyDescent="0.2">
      <c r="A1256" s="579">
        <v>1605</v>
      </c>
      <c r="B1256" s="793" t="s">
        <v>3087</v>
      </c>
      <c r="C1256" s="88" t="s">
        <v>1619</v>
      </c>
    </row>
    <row r="1257" spans="1:3" x14ac:dyDescent="0.2">
      <c r="A1257" s="579">
        <v>1606</v>
      </c>
      <c r="B1257" s="793" t="s">
        <v>3088</v>
      </c>
      <c r="C1257" s="88" t="s">
        <v>1620</v>
      </c>
    </row>
    <row r="1258" spans="1:3" x14ac:dyDescent="0.2">
      <c r="A1258" s="579">
        <v>1607</v>
      </c>
      <c r="B1258" s="812" t="s">
        <v>3089</v>
      </c>
      <c r="C1258" s="667" t="s">
        <v>1645</v>
      </c>
    </row>
    <row r="1259" spans="1:3" x14ac:dyDescent="0.2">
      <c r="A1259" s="579">
        <v>1608</v>
      </c>
      <c r="B1259" s="812" t="s">
        <v>3090</v>
      </c>
      <c r="C1259" s="667" t="s">
        <v>1609</v>
      </c>
    </row>
    <row r="1260" spans="1:3" x14ac:dyDescent="0.2">
      <c r="A1260" s="579">
        <v>1609</v>
      </c>
      <c r="B1260" s="812" t="s">
        <v>3091</v>
      </c>
      <c r="C1260" s="667" t="s">
        <v>1646</v>
      </c>
    </row>
    <row r="1261" spans="1:3" x14ac:dyDescent="0.2">
      <c r="A1261" s="579">
        <v>1610</v>
      </c>
      <c r="B1261" s="812" t="s">
        <v>3092</v>
      </c>
      <c r="C1261" s="667" t="s">
        <v>1618</v>
      </c>
    </row>
    <row r="1262" spans="1:3" x14ac:dyDescent="0.2">
      <c r="A1262" s="579">
        <v>1611</v>
      </c>
      <c r="B1262" s="813" t="s">
        <v>3093</v>
      </c>
      <c r="C1262" s="88" t="s">
        <v>1647</v>
      </c>
    </row>
    <row r="1263" spans="1:3" x14ac:dyDescent="0.2">
      <c r="A1263" s="579">
        <v>1612</v>
      </c>
      <c r="B1263" s="814" t="s">
        <v>3094</v>
      </c>
      <c r="C1263" s="153" t="s">
        <v>1635</v>
      </c>
    </row>
    <row r="1264" spans="1:3" x14ac:dyDescent="0.2">
      <c r="A1264" s="579">
        <v>1613</v>
      </c>
      <c r="B1264" s="814" t="s">
        <v>1634</v>
      </c>
      <c r="C1264" s="153" t="s">
        <v>1634</v>
      </c>
    </row>
    <row r="1265" spans="1:4" x14ac:dyDescent="0.2">
      <c r="A1265" s="579">
        <v>1614</v>
      </c>
      <c r="B1265" s="794" t="s">
        <v>2278</v>
      </c>
      <c r="C1265" s="567" t="s">
        <v>1636</v>
      </c>
      <c r="D1265" t="s">
        <v>1888</v>
      </c>
    </row>
    <row r="1266" spans="1:4" x14ac:dyDescent="0.2">
      <c r="A1266" s="579">
        <v>1615</v>
      </c>
      <c r="B1266" s="797" t="s">
        <v>3095</v>
      </c>
      <c r="C1266" s="153" t="s">
        <v>1639</v>
      </c>
    </row>
    <row r="1267" spans="1:4" x14ac:dyDescent="0.2">
      <c r="A1267" s="579">
        <v>1616</v>
      </c>
      <c r="B1267" s="794" t="s">
        <v>3096</v>
      </c>
      <c r="C1267" s="567" t="s">
        <v>1640</v>
      </c>
      <c r="D1267" t="s">
        <v>1889</v>
      </c>
    </row>
    <row r="1268" spans="1:4" ht="25.5" x14ac:dyDescent="0.2">
      <c r="A1268" s="579">
        <v>1617</v>
      </c>
      <c r="B1268" s="815" t="s">
        <v>3097</v>
      </c>
      <c r="C1268" s="667" t="s">
        <v>1650</v>
      </c>
    </row>
    <row r="1269" spans="1:4" ht="25.5" x14ac:dyDescent="0.2">
      <c r="A1269" s="579">
        <v>1618</v>
      </c>
      <c r="B1269" s="815" t="s">
        <v>3098</v>
      </c>
      <c r="C1269" s="667" t="s">
        <v>1651</v>
      </c>
    </row>
    <row r="1270" spans="1:4" ht="76.5" x14ac:dyDescent="0.2">
      <c r="A1270" s="579">
        <v>1619</v>
      </c>
      <c r="B1270" s="815" t="s">
        <v>3099</v>
      </c>
      <c r="C1270" s="667" t="s">
        <v>1652</v>
      </c>
    </row>
    <row r="1271" spans="1:4" ht="51" x14ac:dyDescent="0.2">
      <c r="A1271" s="579">
        <v>1620</v>
      </c>
      <c r="B1271" s="815" t="s">
        <v>3100</v>
      </c>
      <c r="C1271" s="667" t="s">
        <v>1648</v>
      </c>
    </row>
    <row r="1272" spans="1:4" ht="25.5" x14ac:dyDescent="0.2">
      <c r="A1272" s="579">
        <v>1621</v>
      </c>
      <c r="B1272" s="816" t="s">
        <v>3101</v>
      </c>
      <c r="C1272" t="s">
        <v>1739</v>
      </c>
    </row>
    <row r="1273" spans="1:4" ht="12.75" customHeight="1" x14ac:dyDescent="0.2">
      <c r="A1273" s="579">
        <v>1622</v>
      </c>
      <c r="B1273" s="817" t="s">
        <v>3102</v>
      </c>
      <c r="C1273" s="312" t="s">
        <v>1743</v>
      </c>
    </row>
    <row r="1274" spans="1:4" x14ac:dyDescent="0.2">
      <c r="A1274" s="579">
        <v>1623</v>
      </c>
      <c r="B1274" s="818" t="s">
        <v>3103</v>
      </c>
      <c r="C1274" s="17" t="s">
        <v>1748</v>
      </c>
    </row>
    <row r="1275" spans="1:4" x14ac:dyDescent="0.2">
      <c r="A1275" s="579">
        <v>1624</v>
      </c>
      <c r="B1275" s="819" t="s">
        <v>3104</v>
      </c>
      <c r="C1275" s="17" t="s">
        <v>1749</v>
      </c>
    </row>
    <row r="1276" spans="1:4" x14ac:dyDescent="0.2">
      <c r="A1276" s="579">
        <v>1625</v>
      </c>
      <c r="B1276" s="792" t="s">
        <v>2046</v>
      </c>
      <c r="C1276" s="671" t="s">
        <v>1750</v>
      </c>
    </row>
    <row r="1277" spans="1:4" ht="108" x14ac:dyDescent="0.2">
      <c r="A1277" s="579">
        <v>1626</v>
      </c>
      <c r="B1277" s="820" t="s">
        <v>3181</v>
      </c>
      <c r="C1277" s="672" t="s">
        <v>1751</v>
      </c>
    </row>
    <row r="1278" spans="1:4" x14ac:dyDescent="0.2">
      <c r="A1278" s="579">
        <v>1627</v>
      </c>
      <c r="B1278" s="818" t="s">
        <v>3105</v>
      </c>
      <c r="C1278" s="17" t="s">
        <v>1753</v>
      </c>
    </row>
    <row r="1279" spans="1:4" x14ac:dyDescent="0.2">
      <c r="A1279" s="579">
        <v>1628</v>
      </c>
      <c r="B1279" s="819" t="s">
        <v>2792</v>
      </c>
      <c r="C1279" s="12" t="s">
        <v>834</v>
      </c>
    </row>
    <row r="1280" spans="1:4" x14ac:dyDescent="0.2">
      <c r="A1280" s="579">
        <v>1629</v>
      </c>
      <c r="B1280" s="801" t="s">
        <v>2720</v>
      </c>
      <c r="C1280" s="12" t="s">
        <v>663</v>
      </c>
    </row>
    <row r="1281" spans="1:3" x14ac:dyDescent="0.2">
      <c r="A1281" s="579">
        <v>1630</v>
      </c>
      <c r="B1281" s="801" t="s">
        <v>2721</v>
      </c>
      <c r="C1281" s="12" t="s">
        <v>662</v>
      </c>
    </row>
    <row r="1282" spans="1:3" x14ac:dyDescent="0.2">
      <c r="A1282" s="579">
        <v>1631</v>
      </c>
      <c r="B1282" s="801" t="s">
        <v>3106</v>
      </c>
      <c r="C1282" s="12" t="s">
        <v>1819</v>
      </c>
    </row>
    <row r="1283" spans="1:3" x14ac:dyDescent="0.2">
      <c r="A1283" s="579">
        <v>1632</v>
      </c>
      <c r="B1283" s="801" t="s">
        <v>3107</v>
      </c>
      <c r="C1283" s="12" t="s">
        <v>1818</v>
      </c>
    </row>
    <row r="1284" spans="1:3" ht="51" x14ac:dyDescent="0.2">
      <c r="A1284" s="579">
        <v>1633</v>
      </c>
      <c r="B1284" s="821" t="s">
        <v>3108</v>
      </c>
      <c r="C1284" s="12" t="s">
        <v>1817</v>
      </c>
    </row>
    <row r="1285" spans="1:3" x14ac:dyDescent="0.2">
      <c r="A1285" s="579">
        <v>1634</v>
      </c>
      <c r="B1285" s="821" t="s">
        <v>2725</v>
      </c>
      <c r="C1285" s="12" t="s">
        <v>667</v>
      </c>
    </row>
    <row r="1286" spans="1:3" ht="25.5" x14ac:dyDescent="0.2">
      <c r="A1286" s="579">
        <v>1635</v>
      </c>
      <c r="B1286" s="821" t="s">
        <v>3109</v>
      </c>
      <c r="C1286" s="12" t="s">
        <v>1150</v>
      </c>
    </row>
    <row r="1287" spans="1:3" ht="51" x14ac:dyDescent="0.2">
      <c r="A1287" s="579">
        <v>1636</v>
      </c>
      <c r="B1287" s="822" t="s">
        <v>3110</v>
      </c>
      <c r="C1287" s="12" t="s">
        <v>1151</v>
      </c>
    </row>
    <row r="1288" spans="1:3" x14ac:dyDescent="0.2">
      <c r="A1288" s="579">
        <v>1637</v>
      </c>
      <c r="B1288" s="819" t="s">
        <v>3111</v>
      </c>
      <c r="C1288" s="12" t="s">
        <v>1152</v>
      </c>
    </row>
    <row r="1289" spans="1:3" x14ac:dyDescent="0.2">
      <c r="A1289" s="579">
        <v>1638</v>
      </c>
      <c r="B1289" s="819" t="s">
        <v>3112</v>
      </c>
      <c r="C1289" s="12" t="s">
        <v>1153</v>
      </c>
    </row>
    <row r="1290" spans="1:3" x14ac:dyDescent="0.2">
      <c r="A1290" s="579">
        <v>1639</v>
      </c>
      <c r="B1290" s="819" t="s">
        <v>3113</v>
      </c>
      <c r="C1290" s="12" t="s">
        <v>1154</v>
      </c>
    </row>
    <row r="1291" spans="1:3" x14ac:dyDescent="0.2">
      <c r="A1291" s="579">
        <v>1640</v>
      </c>
      <c r="B1291" s="819" t="s">
        <v>3114</v>
      </c>
      <c r="C1291" s="12" t="s">
        <v>1155</v>
      </c>
    </row>
    <row r="1292" spans="1:3" x14ac:dyDescent="0.2">
      <c r="A1292" s="579">
        <v>1641</v>
      </c>
      <c r="B1292" s="819" t="s">
        <v>3115</v>
      </c>
      <c r="C1292" s="12" t="s">
        <v>1156</v>
      </c>
    </row>
    <row r="1293" spans="1:3" x14ac:dyDescent="0.2">
      <c r="A1293" s="579">
        <v>1642</v>
      </c>
      <c r="B1293" s="819" t="s">
        <v>3116</v>
      </c>
      <c r="C1293" s="12" t="s">
        <v>1820</v>
      </c>
    </row>
    <row r="1294" spans="1:3" x14ac:dyDescent="0.2">
      <c r="A1294" s="579">
        <v>1643</v>
      </c>
      <c r="B1294" s="819" t="s">
        <v>3117</v>
      </c>
      <c r="C1294" s="12" t="s">
        <v>1158</v>
      </c>
    </row>
    <row r="1295" spans="1:3" x14ac:dyDescent="0.2">
      <c r="A1295" s="579">
        <v>1644</v>
      </c>
      <c r="B1295" s="819" t="s">
        <v>3118</v>
      </c>
      <c r="C1295" s="12" t="s">
        <v>1159</v>
      </c>
    </row>
    <row r="1296" spans="1:3" x14ac:dyDescent="0.2">
      <c r="A1296" s="579">
        <v>1645</v>
      </c>
      <c r="B1296" s="819" t="s">
        <v>3119</v>
      </c>
      <c r="C1296" s="12" t="s">
        <v>1821</v>
      </c>
    </row>
    <row r="1297" spans="1:3" x14ac:dyDescent="0.2">
      <c r="A1297" s="579">
        <v>1646</v>
      </c>
      <c r="B1297" s="819" t="s">
        <v>2736</v>
      </c>
      <c r="C1297" s="12" t="s">
        <v>1267</v>
      </c>
    </row>
    <row r="1298" spans="1:3" x14ac:dyDescent="0.2">
      <c r="A1298" s="579">
        <v>1647</v>
      </c>
      <c r="B1298" s="819" t="s">
        <v>2737</v>
      </c>
      <c r="C1298" s="12" t="s">
        <v>679</v>
      </c>
    </row>
    <row r="1299" spans="1:3" x14ac:dyDescent="0.2">
      <c r="A1299" s="579">
        <v>1648</v>
      </c>
      <c r="B1299" s="819" t="s">
        <v>2738</v>
      </c>
      <c r="C1299" s="12" t="s">
        <v>680</v>
      </c>
    </row>
    <row r="1300" spans="1:3" x14ac:dyDescent="0.2">
      <c r="A1300" s="579">
        <v>1649</v>
      </c>
      <c r="B1300" s="819" t="s">
        <v>2739</v>
      </c>
      <c r="C1300" s="12" t="s">
        <v>681</v>
      </c>
    </row>
    <row r="1301" spans="1:3" x14ac:dyDescent="0.2">
      <c r="A1301" s="579">
        <v>1650</v>
      </c>
      <c r="B1301" s="819" t="s">
        <v>3120</v>
      </c>
      <c r="C1301" s="12" t="s">
        <v>1008</v>
      </c>
    </row>
    <row r="1302" spans="1:3" x14ac:dyDescent="0.2">
      <c r="A1302" s="579">
        <v>1651</v>
      </c>
      <c r="B1302" s="819" t="s">
        <v>3121</v>
      </c>
      <c r="C1302" s="12" t="s">
        <v>1822</v>
      </c>
    </row>
    <row r="1303" spans="1:3" x14ac:dyDescent="0.2">
      <c r="A1303" s="579">
        <v>1652</v>
      </c>
      <c r="B1303" s="819" t="s">
        <v>3122</v>
      </c>
      <c r="C1303" s="12" t="s">
        <v>1010</v>
      </c>
    </row>
    <row r="1304" spans="1:3" x14ac:dyDescent="0.2">
      <c r="A1304" s="579">
        <v>1653</v>
      </c>
      <c r="B1304" s="819" t="s">
        <v>3123</v>
      </c>
      <c r="C1304" s="12" t="s">
        <v>1074</v>
      </c>
    </row>
    <row r="1305" spans="1:3" x14ac:dyDescent="0.2">
      <c r="A1305" s="579">
        <v>1654</v>
      </c>
      <c r="B1305" s="819" t="s">
        <v>3124</v>
      </c>
      <c r="C1305" s="12" t="s">
        <v>1823</v>
      </c>
    </row>
    <row r="1306" spans="1:3" x14ac:dyDescent="0.2">
      <c r="A1306" s="579">
        <v>1655</v>
      </c>
      <c r="B1306" s="819" t="s">
        <v>3125</v>
      </c>
      <c r="C1306" s="12" t="s">
        <v>1185</v>
      </c>
    </row>
    <row r="1307" spans="1:3" x14ac:dyDescent="0.2">
      <c r="A1307" s="579">
        <v>1656</v>
      </c>
      <c r="B1307" s="819" t="s">
        <v>2100</v>
      </c>
      <c r="C1307" s="17" t="s">
        <v>514</v>
      </c>
    </row>
    <row r="1308" spans="1:3" x14ac:dyDescent="0.2">
      <c r="A1308" s="579">
        <v>1657</v>
      </c>
      <c r="B1308" s="801" t="s">
        <v>3126</v>
      </c>
      <c r="C1308" s="17" t="s">
        <v>1824</v>
      </c>
    </row>
    <row r="1309" spans="1:3" x14ac:dyDescent="0.2">
      <c r="A1309" s="579">
        <v>1658</v>
      </c>
      <c r="B1309" s="801" t="s">
        <v>2721</v>
      </c>
      <c r="C1309" s="72" t="s">
        <v>662</v>
      </c>
    </row>
    <row r="1310" spans="1:3" x14ac:dyDescent="0.2">
      <c r="A1310" s="579">
        <v>1659</v>
      </c>
      <c r="B1310" s="801" t="s">
        <v>2722</v>
      </c>
      <c r="C1310" s="72" t="s">
        <v>664</v>
      </c>
    </row>
    <row r="1311" spans="1:3" x14ac:dyDescent="0.2">
      <c r="A1311" s="579">
        <v>1660</v>
      </c>
      <c r="B1311" s="796" t="s">
        <v>3127</v>
      </c>
      <c r="C1311" s="72" t="s">
        <v>1825</v>
      </c>
    </row>
    <row r="1312" spans="1:3" x14ac:dyDescent="0.2">
      <c r="A1312" s="579">
        <v>1661</v>
      </c>
      <c r="B1312" s="801" t="s">
        <v>2724</v>
      </c>
      <c r="C1312" s="72" t="s">
        <v>666</v>
      </c>
    </row>
    <row r="1313" spans="1:3" x14ac:dyDescent="0.2">
      <c r="A1313" s="579">
        <v>1662</v>
      </c>
      <c r="B1313" s="796" t="s">
        <v>2725</v>
      </c>
      <c r="C1313" s="72" t="s">
        <v>667</v>
      </c>
    </row>
    <row r="1314" spans="1:3" x14ac:dyDescent="0.2">
      <c r="A1314" s="579">
        <v>1663</v>
      </c>
      <c r="B1314" s="801" t="s">
        <v>2726</v>
      </c>
      <c r="C1314" s="72" t="s">
        <v>668</v>
      </c>
    </row>
    <row r="1315" spans="1:3" x14ac:dyDescent="0.2">
      <c r="A1315" s="579">
        <v>1664</v>
      </c>
      <c r="B1315" s="801" t="s">
        <v>2727</v>
      </c>
      <c r="C1315" s="72" t="s">
        <v>669</v>
      </c>
    </row>
    <row r="1316" spans="1:3" x14ac:dyDescent="0.2">
      <c r="A1316" s="579">
        <v>1665</v>
      </c>
      <c r="B1316" s="796" t="s">
        <v>2098</v>
      </c>
      <c r="C1316" s="72" t="s">
        <v>670</v>
      </c>
    </row>
    <row r="1317" spans="1:3" x14ac:dyDescent="0.2">
      <c r="A1317" s="579">
        <v>1666</v>
      </c>
      <c r="B1317" s="801" t="s">
        <v>3128</v>
      </c>
      <c r="C1317" s="72" t="s">
        <v>671</v>
      </c>
    </row>
    <row r="1318" spans="1:3" x14ac:dyDescent="0.2">
      <c r="A1318" s="579">
        <v>1667</v>
      </c>
      <c r="B1318" s="801" t="s">
        <v>2729</v>
      </c>
      <c r="C1318" s="72" t="s">
        <v>672</v>
      </c>
    </row>
    <row r="1319" spans="1:3" x14ac:dyDescent="0.2">
      <c r="A1319" s="579">
        <v>1668</v>
      </c>
      <c r="B1319" s="801" t="s">
        <v>2730</v>
      </c>
      <c r="C1319" s="72" t="s">
        <v>673</v>
      </c>
    </row>
    <row r="1320" spans="1:3" x14ac:dyDescent="0.2">
      <c r="A1320" s="579">
        <v>1669</v>
      </c>
      <c r="B1320" s="801" t="s">
        <v>2731</v>
      </c>
      <c r="C1320" s="72" t="s">
        <v>674</v>
      </c>
    </row>
    <row r="1321" spans="1:3" x14ac:dyDescent="0.2">
      <c r="A1321" s="579">
        <v>1670</v>
      </c>
      <c r="B1321" s="801" t="s">
        <v>2732</v>
      </c>
      <c r="C1321" s="72" t="s">
        <v>675</v>
      </c>
    </row>
    <row r="1322" spans="1:3" x14ac:dyDescent="0.2">
      <c r="A1322" s="579">
        <v>1671</v>
      </c>
      <c r="B1322" s="801" t="s">
        <v>2733</v>
      </c>
      <c r="C1322" s="72" t="s">
        <v>676</v>
      </c>
    </row>
    <row r="1323" spans="1:3" x14ac:dyDescent="0.2">
      <c r="A1323" s="579">
        <v>1672</v>
      </c>
      <c r="B1323" s="801" t="s">
        <v>2734</v>
      </c>
      <c r="C1323" s="72" t="s">
        <v>677</v>
      </c>
    </row>
    <row r="1324" spans="1:3" x14ac:dyDescent="0.2">
      <c r="A1324" s="579">
        <v>1673</v>
      </c>
      <c r="B1324" s="796" t="s">
        <v>2735</v>
      </c>
      <c r="C1324" s="72" t="s">
        <v>678</v>
      </c>
    </row>
    <row r="1325" spans="1:3" x14ac:dyDescent="0.2">
      <c r="A1325" s="579">
        <v>1674</v>
      </c>
      <c r="B1325" s="801" t="s">
        <v>2736</v>
      </c>
      <c r="C1325" s="72" t="s">
        <v>1267</v>
      </c>
    </row>
    <row r="1326" spans="1:3" x14ac:dyDescent="0.2">
      <c r="A1326" s="579">
        <v>1675</v>
      </c>
      <c r="B1326" s="801" t="s">
        <v>2737</v>
      </c>
      <c r="C1326" s="72" t="s">
        <v>679</v>
      </c>
    </row>
    <row r="1327" spans="1:3" x14ac:dyDescent="0.2">
      <c r="A1327" s="579">
        <v>1676</v>
      </c>
      <c r="B1327" s="801" t="s">
        <v>2738</v>
      </c>
      <c r="C1327" s="72" t="s">
        <v>680</v>
      </c>
    </row>
    <row r="1328" spans="1:3" x14ac:dyDescent="0.2">
      <c r="A1328" s="579">
        <v>1677</v>
      </c>
      <c r="B1328" s="801" t="s">
        <v>2739</v>
      </c>
      <c r="C1328" s="72" t="s">
        <v>681</v>
      </c>
    </row>
    <row r="1329" spans="1:4" x14ac:dyDescent="0.2">
      <c r="A1329" s="579">
        <v>1678</v>
      </c>
      <c r="B1329" s="793" t="s">
        <v>2740</v>
      </c>
      <c r="C1329" s="72" t="s">
        <v>1048</v>
      </c>
    </row>
    <row r="1330" spans="1:4" x14ac:dyDescent="0.2">
      <c r="A1330" s="579">
        <v>1679</v>
      </c>
      <c r="B1330" s="801" t="s">
        <v>2741</v>
      </c>
      <c r="C1330" s="17" t="s">
        <v>1049</v>
      </c>
    </row>
    <row r="1331" spans="1:4" x14ac:dyDescent="0.2">
      <c r="A1331" s="579">
        <v>1680</v>
      </c>
      <c r="B1331" s="796" t="s">
        <v>2742</v>
      </c>
      <c r="C1331" s="72" t="s">
        <v>1050</v>
      </c>
    </row>
    <row r="1332" spans="1:4" x14ac:dyDescent="0.2">
      <c r="A1332" s="579">
        <v>1681</v>
      </c>
      <c r="B1332" s="801" t="s">
        <v>2743</v>
      </c>
      <c r="C1332" s="72" t="s">
        <v>1051</v>
      </c>
    </row>
    <row r="1333" spans="1:4" x14ac:dyDescent="0.2">
      <c r="A1333" s="579">
        <v>1682</v>
      </c>
      <c r="B1333" s="801" t="s">
        <v>2744</v>
      </c>
      <c r="C1333" s="72" t="s">
        <v>1052</v>
      </c>
    </row>
    <row r="1334" spans="1:4" x14ac:dyDescent="0.2">
      <c r="A1334" s="579">
        <v>1683</v>
      </c>
      <c r="B1334" s="801" t="s">
        <v>2745</v>
      </c>
      <c r="C1334" s="72" t="s">
        <v>1053</v>
      </c>
    </row>
    <row r="1335" spans="1:4" ht="36" x14ac:dyDescent="0.2">
      <c r="A1335" s="579">
        <v>1684</v>
      </c>
      <c r="B1335" s="823" t="s">
        <v>3129</v>
      </c>
      <c r="C1335" s="705" t="s">
        <v>1833</v>
      </c>
      <c r="D1335" s="706" t="s">
        <v>1834</v>
      </c>
    </row>
    <row r="1336" spans="1:4" ht="89.25" x14ac:dyDescent="0.2">
      <c r="A1336" s="579">
        <v>1685</v>
      </c>
      <c r="B1336" s="712" t="s">
        <v>3130</v>
      </c>
      <c r="C1336" s="485" t="s">
        <v>1808</v>
      </c>
      <c r="D1336" s="706" t="s">
        <v>1835</v>
      </c>
    </row>
    <row r="1337" spans="1:4" ht="78.75" x14ac:dyDescent="0.2">
      <c r="A1337" s="579">
        <v>1686</v>
      </c>
      <c r="B1337" s="734" t="s">
        <v>3131</v>
      </c>
      <c r="C1337" s="67" t="s">
        <v>1826</v>
      </c>
      <c r="D1337" s="706" t="s">
        <v>1836</v>
      </c>
    </row>
    <row r="1338" spans="1:4" ht="63" x14ac:dyDescent="0.2">
      <c r="A1338" s="579">
        <v>1687</v>
      </c>
      <c r="B1338" s="740" t="s">
        <v>3132</v>
      </c>
      <c r="C1338" s="487" t="s">
        <v>1830</v>
      </c>
      <c r="D1338" s="706" t="s">
        <v>1837</v>
      </c>
    </row>
    <row r="1339" spans="1:4" ht="33.75" x14ac:dyDescent="0.2">
      <c r="A1339" s="579">
        <v>1688</v>
      </c>
      <c r="B1339" s="734" t="s">
        <v>3133</v>
      </c>
      <c r="C1339" s="67" t="s">
        <v>1804</v>
      </c>
      <c r="D1339" s="706" t="s">
        <v>1838</v>
      </c>
    </row>
    <row r="1340" spans="1:4" x14ac:dyDescent="0.2">
      <c r="A1340" s="579">
        <v>1689</v>
      </c>
      <c r="B1340" s="707" t="s">
        <v>3134</v>
      </c>
      <c r="C1340" s="494" t="s">
        <v>1776</v>
      </c>
      <c r="D1340" s="706" t="s">
        <v>1839</v>
      </c>
    </row>
    <row r="1341" spans="1:4" ht="31.5" x14ac:dyDescent="0.2">
      <c r="A1341" s="579">
        <v>1690</v>
      </c>
      <c r="B1341" s="740" t="s">
        <v>3135</v>
      </c>
      <c r="C1341" s="487" t="s">
        <v>1813</v>
      </c>
      <c r="D1341" s="706" t="s">
        <v>1840</v>
      </c>
    </row>
    <row r="1342" spans="1:4" ht="38.25" x14ac:dyDescent="0.2">
      <c r="A1342" s="579">
        <v>1691</v>
      </c>
      <c r="B1342" s="708" t="s">
        <v>3136</v>
      </c>
      <c r="C1342" s="685" t="s">
        <v>1758</v>
      </c>
      <c r="D1342" s="706" t="s">
        <v>1842</v>
      </c>
    </row>
    <row r="1343" spans="1:4" ht="45" x14ac:dyDescent="0.2">
      <c r="A1343" s="579">
        <v>1692</v>
      </c>
      <c r="B1343" s="734" t="s">
        <v>3137</v>
      </c>
      <c r="C1343" s="67" t="s">
        <v>1761</v>
      </c>
      <c r="D1343" s="706" t="s">
        <v>1843</v>
      </c>
    </row>
    <row r="1344" spans="1:4" ht="51" x14ac:dyDescent="0.2">
      <c r="A1344" s="579">
        <v>1693</v>
      </c>
      <c r="B1344" s="708" t="s">
        <v>3138</v>
      </c>
      <c r="C1344" s="685" t="s">
        <v>1759</v>
      </c>
      <c r="D1344" s="706" t="s">
        <v>1844</v>
      </c>
    </row>
    <row r="1345" spans="1:4" ht="22.5" x14ac:dyDescent="0.2">
      <c r="A1345" s="579">
        <v>1694</v>
      </c>
      <c r="B1345" s="734" t="s">
        <v>3139</v>
      </c>
      <c r="C1345" s="67" t="s">
        <v>1760</v>
      </c>
      <c r="D1345" s="706" t="s">
        <v>1845</v>
      </c>
    </row>
    <row r="1346" spans="1:4" ht="25.5" x14ac:dyDescent="0.2">
      <c r="A1346" s="579">
        <v>1695</v>
      </c>
      <c r="B1346" s="708" t="s">
        <v>3140</v>
      </c>
      <c r="C1346" s="685" t="s">
        <v>1787</v>
      </c>
      <c r="D1346" s="706" t="s">
        <v>1846</v>
      </c>
    </row>
    <row r="1347" spans="1:4" ht="33.75" x14ac:dyDescent="0.2">
      <c r="A1347" s="579">
        <v>1696</v>
      </c>
      <c r="B1347" s="734" t="s">
        <v>3141</v>
      </c>
      <c r="C1347" s="67" t="s">
        <v>1788</v>
      </c>
      <c r="D1347" s="706" t="s">
        <v>1847</v>
      </c>
    </row>
    <row r="1348" spans="1:4" ht="51" x14ac:dyDescent="0.2">
      <c r="A1348" s="579">
        <v>1697</v>
      </c>
      <c r="B1348" s="708" t="s">
        <v>3142</v>
      </c>
      <c r="C1348" s="685" t="s">
        <v>1814</v>
      </c>
      <c r="D1348" s="706" t="s">
        <v>1848</v>
      </c>
    </row>
    <row r="1349" spans="1:4" ht="33.75" x14ac:dyDescent="0.2">
      <c r="A1349" s="579">
        <v>1698</v>
      </c>
      <c r="B1349" s="734" t="s">
        <v>3143</v>
      </c>
      <c r="C1349" s="67" t="s">
        <v>1815</v>
      </c>
      <c r="D1349" s="706" t="s">
        <v>1849</v>
      </c>
    </row>
    <row r="1350" spans="1:4" ht="33.75" x14ac:dyDescent="0.2">
      <c r="A1350" s="579">
        <v>1699</v>
      </c>
      <c r="B1350" s="734" t="s">
        <v>3144</v>
      </c>
      <c r="C1350" s="506" t="s">
        <v>1812</v>
      </c>
      <c r="D1350" s="706" t="s">
        <v>1850</v>
      </c>
    </row>
    <row r="1351" spans="1:4" ht="45" x14ac:dyDescent="0.2">
      <c r="A1351" s="579">
        <v>1700</v>
      </c>
      <c r="B1351" s="734" t="s">
        <v>3145</v>
      </c>
      <c r="C1351" s="67" t="s">
        <v>1805</v>
      </c>
      <c r="D1351" s="706" t="s">
        <v>1851</v>
      </c>
    </row>
    <row r="1352" spans="1:4" x14ac:dyDescent="0.2">
      <c r="A1352" s="579">
        <v>1701</v>
      </c>
      <c r="B1352" s="773" t="s">
        <v>3146</v>
      </c>
      <c r="C1352" s="555" t="s">
        <v>1754</v>
      </c>
      <c r="D1352" s="706" t="s">
        <v>1852</v>
      </c>
    </row>
    <row r="1353" spans="1:4" x14ac:dyDescent="0.2">
      <c r="A1353" s="579">
        <v>1702</v>
      </c>
      <c r="B1353" s="773" t="s">
        <v>3147</v>
      </c>
      <c r="C1353" s="552" t="s">
        <v>1793</v>
      </c>
      <c r="D1353" s="706" t="s">
        <v>1853</v>
      </c>
    </row>
    <row r="1354" spans="1:4" ht="45" x14ac:dyDescent="0.2">
      <c r="A1354" s="579">
        <v>1703</v>
      </c>
      <c r="B1354" s="734" t="s">
        <v>3148</v>
      </c>
      <c r="C1354" s="505" t="s">
        <v>1811</v>
      </c>
      <c r="D1354" s="706" t="s">
        <v>1854</v>
      </c>
    </row>
    <row r="1355" spans="1:4" x14ac:dyDescent="0.2">
      <c r="A1355" s="579">
        <v>1704</v>
      </c>
      <c r="B1355" s="752" t="s">
        <v>3149</v>
      </c>
      <c r="C1355" s="223" t="s">
        <v>1806</v>
      </c>
      <c r="D1355" s="706" t="s">
        <v>1855</v>
      </c>
    </row>
    <row r="1356" spans="1:4" x14ac:dyDescent="0.2">
      <c r="A1356" s="579">
        <v>1705</v>
      </c>
      <c r="B1356" s="771" t="s">
        <v>3150</v>
      </c>
      <c r="C1356" s="134" t="s">
        <v>1770</v>
      </c>
      <c r="D1356" s="706" t="s">
        <v>1856</v>
      </c>
    </row>
    <row r="1357" spans="1:4" ht="38.25" x14ac:dyDescent="0.2">
      <c r="A1357" s="579">
        <v>1706</v>
      </c>
      <c r="B1357" s="713" t="s">
        <v>3151</v>
      </c>
      <c r="C1357" s="484" t="s">
        <v>1771</v>
      </c>
      <c r="D1357" s="706" t="s">
        <v>1860</v>
      </c>
    </row>
    <row r="1358" spans="1:4" ht="51" x14ac:dyDescent="0.2">
      <c r="A1358" s="579">
        <v>1707</v>
      </c>
      <c r="B1358" s="713" t="s">
        <v>3152</v>
      </c>
      <c r="C1358" s="484" t="s">
        <v>1785</v>
      </c>
      <c r="D1358" s="706" t="s">
        <v>1861</v>
      </c>
    </row>
    <row r="1359" spans="1:4" ht="63.75" x14ac:dyDescent="0.2">
      <c r="A1359" s="579">
        <v>1708</v>
      </c>
      <c r="B1359" s="708" t="s">
        <v>3153</v>
      </c>
      <c r="C1359" s="685" t="s">
        <v>1807</v>
      </c>
      <c r="D1359" s="706" t="s">
        <v>1862</v>
      </c>
    </row>
    <row r="1360" spans="1:4" ht="31.5" x14ac:dyDescent="0.2">
      <c r="A1360" s="579">
        <v>1709</v>
      </c>
      <c r="B1360" s="664" t="s">
        <v>3154</v>
      </c>
      <c r="C1360" s="664" t="s">
        <v>1772</v>
      </c>
      <c r="D1360" s="706" t="s">
        <v>1863</v>
      </c>
    </row>
    <row r="1361" spans="1:4" ht="67.5" x14ac:dyDescent="0.2">
      <c r="A1361" s="579">
        <v>1710</v>
      </c>
      <c r="B1361" s="734" t="s">
        <v>3155</v>
      </c>
      <c r="C1361" s="67" t="s">
        <v>1786</v>
      </c>
      <c r="D1361" s="706" t="s">
        <v>1864</v>
      </c>
    </row>
    <row r="1362" spans="1:4" x14ac:dyDescent="0.2">
      <c r="A1362" s="579">
        <v>1711</v>
      </c>
      <c r="B1362" s="772" t="s">
        <v>3156</v>
      </c>
      <c r="C1362" s="68" t="s">
        <v>1778</v>
      </c>
      <c r="D1362" s="706" t="s">
        <v>1865</v>
      </c>
    </row>
    <row r="1363" spans="1:4" ht="45" x14ac:dyDescent="0.2">
      <c r="A1363" s="579">
        <v>1712</v>
      </c>
      <c r="B1363" s="734" t="s">
        <v>3157</v>
      </c>
      <c r="C1363" s="67" t="s">
        <v>1831</v>
      </c>
      <c r="D1363" s="706" t="s">
        <v>1866</v>
      </c>
    </row>
    <row r="1364" spans="1:4" ht="22.5" x14ac:dyDescent="0.2">
      <c r="A1364" s="579">
        <v>1713</v>
      </c>
      <c r="B1364" s="734" t="s">
        <v>3158</v>
      </c>
      <c r="C1364" s="67" t="s">
        <v>1783</v>
      </c>
      <c r="D1364" s="706" t="s">
        <v>1867</v>
      </c>
    </row>
    <row r="1365" spans="1:4" ht="45" x14ac:dyDescent="0.2">
      <c r="A1365" s="579">
        <v>1714</v>
      </c>
      <c r="B1365" s="734" t="s">
        <v>3159</v>
      </c>
      <c r="C1365" s="67" t="s">
        <v>1832</v>
      </c>
      <c r="D1365" s="706" t="s">
        <v>1868</v>
      </c>
    </row>
    <row r="1366" spans="1:4" ht="25.5" x14ac:dyDescent="0.2">
      <c r="A1366" s="579">
        <v>1715</v>
      </c>
      <c r="B1366" s="708" t="s">
        <v>3160</v>
      </c>
      <c r="C1366" s="685" t="s">
        <v>1779</v>
      </c>
      <c r="D1366" s="706" t="s">
        <v>1869</v>
      </c>
    </row>
    <row r="1367" spans="1:4" ht="33.75" x14ac:dyDescent="0.2">
      <c r="A1367" s="579">
        <v>1716</v>
      </c>
      <c r="B1367" s="734" t="s">
        <v>3161</v>
      </c>
      <c r="C1367" s="67" t="s">
        <v>1780</v>
      </c>
      <c r="D1367" s="706" t="s">
        <v>1870</v>
      </c>
    </row>
    <row r="1368" spans="1:4" ht="38.25" x14ac:dyDescent="0.2">
      <c r="A1368" s="579">
        <v>1717</v>
      </c>
      <c r="B1368" s="708" t="s">
        <v>3162</v>
      </c>
      <c r="C1368" s="685" t="s">
        <v>1828</v>
      </c>
      <c r="D1368" s="706" t="s">
        <v>1871</v>
      </c>
    </row>
    <row r="1369" spans="1:4" ht="63.75" x14ac:dyDescent="0.2">
      <c r="A1369" s="579">
        <v>1718</v>
      </c>
      <c r="B1369" s="708" t="s">
        <v>3163</v>
      </c>
      <c r="C1369" s="685" t="s">
        <v>1781</v>
      </c>
      <c r="D1369" s="706" t="s">
        <v>1872</v>
      </c>
    </row>
    <row r="1370" spans="1:4" ht="38.25" x14ac:dyDescent="0.2">
      <c r="A1370" s="579">
        <v>1719</v>
      </c>
      <c r="B1370" s="708" t="s">
        <v>3164</v>
      </c>
      <c r="C1370" s="685" t="s">
        <v>1782</v>
      </c>
      <c r="D1370" s="706" t="s">
        <v>1873</v>
      </c>
    </row>
    <row r="1371" spans="1:4" ht="51.75" thickBot="1" x14ac:dyDescent="0.25">
      <c r="A1371" s="579">
        <v>1720</v>
      </c>
      <c r="B1371" s="708" t="s">
        <v>3165</v>
      </c>
      <c r="C1371" s="685" t="s">
        <v>1784</v>
      </c>
      <c r="D1371" s="706" t="s">
        <v>1874</v>
      </c>
    </row>
    <row r="1372" spans="1:4" x14ac:dyDescent="0.2">
      <c r="A1372" s="579">
        <v>1721</v>
      </c>
      <c r="B1372" s="724" t="s">
        <v>3166</v>
      </c>
      <c r="C1372" s="535" t="s">
        <v>1794</v>
      </c>
      <c r="D1372" s="706" t="s">
        <v>1875</v>
      </c>
    </row>
    <row r="1373" spans="1:4" ht="36" x14ac:dyDescent="0.2">
      <c r="A1373" s="579">
        <v>1722</v>
      </c>
      <c r="B1373" s="824" t="s">
        <v>3167</v>
      </c>
      <c r="C1373" s="216" t="s">
        <v>1798</v>
      </c>
      <c r="D1373" s="706" t="s">
        <v>1876</v>
      </c>
    </row>
    <row r="1374" spans="1:4" ht="31.5" x14ac:dyDescent="0.2">
      <c r="A1374" s="579">
        <v>1723</v>
      </c>
      <c r="B1374" s="664" t="s">
        <v>3168</v>
      </c>
      <c r="C1374" s="664" t="s">
        <v>1796</v>
      </c>
      <c r="D1374" s="706" t="s">
        <v>1877</v>
      </c>
    </row>
    <row r="1375" spans="1:4" ht="51" x14ac:dyDescent="0.2">
      <c r="A1375" s="579">
        <v>1724</v>
      </c>
      <c r="B1375" s="713" t="s">
        <v>3169</v>
      </c>
      <c r="C1375" s="484" t="s">
        <v>1797</v>
      </c>
      <c r="D1375" s="706" t="s">
        <v>1878</v>
      </c>
    </row>
    <row r="1376" spans="1:4" ht="25.5" x14ac:dyDescent="0.2">
      <c r="A1376" s="579">
        <v>1725</v>
      </c>
      <c r="B1376" s="708" t="s">
        <v>3170</v>
      </c>
      <c r="C1376" s="685" t="s">
        <v>1799</v>
      </c>
      <c r="D1376" s="706" t="s">
        <v>1879</v>
      </c>
    </row>
    <row r="1377" spans="1:4" ht="22.5" x14ac:dyDescent="0.2">
      <c r="A1377" s="579">
        <v>1726</v>
      </c>
      <c r="B1377" s="734" t="s">
        <v>3171</v>
      </c>
      <c r="C1377" s="67" t="s">
        <v>1802</v>
      </c>
      <c r="D1377" s="706" t="s">
        <v>1880</v>
      </c>
    </row>
    <row r="1378" spans="1:4" ht="45" x14ac:dyDescent="0.2">
      <c r="A1378" s="579">
        <v>1727</v>
      </c>
      <c r="B1378" s="734" t="s">
        <v>3172</v>
      </c>
      <c r="C1378" s="67" t="s">
        <v>1803</v>
      </c>
      <c r="D1378" s="706" t="s">
        <v>1881</v>
      </c>
    </row>
    <row r="1379" spans="1:4" ht="63.75" x14ac:dyDescent="0.2">
      <c r="A1379" s="579">
        <v>1728</v>
      </c>
      <c r="B1379" s="708" t="s">
        <v>3173</v>
      </c>
      <c r="C1379" s="685" t="s">
        <v>1801</v>
      </c>
      <c r="D1379" s="706" t="s">
        <v>1884</v>
      </c>
    </row>
    <row r="1380" spans="1:4" ht="38.25" x14ac:dyDescent="0.2">
      <c r="A1380" s="579">
        <v>1729</v>
      </c>
      <c r="B1380" s="708" t="s">
        <v>3174</v>
      </c>
      <c r="C1380" s="685" t="s">
        <v>1800</v>
      </c>
      <c r="D1380" s="706" t="s">
        <v>1885</v>
      </c>
    </row>
    <row r="1381" spans="1:4" ht="22.5" x14ac:dyDescent="0.2">
      <c r="A1381" s="579">
        <v>1730</v>
      </c>
      <c r="B1381" s="731" t="s">
        <v>3175</v>
      </c>
      <c r="C1381" s="451" t="s">
        <v>1829</v>
      </c>
      <c r="D1381" s="706" t="s">
        <v>1886</v>
      </c>
    </row>
    <row r="1382" spans="1:4" ht="54" x14ac:dyDescent="0.2">
      <c r="A1382" s="579">
        <v>1731</v>
      </c>
      <c r="B1382" s="823" t="s">
        <v>3176</v>
      </c>
      <c r="C1382" s="705" t="s">
        <v>1892</v>
      </c>
    </row>
  </sheetData>
  <sheetProtection sheet="1" objects="1" scenarios="1" formatCells="0" formatColumns="0" formatRows="0"/>
  <phoneticPr fontId="73" type="noConversion"/>
  <conditionalFormatting sqref="C442">
    <cfRule type="expression" dxfId="215" priority="217" stopIfTrue="1">
      <formula>NOT(ISERROR(SEARCH("!",C442)))</formula>
    </cfRule>
  </conditionalFormatting>
  <conditionalFormatting sqref="C963:C972 C974:C1057 C1059 C1132">
    <cfRule type="expression" dxfId="214" priority="219" stopIfTrue="1">
      <formula>NOT(ISERROR(SEARCH("!",C963)))</formula>
    </cfRule>
  </conditionalFormatting>
  <conditionalFormatting sqref="C973 C1058 C1061:C1126 C1131">
    <cfRule type="expression" dxfId="213" priority="220" stopIfTrue="1">
      <formula>$L973</formula>
    </cfRule>
  </conditionalFormatting>
  <conditionalFormatting sqref="C1257">
    <cfRule type="expression" dxfId="212" priority="213" stopIfTrue="1">
      <formula>$B1256&lt;&gt;$B1257</formula>
    </cfRule>
  </conditionalFormatting>
  <conditionalFormatting sqref="C1258">
    <cfRule type="expression" dxfId="211" priority="212" stopIfTrue="1">
      <formula>$B1257&lt;&gt;$B1258</formula>
    </cfRule>
  </conditionalFormatting>
  <conditionalFormatting sqref="C1259">
    <cfRule type="expression" dxfId="210" priority="211" stopIfTrue="1">
      <formula>$B1258&lt;&gt;$B1259</formula>
    </cfRule>
  </conditionalFormatting>
  <conditionalFormatting sqref="C1260">
    <cfRule type="expression" dxfId="209" priority="210" stopIfTrue="1">
      <formula>$B1259&lt;&gt;$B1260</formula>
    </cfRule>
  </conditionalFormatting>
  <conditionalFormatting sqref="C1261">
    <cfRule type="expression" dxfId="208" priority="207" stopIfTrue="1">
      <formula>$B1260&lt;&gt;$B1261</formula>
    </cfRule>
  </conditionalFormatting>
  <conditionalFormatting sqref="C1262">
    <cfRule type="expression" dxfId="207" priority="206" stopIfTrue="1">
      <formula>$B1261&lt;&gt;$B1262</formula>
    </cfRule>
  </conditionalFormatting>
  <conditionalFormatting sqref="C1263">
    <cfRule type="expression" dxfId="206" priority="205" stopIfTrue="1">
      <formula>$B1262&lt;&gt;$B1263</formula>
    </cfRule>
  </conditionalFormatting>
  <conditionalFormatting sqref="C1263">
    <cfRule type="expression" dxfId="205" priority="203" stopIfTrue="1">
      <formula>T1263=2</formula>
    </cfRule>
    <cfRule type="expression" dxfId="204" priority="204" stopIfTrue="1">
      <formula>T1263=1</formula>
    </cfRule>
  </conditionalFormatting>
  <conditionalFormatting sqref="C1263">
    <cfRule type="expression" dxfId="203" priority="202" stopIfTrue="1">
      <formula>$M1263</formula>
    </cfRule>
  </conditionalFormatting>
  <conditionalFormatting sqref="C1264">
    <cfRule type="expression" dxfId="202" priority="201" stopIfTrue="1">
      <formula>$B1263&lt;&gt;$B1264</formula>
    </cfRule>
  </conditionalFormatting>
  <conditionalFormatting sqref="C1264">
    <cfRule type="expression" dxfId="201" priority="199" stopIfTrue="1">
      <formula>T1264=2</formula>
    </cfRule>
    <cfRule type="expression" dxfId="200" priority="200" stopIfTrue="1">
      <formula>T1264=1</formula>
    </cfRule>
  </conditionalFormatting>
  <conditionalFormatting sqref="C1264">
    <cfRule type="expression" dxfId="199" priority="198" stopIfTrue="1">
      <formula>$M1264</formula>
    </cfRule>
  </conditionalFormatting>
  <conditionalFormatting sqref="C1265">
    <cfRule type="expression" dxfId="198" priority="197" stopIfTrue="1">
      <formula>$M1265</formula>
    </cfRule>
  </conditionalFormatting>
  <conditionalFormatting sqref="C1266">
    <cfRule type="expression" dxfId="197" priority="196" stopIfTrue="1">
      <formula>$B1265&lt;&gt;$B1266</formula>
    </cfRule>
  </conditionalFormatting>
  <conditionalFormatting sqref="C1266">
    <cfRule type="expression" dxfId="196" priority="194" stopIfTrue="1">
      <formula>T1266=2</formula>
    </cfRule>
    <cfRule type="expression" dxfId="195" priority="195" stopIfTrue="1">
      <formula>T1266=1</formula>
    </cfRule>
  </conditionalFormatting>
  <conditionalFormatting sqref="C1266">
    <cfRule type="expression" dxfId="194" priority="193" stopIfTrue="1">
      <formula>$M1266</formula>
    </cfRule>
  </conditionalFormatting>
  <conditionalFormatting sqref="C1267">
    <cfRule type="expression" dxfId="193" priority="192" stopIfTrue="1">
      <formula>$M1267</formula>
    </cfRule>
  </conditionalFormatting>
  <conditionalFormatting sqref="C1267">
    <cfRule type="containsText" dxfId="192" priority="191" stopIfTrue="1" operator="containsText" text="!">
      <formula>NOT(ISERROR(SEARCH("!",C1267)))</formula>
    </cfRule>
  </conditionalFormatting>
  <conditionalFormatting sqref="C1256">
    <cfRule type="expression" dxfId="191" priority="5266" stopIfTrue="1">
      <formula>#REF!&lt;&gt;$B1256</formula>
    </cfRule>
  </conditionalFormatting>
  <conditionalFormatting sqref="C1275">
    <cfRule type="expression" dxfId="190" priority="190" stopIfTrue="1">
      <formula>$B1274&lt;&gt;$B1275</formula>
    </cfRule>
  </conditionalFormatting>
  <conditionalFormatting sqref="C483">
    <cfRule type="expression" dxfId="189" priority="5271" stopIfTrue="1">
      <formula>#REF!=EUconst_NotRelevant</formula>
    </cfRule>
  </conditionalFormatting>
  <conditionalFormatting sqref="C1278">
    <cfRule type="expression" dxfId="188" priority="189" stopIfTrue="1">
      <formula>$B1277&lt;&gt;$B1278</formula>
    </cfRule>
  </conditionalFormatting>
  <conditionalFormatting sqref="C340:C346">
    <cfRule type="expression" dxfId="187" priority="188" stopIfTrue="1">
      <formula>$K$27</formula>
    </cfRule>
  </conditionalFormatting>
  <conditionalFormatting sqref="B1131">
    <cfRule type="expression" dxfId="186" priority="186" stopIfTrue="1">
      <formula>$L1131</formula>
    </cfRule>
  </conditionalFormatting>
  <conditionalFormatting sqref="B1265">
    <cfRule type="expression" dxfId="185" priority="185" stopIfTrue="1">
      <formula>$M1265</formula>
    </cfRule>
  </conditionalFormatting>
  <conditionalFormatting sqref="B1267">
    <cfRule type="expression" dxfId="184" priority="184" stopIfTrue="1">
      <formula>$M1267</formula>
    </cfRule>
  </conditionalFormatting>
  <conditionalFormatting sqref="B1267">
    <cfRule type="containsText" dxfId="183" priority="183" stopIfTrue="1" operator="containsText" text="!">
      <formula>NOT(ISERROR(SEARCH("!",B1267)))</formula>
    </cfRule>
  </conditionalFormatting>
  <conditionalFormatting sqref="B483">
    <cfRule type="expression" dxfId="182" priority="187" stopIfTrue="1">
      <formula>#REF!=EUconst_NotRelevant</formula>
    </cfRule>
  </conditionalFormatting>
  <conditionalFormatting sqref="B1278">
    <cfRule type="expression" dxfId="181" priority="182" stopIfTrue="1">
      <formula>$B1277&lt;&gt;$B1278</formula>
    </cfRule>
  </conditionalFormatting>
  <conditionalFormatting sqref="B340">
    <cfRule type="expression" dxfId="180" priority="181" stopIfTrue="1">
      <formula>$U$27</formula>
    </cfRule>
  </conditionalFormatting>
  <conditionalFormatting sqref="B341">
    <cfRule type="expression" dxfId="179" priority="180" stopIfTrue="1">
      <formula>$U$27</formula>
    </cfRule>
  </conditionalFormatting>
  <conditionalFormatting sqref="B342">
    <cfRule type="expression" dxfId="178" priority="179" stopIfTrue="1">
      <formula>$U$27</formula>
    </cfRule>
  </conditionalFormatting>
  <conditionalFormatting sqref="B343">
    <cfRule type="expression" dxfId="177" priority="178" stopIfTrue="1">
      <formula>$U$27</formula>
    </cfRule>
  </conditionalFormatting>
  <conditionalFormatting sqref="B344">
    <cfRule type="expression" dxfId="176" priority="177" stopIfTrue="1">
      <formula>$U$27</formula>
    </cfRule>
  </conditionalFormatting>
  <conditionalFormatting sqref="B345">
    <cfRule type="expression" dxfId="175" priority="176" stopIfTrue="1">
      <formula>$U$27</formula>
    </cfRule>
  </conditionalFormatting>
  <conditionalFormatting sqref="B346">
    <cfRule type="expression" dxfId="174" priority="175" stopIfTrue="1">
      <formula>$U$27</formula>
    </cfRule>
  </conditionalFormatting>
  <conditionalFormatting sqref="B442">
    <cfRule type="expression" dxfId="173" priority="174" stopIfTrue="1">
      <formula>NOT(ISERROR(SEARCH("!",B442)))</formula>
    </cfRule>
  </conditionalFormatting>
  <conditionalFormatting sqref="B966:B969 B977:B978 B987:B990 B1011 B1015">
    <cfRule type="expression" dxfId="172" priority="173" stopIfTrue="1">
      <formula>NOT(ISERROR(SEARCH("!",B966)))</formula>
    </cfRule>
  </conditionalFormatting>
  <conditionalFormatting sqref="B963">
    <cfRule type="expression" dxfId="171" priority="172" stopIfTrue="1">
      <formula>NOT(ISERROR(SEARCH("!",B963)))</formula>
    </cfRule>
  </conditionalFormatting>
  <conditionalFormatting sqref="B964">
    <cfRule type="expression" dxfId="170" priority="171" stopIfTrue="1">
      <formula>NOT(ISERROR(SEARCH("!",B964)))</formula>
    </cfRule>
  </conditionalFormatting>
  <conditionalFormatting sqref="B965">
    <cfRule type="expression" dxfId="169" priority="170" stopIfTrue="1">
      <formula>NOT(ISERROR(SEARCH("!",B965)))</formula>
    </cfRule>
  </conditionalFormatting>
  <conditionalFormatting sqref="B970">
    <cfRule type="expression" dxfId="168" priority="169" stopIfTrue="1">
      <formula>NOT(ISERROR(SEARCH("!",B970)))</formula>
    </cfRule>
  </conditionalFormatting>
  <conditionalFormatting sqref="B971">
    <cfRule type="expression" dxfId="167" priority="168" stopIfTrue="1">
      <formula>NOT(ISERROR(SEARCH("!",B971)))</formula>
    </cfRule>
  </conditionalFormatting>
  <conditionalFormatting sqref="B972">
    <cfRule type="expression" dxfId="166" priority="167" stopIfTrue="1">
      <formula>NOT(ISERROR(SEARCH("!",B972)))</formula>
    </cfRule>
  </conditionalFormatting>
  <conditionalFormatting sqref="B973">
    <cfRule type="expression" dxfId="165" priority="166" stopIfTrue="1">
      <formula>$V973</formula>
    </cfRule>
  </conditionalFormatting>
  <conditionalFormatting sqref="B974">
    <cfRule type="expression" dxfId="164" priority="165" stopIfTrue="1">
      <formula>NOT(ISERROR(SEARCH("!",B974)))</formula>
    </cfRule>
  </conditionalFormatting>
  <conditionalFormatting sqref="B975">
    <cfRule type="expression" dxfId="163" priority="164" stopIfTrue="1">
      <formula>NOT(ISERROR(SEARCH("!",B975)))</formula>
    </cfRule>
  </conditionalFormatting>
  <conditionalFormatting sqref="B976">
    <cfRule type="expression" dxfId="162" priority="163" stopIfTrue="1">
      <formula>NOT(ISERROR(SEARCH("!",B976)))</formula>
    </cfRule>
  </conditionalFormatting>
  <conditionalFormatting sqref="B979">
    <cfRule type="expression" dxfId="161" priority="162" stopIfTrue="1">
      <formula>NOT(ISERROR(SEARCH("!",B979)))</formula>
    </cfRule>
  </conditionalFormatting>
  <conditionalFormatting sqref="B980">
    <cfRule type="expression" dxfId="160" priority="161" stopIfTrue="1">
      <formula>NOT(ISERROR(SEARCH("!",B980)))</formula>
    </cfRule>
  </conditionalFormatting>
  <conditionalFormatting sqref="B981">
    <cfRule type="expression" dxfId="159" priority="160" stopIfTrue="1">
      <formula>NOT(ISERROR(SEARCH("!",B981)))</formula>
    </cfRule>
  </conditionalFormatting>
  <conditionalFormatting sqref="B982">
    <cfRule type="expression" dxfId="158" priority="159" stopIfTrue="1">
      <formula>NOT(ISERROR(SEARCH("!",B982)))</formula>
    </cfRule>
  </conditionalFormatting>
  <conditionalFormatting sqref="B983">
    <cfRule type="expression" dxfId="157" priority="158" stopIfTrue="1">
      <formula>NOT(ISERROR(SEARCH("!",B983)))</formula>
    </cfRule>
  </conditionalFormatting>
  <conditionalFormatting sqref="B984">
    <cfRule type="expression" dxfId="156" priority="157" stopIfTrue="1">
      <formula>NOT(ISERROR(SEARCH("!",B984)))</formula>
    </cfRule>
  </conditionalFormatting>
  <conditionalFormatting sqref="B985">
    <cfRule type="expression" dxfId="155" priority="156" stopIfTrue="1">
      <formula>NOT(ISERROR(SEARCH("!",B985)))</formula>
    </cfRule>
  </conditionalFormatting>
  <conditionalFormatting sqref="B986">
    <cfRule type="expression" dxfId="154" priority="155" stopIfTrue="1">
      <formula>NOT(ISERROR(SEARCH("!",B986)))</formula>
    </cfRule>
  </conditionalFormatting>
  <conditionalFormatting sqref="B991">
    <cfRule type="expression" dxfId="153" priority="154" stopIfTrue="1">
      <formula>NOT(ISERROR(SEARCH("!",B991)))</formula>
    </cfRule>
  </conditionalFormatting>
  <conditionalFormatting sqref="B992">
    <cfRule type="expression" dxfId="152" priority="153" stopIfTrue="1">
      <formula>NOT(ISERROR(SEARCH("!",B992)))</formula>
    </cfRule>
  </conditionalFormatting>
  <conditionalFormatting sqref="B993">
    <cfRule type="expression" dxfId="151" priority="152" stopIfTrue="1">
      <formula>NOT(ISERROR(SEARCH("!",B993)))</formula>
    </cfRule>
  </conditionalFormatting>
  <conditionalFormatting sqref="B994">
    <cfRule type="expression" dxfId="150" priority="151" stopIfTrue="1">
      <formula>NOT(ISERROR(SEARCH("!",B994)))</formula>
    </cfRule>
  </conditionalFormatting>
  <conditionalFormatting sqref="B995">
    <cfRule type="expression" dxfId="149" priority="150" stopIfTrue="1">
      <formula>NOT(ISERROR(SEARCH("!",B995)))</formula>
    </cfRule>
  </conditionalFormatting>
  <conditionalFormatting sqref="B996">
    <cfRule type="expression" dxfId="148" priority="149" stopIfTrue="1">
      <formula>NOT(ISERROR(SEARCH("!",B996)))</formula>
    </cfRule>
  </conditionalFormatting>
  <conditionalFormatting sqref="B997">
    <cfRule type="expression" dxfId="147" priority="148" stopIfTrue="1">
      <formula>NOT(ISERROR(SEARCH("!",B997)))</formula>
    </cfRule>
  </conditionalFormatting>
  <conditionalFormatting sqref="B998">
    <cfRule type="expression" dxfId="146" priority="147" stopIfTrue="1">
      <formula>NOT(ISERROR(SEARCH("!",B998)))</formula>
    </cfRule>
  </conditionalFormatting>
  <conditionalFormatting sqref="B999">
    <cfRule type="expression" dxfId="145" priority="146" stopIfTrue="1">
      <formula>NOT(ISERROR(SEARCH("!",B999)))</formula>
    </cfRule>
  </conditionalFormatting>
  <conditionalFormatting sqref="B1000">
    <cfRule type="expression" dxfId="144" priority="145" stopIfTrue="1">
      <formula>NOT(ISERROR(SEARCH("!",B1000)))</formula>
    </cfRule>
  </conditionalFormatting>
  <conditionalFormatting sqref="B1001">
    <cfRule type="expression" dxfId="143" priority="144" stopIfTrue="1">
      <formula>NOT(ISERROR(SEARCH("!",B1001)))</formula>
    </cfRule>
  </conditionalFormatting>
  <conditionalFormatting sqref="B1002">
    <cfRule type="expression" dxfId="142" priority="143" stopIfTrue="1">
      <formula>NOT(ISERROR(SEARCH("!",B1002)))</formula>
    </cfRule>
  </conditionalFormatting>
  <conditionalFormatting sqref="B1003">
    <cfRule type="expression" dxfId="141" priority="142" stopIfTrue="1">
      <formula>NOT(ISERROR(SEARCH("!",B1003)))</formula>
    </cfRule>
  </conditionalFormatting>
  <conditionalFormatting sqref="B1004">
    <cfRule type="expression" dxfId="140" priority="141" stopIfTrue="1">
      <formula>NOT(ISERROR(SEARCH("!",B1004)))</formula>
    </cfRule>
  </conditionalFormatting>
  <conditionalFormatting sqref="B1005">
    <cfRule type="expression" dxfId="139" priority="140" stopIfTrue="1">
      <formula>NOT(ISERROR(SEARCH("!",B1005)))</formula>
    </cfRule>
  </conditionalFormatting>
  <conditionalFormatting sqref="B1006">
    <cfRule type="expression" dxfId="138" priority="139" stopIfTrue="1">
      <formula>NOT(ISERROR(SEARCH("!",B1006)))</formula>
    </cfRule>
  </conditionalFormatting>
  <conditionalFormatting sqref="B1007">
    <cfRule type="expression" dxfId="137" priority="138" stopIfTrue="1">
      <formula>NOT(ISERROR(SEARCH("!",B1007)))</formula>
    </cfRule>
  </conditionalFormatting>
  <conditionalFormatting sqref="B1008">
    <cfRule type="expression" dxfId="136" priority="137" stopIfTrue="1">
      <formula>NOT(ISERROR(SEARCH("!",B1008)))</formula>
    </cfRule>
  </conditionalFormatting>
  <conditionalFormatting sqref="B1009">
    <cfRule type="expression" dxfId="135" priority="136" stopIfTrue="1">
      <formula>NOT(ISERROR(SEARCH("!",B1009)))</formula>
    </cfRule>
  </conditionalFormatting>
  <conditionalFormatting sqref="B1010">
    <cfRule type="expression" dxfId="134" priority="135" stopIfTrue="1">
      <formula>NOT(ISERROR(SEARCH("!",B1010)))</formula>
    </cfRule>
  </conditionalFormatting>
  <conditionalFormatting sqref="B1012">
    <cfRule type="expression" dxfId="133" priority="134" stopIfTrue="1">
      <formula>NOT(ISERROR(SEARCH("!",B1012)))</formula>
    </cfRule>
  </conditionalFormatting>
  <conditionalFormatting sqref="B1013">
    <cfRule type="expression" dxfId="132" priority="133" stopIfTrue="1">
      <formula>NOT(ISERROR(SEARCH("!",B1013)))</formula>
    </cfRule>
  </conditionalFormatting>
  <conditionalFormatting sqref="B1014">
    <cfRule type="expression" dxfId="131" priority="132" stopIfTrue="1">
      <formula>NOT(ISERROR(SEARCH("!",B1014)))</formula>
    </cfRule>
  </conditionalFormatting>
  <conditionalFormatting sqref="B1016">
    <cfRule type="expression" dxfId="130" priority="131" stopIfTrue="1">
      <formula>NOT(ISERROR(SEARCH("!",B1016)))</formula>
    </cfRule>
  </conditionalFormatting>
  <conditionalFormatting sqref="B1017">
    <cfRule type="expression" dxfId="129" priority="130" stopIfTrue="1">
      <formula>NOT(ISERROR(SEARCH("!",B1017)))</formula>
    </cfRule>
  </conditionalFormatting>
  <conditionalFormatting sqref="B1018">
    <cfRule type="expression" dxfId="128" priority="129" stopIfTrue="1">
      <formula>NOT(ISERROR(SEARCH("!",B1018)))</formula>
    </cfRule>
  </conditionalFormatting>
  <conditionalFormatting sqref="B1019">
    <cfRule type="expression" dxfId="127" priority="128" stopIfTrue="1">
      <formula>NOT(ISERROR(SEARCH("!",B1019)))</formula>
    </cfRule>
  </conditionalFormatting>
  <conditionalFormatting sqref="B1020">
    <cfRule type="expression" dxfId="126" priority="127" stopIfTrue="1">
      <formula>NOT(ISERROR(SEARCH("!",B1020)))</formula>
    </cfRule>
  </conditionalFormatting>
  <conditionalFormatting sqref="B1021">
    <cfRule type="expression" dxfId="125" priority="126" stopIfTrue="1">
      <formula>NOT(ISERROR(SEARCH("!",B1021)))</formula>
    </cfRule>
  </conditionalFormatting>
  <conditionalFormatting sqref="B1022">
    <cfRule type="expression" dxfId="124" priority="125" stopIfTrue="1">
      <formula>NOT(ISERROR(SEARCH("!",B1022)))</formula>
    </cfRule>
  </conditionalFormatting>
  <conditionalFormatting sqref="B1023">
    <cfRule type="expression" dxfId="123" priority="124" stopIfTrue="1">
      <formula>NOT(ISERROR(SEARCH("!",B1023)))</formula>
    </cfRule>
  </conditionalFormatting>
  <conditionalFormatting sqref="B1024">
    <cfRule type="expression" dxfId="122" priority="123" stopIfTrue="1">
      <formula>NOT(ISERROR(SEARCH("!",B1024)))</formula>
    </cfRule>
  </conditionalFormatting>
  <conditionalFormatting sqref="B1025">
    <cfRule type="expression" dxfId="121" priority="122" stopIfTrue="1">
      <formula>NOT(ISERROR(SEARCH("!",B1025)))</formula>
    </cfRule>
  </conditionalFormatting>
  <conditionalFormatting sqref="B1026">
    <cfRule type="expression" dxfId="120" priority="121" stopIfTrue="1">
      <formula>NOT(ISERROR(SEARCH("!",B1026)))</formula>
    </cfRule>
  </conditionalFormatting>
  <conditionalFormatting sqref="B1027">
    <cfRule type="expression" dxfId="119" priority="120" stopIfTrue="1">
      <formula>NOT(ISERROR(SEARCH("!",B1027)))</formula>
    </cfRule>
  </conditionalFormatting>
  <conditionalFormatting sqref="B1028">
    <cfRule type="expression" dxfId="118" priority="119" stopIfTrue="1">
      <formula>NOT(ISERROR(SEARCH("!",B1028)))</formula>
    </cfRule>
  </conditionalFormatting>
  <conditionalFormatting sqref="B1029">
    <cfRule type="expression" dxfId="117" priority="118" stopIfTrue="1">
      <formula>NOT(ISERROR(SEARCH("!",B1029)))</formula>
    </cfRule>
  </conditionalFormatting>
  <conditionalFormatting sqref="B1030">
    <cfRule type="expression" dxfId="116" priority="117" stopIfTrue="1">
      <formula>NOT(ISERROR(SEARCH("!",B1030)))</formula>
    </cfRule>
  </conditionalFormatting>
  <conditionalFormatting sqref="B1031">
    <cfRule type="expression" dxfId="115" priority="116" stopIfTrue="1">
      <formula>NOT(ISERROR(SEARCH("!",B1031)))</formula>
    </cfRule>
  </conditionalFormatting>
  <conditionalFormatting sqref="B1032">
    <cfRule type="expression" dxfId="114" priority="115" stopIfTrue="1">
      <formula>NOT(ISERROR(SEARCH("!",B1032)))</formula>
    </cfRule>
  </conditionalFormatting>
  <conditionalFormatting sqref="B1033">
    <cfRule type="expression" dxfId="113" priority="114" stopIfTrue="1">
      <formula>NOT(ISERROR(SEARCH("!",B1033)))</formula>
    </cfRule>
  </conditionalFormatting>
  <conditionalFormatting sqref="B1034">
    <cfRule type="expression" dxfId="112" priority="113" stopIfTrue="1">
      <formula>NOT(ISERROR(SEARCH("!",B1034)))</formula>
    </cfRule>
  </conditionalFormatting>
  <conditionalFormatting sqref="B1035">
    <cfRule type="expression" dxfId="111" priority="112" stopIfTrue="1">
      <formula>NOT(ISERROR(SEARCH("!",B1035)))</formula>
    </cfRule>
  </conditionalFormatting>
  <conditionalFormatting sqref="B1036">
    <cfRule type="expression" dxfId="110" priority="111" stopIfTrue="1">
      <formula>NOT(ISERROR(SEARCH("!",B1036)))</formula>
    </cfRule>
  </conditionalFormatting>
  <conditionalFormatting sqref="B1037">
    <cfRule type="expression" dxfId="109" priority="110" stopIfTrue="1">
      <formula>NOT(ISERROR(SEARCH("!",B1037)))</formula>
    </cfRule>
  </conditionalFormatting>
  <conditionalFormatting sqref="B1038">
    <cfRule type="expression" dxfId="108" priority="109" stopIfTrue="1">
      <formula>NOT(ISERROR(SEARCH("!",B1038)))</formula>
    </cfRule>
  </conditionalFormatting>
  <conditionalFormatting sqref="B1039">
    <cfRule type="expression" dxfId="107" priority="108" stopIfTrue="1">
      <formula>NOT(ISERROR(SEARCH("!",B1039)))</formula>
    </cfRule>
  </conditionalFormatting>
  <conditionalFormatting sqref="B1040">
    <cfRule type="expression" dxfId="106" priority="107" stopIfTrue="1">
      <formula>NOT(ISERROR(SEARCH("!",B1040)))</formula>
    </cfRule>
  </conditionalFormatting>
  <conditionalFormatting sqref="B1041">
    <cfRule type="expression" dxfId="105" priority="106" stopIfTrue="1">
      <formula>NOT(ISERROR(SEARCH("!",B1041)))</formula>
    </cfRule>
  </conditionalFormatting>
  <conditionalFormatting sqref="B1042">
    <cfRule type="expression" dxfId="104" priority="105" stopIfTrue="1">
      <formula>NOT(ISERROR(SEARCH("!",B1042)))</formula>
    </cfRule>
  </conditionalFormatting>
  <conditionalFormatting sqref="B1043">
    <cfRule type="expression" dxfId="103" priority="104" stopIfTrue="1">
      <formula>NOT(ISERROR(SEARCH("!",B1043)))</formula>
    </cfRule>
  </conditionalFormatting>
  <conditionalFormatting sqref="B1044">
    <cfRule type="expression" dxfId="102" priority="103" stopIfTrue="1">
      <formula>NOT(ISERROR(SEARCH("!",B1044)))</formula>
    </cfRule>
  </conditionalFormatting>
  <conditionalFormatting sqref="B1045">
    <cfRule type="expression" dxfId="101" priority="102" stopIfTrue="1">
      <formula>NOT(ISERROR(SEARCH("!",B1045)))</formula>
    </cfRule>
  </conditionalFormatting>
  <conditionalFormatting sqref="B1046">
    <cfRule type="expression" dxfId="100" priority="101" stopIfTrue="1">
      <formula>NOT(ISERROR(SEARCH("!",B1046)))</formula>
    </cfRule>
  </conditionalFormatting>
  <conditionalFormatting sqref="B1047">
    <cfRule type="expression" dxfId="99" priority="100" stopIfTrue="1">
      <formula>NOT(ISERROR(SEARCH("!",B1047)))</formula>
    </cfRule>
  </conditionalFormatting>
  <conditionalFormatting sqref="B1048">
    <cfRule type="expression" dxfId="98" priority="99" stopIfTrue="1">
      <formula>NOT(ISERROR(SEARCH("!",B1048)))</formula>
    </cfRule>
  </conditionalFormatting>
  <conditionalFormatting sqref="B1049">
    <cfRule type="expression" dxfId="97" priority="98" stopIfTrue="1">
      <formula>NOT(ISERROR(SEARCH("!",B1049)))</formula>
    </cfRule>
  </conditionalFormatting>
  <conditionalFormatting sqref="B1050">
    <cfRule type="expression" dxfId="96" priority="97" stopIfTrue="1">
      <formula>NOT(ISERROR(SEARCH("!",B1050)))</formula>
    </cfRule>
  </conditionalFormatting>
  <conditionalFormatting sqref="B1051">
    <cfRule type="expression" dxfId="95" priority="96" stopIfTrue="1">
      <formula>NOT(ISERROR(SEARCH("!",B1051)))</formula>
    </cfRule>
  </conditionalFormatting>
  <conditionalFormatting sqref="B1052">
    <cfRule type="expression" dxfId="94" priority="95" stopIfTrue="1">
      <formula>NOT(ISERROR(SEARCH("!",B1052)))</formula>
    </cfRule>
  </conditionalFormatting>
  <conditionalFormatting sqref="B1053">
    <cfRule type="expression" dxfId="93" priority="94" stopIfTrue="1">
      <formula>NOT(ISERROR(SEARCH("!",B1053)))</formula>
    </cfRule>
  </conditionalFormatting>
  <conditionalFormatting sqref="B1054">
    <cfRule type="expression" dxfId="92" priority="93" stopIfTrue="1">
      <formula>NOT(ISERROR(SEARCH("!",B1054)))</formula>
    </cfRule>
  </conditionalFormatting>
  <conditionalFormatting sqref="B1055">
    <cfRule type="expression" dxfId="91" priority="92" stopIfTrue="1">
      <formula>NOT(ISERROR(SEARCH("!",B1055)))</formula>
    </cfRule>
  </conditionalFormatting>
  <conditionalFormatting sqref="B1056">
    <cfRule type="expression" dxfId="90" priority="91" stopIfTrue="1">
      <formula>NOT(ISERROR(SEARCH("!",B1056)))</formula>
    </cfRule>
  </conditionalFormatting>
  <conditionalFormatting sqref="B1057">
    <cfRule type="expression" dxfId="89" priority="90" stopIfTrue="1">
      <formula>NOT(ISERROR(SEARCH("!",B1057)))</formula>
    </cfRule>
  </conditionalFormatting>
  <conditionalFormatting sqref="B1058">
    <cfRule type="expression" dxfId="88" priority="89" stopIfTrue="1">
      <formula>$V1058</formula>
    </cfRule>
  </conditionalFormatting>
  <conditionalFormatting sqref="B1066 B1077">
    <cfRule type="expression" dxfId="87" priority="88" stopIfTrue="1">
      <formula>$L1066</formula>
    </cfRule>
  </conditionalFormatting>
  <conditionalFormatting sqref="B1059">
    <cfRule type="expression" dxfId="86" priority="87" stopIfTrue="1">
      <formula>NOT(ISERROR(SEARCH("!",B1059)))</formula>
    </cfRule>
  </conditionalFormatting>
  <conditionalFormatting sqref="B1061">
    <cfRule type="expression" dxfId="85" priority="86" stopIfTrue="1">
      <formula>$V1061</formula>
    </cfRule>
  </conditionalFormatting>
  <conditionalFormatting sqref="B1062">
    <cfRule type="expression" dxfId="84" priority="85" stopIfTrue="1">
      <formula>$V1062</formula>
    </cfRule>
  </conditionalFormatting>
  <conditionalFormatting sqref="B1063">
    <cfRule type="expression" dxfId="83" priority="84" stopIfTrue="1">
      <formula>$V1063</formula>
    </cfRule>
  </conditionalFormatting>
  <conditionalFormatting sqref="B1064">
    <cfRule type="expression" dxfId="82" priority="83" stopIfTrue="1">
      <formula>$V1064</formula>
    </cfRule>
  </conditionalFormatting>
  <conditionalFormatting sqref="B1065">
    <cfRule type="expression" dxfId="81" priority="82" stopIfTrue="1">
      <formula>$V1065</formula>
    </cfRule>
  </conditionalFormatting>
  <conditionalFormatting sqref="B1067">
    <cfRule type="expression" dxfId="80" priority="81" stopIfTrue="1">
      <formula>$V1067</formula>
    </cfRule>
  </conditionalFormatting>
  <conditionalFormatting sqref="B1068">
    <cfRule type="expression" dxfId="79" priority="80" stopIfTrue="1">
      <formula>$V1068</formula>
    </cfRule>
  </conditionalFormatting>
  <conditionalFormatting sqref="B1069">
    <cfRule type="expression" dxfId="78" priority="79" stopIfTrue="1">
      <formula>$V1069</formula>
    </cfRule>
  </conditionalFormatting>
  <conditionalFormatting sqref="B1070">
    <cfRule type="expression" dxfId="77" priority="78" stopIfTrue="1">
      <formula>$V1070</formula>
    </cfRule>
  </conditionalFormatting>
  <conditionalFormatting sqref="B1071">
    <cfRule type="expression" dxfId="76" priority="77" stopIfTrue="1">
      <formula>$V1071</formula>
    </cfRule>
  </conditionalFormatting>
  <conditionalFormatting sqref="B1072">
    <cfRule type="expression" dxfId="75" priority="76" stopIfTrue="1">
      <formula>$V1072</formula>
    </cfRule>
  </conditionalFormatting>
  <conditionalFormatting sqref="B1073">
    <cfRule type="expression" dxfId="74" priority="75" stopIfTrue="1">
      <formula>$V1073</formula>
    </cfRule>
  </conditionalFormatting>
  <conditionalFormatting sqref="B1074">
    <cfRule type="expression" dxfId="73" priority="74" stopIfTrue="1">
      <formula>$V1074</formula>
    </cfRule>
  </conditionalFormatting>
  <conditionalFormatting sqref="B1075">
    <cfRule type="expression" dxfId="72" priority="73" stopIfTrue="1">
      <formula>$V1075</formula>
    </cfRule>
  </conditionalFormatting>
  <conditionalFormatting sqref="B1076">
    <cfRule type="expression" dxfId="71" priority="72" stopIfTrue="1">
      <formula>$V1076</formula>
    </cfRule>
  </conditionalFormatting>
  <conditionalFormatting sqref="B1078">
    <cfRule type="expression" dxfId="70" priority="71" stopIfTrue="1">
      <formula>$V1078</formula>
    </cfRule>
  </conditionalFormatting>
  <conditionalFormatting sqref="B1079">
    <cfRule type="expression" dxfId="69" priority="70" stopIfTrue="1">
      <formula>$V1079</formula>
    </cfRule>
  </conditionalFormatting>
  <conditionalFormatting sqref="B1080">
    <cfRule type="expression" dxfId="68" priority="69" stopIfTrue="1">
      <formula>$V1080</formula>
    </cfRule>
  </conditionalFormatting>
  <conditionalFormatting sqref="B1081">
    <cfRule type="expression" dxfId="67" priority="68" stopIfTrue="1">
      <formula>$V1081</formula>
    </cfRule>
  </conditionalFormatting>
  <conditionalFormatting sqref="B1082">
    <cfRule type="expression" dxfId="66" priority="67" stopIfTrue="1">
      <formula>$V1082</formula>
    </cfRule>
  </conditionalFormatting>
  <conditionalFormatting sqref="B1083">
    <cfRule type="expression" dxfId="65" priority="66" stopIfTrue="1">
      <formula>$V1083</formula>
    </cfRule>
  </conditionalFormatting>
  <conditionalFormatting sqref="B1084">
    <cfRule type="expression" dxfId="64" priority="65" stopIfTrue="1">
      <formula>$V1084</formula>
    </cfRule>
  </conditionalFormatting>
  <conditionalFormatting sqref="B1085">
    <cfRule type="expression" dxfId="63" priority="64" stopIfTrue="1">
      <formula>$V1085</formula>
    </cfRule>
  </conditionalFormatting>
  <conditionalFormatting sqref="B1086">
    <cfRule type="expression" dxfId="62" priority="63" stopIfTrue="1">
      <formula>$V1086</formula>
    </cfRule>
  </conditionalFormatting>
  <conditionalFormatting sqref="B1087">
    <cfRule type="expression" dxfId="61" priority="62" stopIfTrue="1">
      <formula>$V1087</formula>
    </cfRule>
  </conditionalFormatting>
  <conditionalFormatting sqref="B1088">
    <cfRule type="expression" dxfId="60" priority="61" stopIfTrue="1">
      <formula>$V1088</formula>
    </cfRule>
  </conditionalFormatting>
  <conditionalFormatting sqref="B1089">
    <cfRule type="expression" dxfId="59" priority="60" stopIfTrue="1">
      <formula>$V1089</formula>
    </cfRule>
  </conditionalFormatting>
  <conditionalFormatting sqref="B1090">
    <cfRule type="expression" dxfId="58" priority="59" stopIfTrue="1">
      <formula>$V1090</formula>
    </cfRule>
  </conditionalFormatting>
  <conditionalFormatting sqref="B1091">
    <cfRule type="expression" dxfId="57" priority="58" stopIfTrue="1">
      <formula>$V1091</formula>
    </cfRule>
  </conditionalFormatting>
  <conditionalFormatting sqref="B1092">
    <cfRule type="expression" dxfId="56" priority="57" stopIfTrue="1">
      <formula>$V1092</formula>
    </cfRule>
  </conditionalFormatting>
  <conditionalFormatting sqref="B1093">
    <cfRule type="expression" dxfId="55" priority="56" stopIfTrue="1">
      <formula>$V1093</formula>
    </cfRule>
  </conditionalFormatting>
  <conditionalFormatting sqref="B1094">
    <cfRule type="expression" dxfId="54" priority="55" stopIfTrue="1">
      <formula>$V1094</formula>
    </cfRule>
  </conditionalFormatting>
  <conditionalFormatting sqref="B1095">
    <cfRule type="expression" dxfId="53" priority="54" stopIfTrue="1">
      <formula>$V1095</formula>
    </cfRule>
  </conditionalFormatting>
  <conditionalFormatting sqref="B1096">
    <cfRule type="expression" dxfId="52" priority="53" stopIfTrue="1">
      <formula>$V1096</formula>
    </cfRule>
  </conditionalFormatting>
  <conditionalFormatting sqref="B1097">
    <cfRule type="expression" dxfId="51" priority="52" stopIfTrue="1">
      <formula>$V1097</formula>
    </cfRule>
  </conditionalFormatting>
  <conditionalFormatting sqref="B1098">
    <cfRule type="expression" dxfId="50" priority="51" stopIfTrue="1">
      <formula>$V1098</formula>
    </cfRule>
  </conditionalFormatting>
  <conditionalFormatting sqref="B1099">
    <cfRule type="expression" dxfId="49" priority="50" stopIfTrue="1">
      <formula>$V1099</formula>
    </cfRule>
  </conditionalFormatting>
  <conditionalFormatting sqref="B1100">
    <cfRule type="expression" dxfId="48" priority="49" stopIfTrue="1">
      <formula>$V1100</formula>
    </cfRule>
  </conditionalFormatting>
  <conditionalFormatting sqref="B1101">
    <cfRule type="expression" dxfId="47" priority="48" stopIfTrue="1">
      <formula>$V1101</formula>
    </cfRule>
  </conditionalFormatting>
  <conditionalFormatting sqref="B1102">
    <cfRule type="expression" dxfId="46" priority="47" stopIfTrue="1">
      <formula>$V1102</formula>
    </cfRule>
  </conditionalFormatting>
  <conditionalFormatting sqref="B1103">
    <cfRule type="expression" dxfId="45" priority="46" stopIfTrue="1">
      <formula>$V1103</formula>
    </cfRule>
  </conditionalFormatting>
  <conditionalFormatting sqref="B1104">
    <cfRule type="expression" dxfId="44" priority="45" stopIfTrue="1">
      <formula>$V1104</formula>
    </cfRule>
  </conditionalFormatting>
  <conditionalFormatting sqref="B1105">
    <cfRule type="expression" dxfId="43" priority="44" stopIfTrue="1">
      <formula>$V1105</formula>
    </cfRule>
  </conditionalFormatting>
  <conditionalFormatting sqref="B1106">
    <cfRule type="expression" dxfId="42" priority="43" stopIfTrue="1">
      <formula>$V1106</formula>
    </cfRule>
  </conditionalFormatting>
  <conditionalFormatting sqref="B1107">
    <cfRule type="expression" dxfId="41" priority="42" stopIfTrue="1">
      <formula>$V1107</formula>
    </cfRule>
  </conditionalFormatting>
  <conditionalFormatting sqref="B1109">
    <cfRule type="expression" dxfId="40" priority="41" stopIfTrue="1">
      <formula>$V1109</formula>
    </cfRule>
  </conditionalFormatting>
  <conditionalFormatting sqref="B1110">
    <cfRule type="expression" dxfId="39" priority="40" stopIfTrue="1">
      <formula>$V1110</formula>
    </cfRule>
  </conditionalFormatting>
  <conditionalFormatting sqref="B1111">
    <cfRule type="expression" dxfId="38" priority="39" stopIfTrue="1">
      <formula>$V1111</formula>
    </cfRule>
  </conditionalFormatting>
  <conditionalFormatting sqref="B1112">
    <cfRule type="expression" dxfId="37" priority="38" stopIfTrue="1">
      <formula>$V1112</formula>
    </cfRule>
  </conditionalFormatting>
  <conditionalFormatting sqref="B1114">
    <cfRule type="expression" dxfId="36" priority="37" stopIfTrue="1">
      <formula>$V1114</formula>
    </cfRule>
  </conditionalFormatting>
  <conditionalFormatting sqref="B1115">
    <cfRule type="expression" dxfId="35" priority="36" stopIfTrue="1">
      <formula>$V1115</formula>
    </cfRule>
  </conditionalFormatting>
  <conditionalFormatting sqref="B1116">
    <cfRule type="expression" dxfId="34" priority="35" stopIfTrue="1">
      <formula>$V1116</formula>
    </cfRule>
  </conditionalFormatting>
  <conditionalFormatting sqref="B1117">
    <cfRule type="expression" dxfId="33" priority="34" stopIfTrue="1">
      <formula>$V1117</formula>
    </cfRule>
  </conditionalFormatting>
  <conditionalFormatting sqref="B1132">
    <cfRule type="expression" dxfId="32" priority="33" stopIfTrue="1">
      <formula>NOT(ISERROR(SEARCH("!",B1132)))</formula>
    </cfRule>
  </conditionalFormatting>
  <conditionalFormatting sqref="B1119">
    <cfRule type="expression" dxfId="31" priority="32" stopIfTrue="1">
      <formula>$V1119</formula>
    </cfRule>
  </conditionalFormatting>
  <conditionalFormatting sqref="B1120">
    <cfRule type="expression" dxfId="30" priority="31" stopIfTrue="1">
      <formula>$V1120</formula>
    </cfRule>
  </conditionalFormatting>
  <conditionalFormatting sqref="B1121">
    <cfRule type="expression" dxfId="29" priority="30" stopIfTrue="1">
      <formula>$V1121</formula>
    </cfRule>
  </conditionalFormatting>
  <conditionalFormatting sqref="B1122">
    <cfRule type="expression" dxfId="28" priority="29" stopIfTrue="1">
      <formula>$V1122</formula>
    </cfRule>
  </conditionalFormatting>
  <conditionalFormatting sqref="B1123">
    <cfRule type="expression" dxfId="27" priority="28" stopIfTrue="1">
      <formula>$V1123</formula>
    </cfRule>
  </conditionalFormatting>
  <conditionalFormatting sqref="B1124">
    <cfRule type="expression" dxfId="26" priority="27" stopIfTrue="1">
      <formula>$V1124</formula>
    </cfRule>
  </conditionalFormatting>
  <conditionalFormatting sqref="B1125">
    <cfRule type="expression" dxfId="25" priority="26" stopIfTrue="1">
      <formula>$V1125</formula>
    </cfRule>
  </conditionalFormatting>
  <conditionalFormatting sqref="B1126">
    <cfRule type="expression" dxfId="24" priority="25" stopIfTrue="1">
      <formula>$V1126</formula>
    </cfRule>
  </conditionalFormatting>
  <conditionalFormatting sqref="B1108">
    <cfRule type="expression" dxfId="23" priority="24" stopIfTrue="1">
      <formula>$L1108</formula>
    </cfRule>
  </conditionalFormatting>
  <conditionalFormatting sqref="B1113">
    <cfRule type="expression" dxfId="22" priority="23" stopIfTrue="1">
      <formula>$L1113</formula>
    </cfRule>
  </conditionalFormatting>
  <conditionalFormatting sqref="B1118">
    <cfRule type="expression" dxfId="21" priority="22" stopIfTrue="1">
      <formula>$L1118</formula>
    </cfRule>
  </conditionalFormatting>
  <conditionalFormatting sqref="B1133:B1134">
    <cfRule type="expression" dxfId="20" priority="21" stopIfTrue="1">
      <formula>$L1133</formula>
    </cfRule>
  </conditionalFormatting>
  <conditionalFormatting sqref="B1256">
    <cfRule type="expression" dxfId="19" priority="20" stopIfTrue="1">
      <formula>#REF!&lt;&gt;$B1256</formula>
    </cfRule>
  </conditionalFormatting>
  <conditionalFormatting sqref="B1257">
    <cfRule type="expression" dxfId="18" priority="19" stopIfTrue="1">
      <formula>$B1256&lt;&gt;$B1257</formula>
    </cfRule>
  </conditionalFormatting>
  <conditionalFormatting sqref="B1264">
    <cfRule type="expression" dxfId="17" priority="18" stopIfTrue="1">
      <formula>$B1263&lt;&gt;$B1264</formula>
    </cfRule>
  </conditionalFormatting>
  <conditionalFormatting sqref="B1264">
    <cfRule type="expression" dxfId="16" priority="16" stopIfTrue="1">
      <formula>S1264=2</formula>
    </cfRule>
    <cfRule type="expression" dxfId="15" priority="17" stopIfTrue="1">
      <formula>S1264=1</formula>
    </cfRule>
  </conditionalFormatting>
  <conditionalFormatting sqref="B1264">
    <cfRule type="expression" dxfId="14" priority="15" stopIfTrue="1">
      <formula>$M1264</formula>
    </cfRule>
  </conditionalFormatting>
  <conditionalFormatting sqref="B1258">
    <cfRule type="expression" dxfId="13" priority="14" stopIfTrue="1">
      <formula>$B1257&lt;&gt;$B1258</formula>
    </cfRule>
  </conditionalFormatting>
  <conditionalFormatting sqref="B1259">
    <cfRule type="expression" dxfId="12" priority="13" stopIfTrue="1">
      <formula>$B1258&lt;&gt;$B1259</formula>
    </cfRule>
  </conditionalFormatting>
  <conditionalFormatting sqref="B1260">
    <cfRule type="expression" dxfId="11" priority="12" stopIfTrue="1">
      <formula>$B1259&lt;&gt;$B1260</formula>
    </cfRule>
  </conditionalFormatting>
  <conditionalFormatting sqref="B1261">
    <cfRule type="expression" dxfId="10" priority="11" stopIfTrue="1">
      <formula>$B1260&lt;&gt;$B1261</formula>
    </cfRule>
  </conditionalFormatting>
  <conditionalFormatting sqref="B1262">
    <cfRule type="expression" dxfId="9" priority="10" stopIfTrue="1">
      <formula>$B1261&lt;&gt;$B1262</formula>
    </cfRule>
  </conditionalFormatting>
  <conditionalFormatting sqref="B1263">
    <cfRule type="expression" dxfId="8" priority="9" stopIfTrue="1">
      <formula>$B1262&lt;&gt;$B1263</formula>
    </cfRule>
  </conditionalFormatting>
  <conditionalFormatting sqref="B1263">
    <cfRule type="expression" dxfId="7" priority="7" stopIfTrue="1">
      <formula>AC1263=2</formula>
    </cfRule>
    <cfRule type="expression" dxfId="6" priority="8" stopIfTrue="1">
      <formula>AC1263=1</formula>
    </cfRule>
  </conditionalFormatting>
  <conditionalFormatting sqref="B1263">
    <cfRule type="expression" dxfId="5" priority="6" stopIfTrue="1">
      <formula>$W1263</formula>
    </cfRule>
  </conditionalFormatting>
  <conditionalFormatting sqref="B1266">
    <cfRule type="expression" dxfId="4" priority="5" stopIfTrue="1">
      <formula>$B1265&lt;&gt;$B1266</formula>
    </cfRule>
  </conditionalFormatting>
  <conditionalFormatting sqref="B1266">
    <cfRule type="expression" dxfId="3" priority="3" stopIfTrue="1">
      <formula>AC1266=2</formula>
    </cfRule>
    <cfRule type="expression" dxfId="2" priority="4" stopIfTrue="1">
      <formula>AC1266=1</formula>
    </cfRule>
  </conditionalFormatting>
  <conditionalFormatting sqref="B1266">
    <cfRule type="expression" dxfId="1" priority="2" stopIfTrue="1">
      <formula>$W1266</formula>
    </cfRule>
  </conditionalFormatting>
  <conditionalFormatting sqref="B1275">
    <cfRule type="expression" dxfId="0" priority="1" stopIfTrue="1">
      <formula>$B1274&lt;&gt;$B1275</formula>
    </cfRule>
  </conditionalFormatting>
  <dataValidations disablePrompts="1" count="10">
    <dataValidation type="list" allowBlank="1" showInputMessage="1" showErrorMessage="1" sqref="B142:C142 B145:C145 B140:C140" xr:uid="{00000000-0002-0000-1300-000000000000}">
      <formula1>Euconst_MPReferenceDateTypes</formula1>
    </dataValidation>
    <dataValidation type="list" allowBlank="1" showInputMessage="1" showErrorMessage="1" sqref="B215:C215 B213:C213" xr:uid="{00000000-0002-0000-1300-000001000000}">
      <formula1>AnnexIActivities</formula1>
    </dataValidation>
    <dataValidation type="list" allowBlank="1" showInputMessage="1" showErrorMessage="1" sqref="B292:C292" xr:uid="{00000000-0002-0000-1300-000002000000}">
      <formula1>CNTR_ActivityListAx</formula1>
    </dataValidation>
    <dataValidation type="list" allowBlank="1" showInputMessage="1" showErrorMessage="1" sqref="B293:C293" xr:uid="{00000000-0002-0000-1300-000003000000}">
      <formula1>CNTR_SourceStreamListSx</formula1>
    </dataValidation>
    <dataValidation type="list" allowBlank="1" showInputMessage="1" showErrorMessage="1" sqref="B294:C294" xr:uid="{00000000-0002-0000-1300-000004000000}">
      <formula1>CNTR_EmissionPointsListEPx</formula1>
    </dataValidation>
    <dataValidation type="list" allowBlank="1" showInputMessage="1" showErrorMessage="1" sqref="B366:C367" xr:uid="{00000000-0002-0000-1300-000005000000}">
      <formula1>MeteringDevices</formula1>
    </dataValidation>
    <dataValidation type="list" allowBlank="1" showInputMessage="1" showErrorMessage="1" sqref="B457:C457" xr:uid="{00000000-0002-0000-1300-000006000000}">
      <formula1>EUconst_ActivityDeterminationMethod</formula1>
    </dataValidation>
    <dataValidation type="list" allowBlank="1" showInputMessage="1" showErrorMessage="1" sqref="B584:C584" xr:uid="{00000000-0002-0000-1300-000007000000}">
      <formula1>OperationType</formula1>
    </dataValidation>
    <dataValidation type="list" allowBlank="1" showInputMessage="1" showErrorMessage="1" sqref="C296 B291:C291" xr:uid="{00000000-0002-0000-1300-000008000000}">
      <formula1>INDIRECT("$i$" &amp; ROW(#REF!) &amp; ":$i$" &amp; ROW(#REF!)-1+MAX(#REF!))</formula1>
    </dataValidation>
    <dataValidation type="list" allowBlank="1" showInputMessage="1" showErrorMessage="1" sqref="B296" xr:uid="{15D5D722-C0AD-4FB4-B5AB-B5CB7A9E3E35}">
      <formula1>INDIRECT("$i$" &amp; ROW($G$276) &amp; ":$i$" &amp; ROW($G$276)-1+MAX($F$276:$F$317))</formula1>
    </dataValidation>
  </dataValidations>
  <hyperlinks>
    <hyperlink ref="C1152" location="JUMP_K_19" display="JUMP_K_19" xr:uid="{C1FE2031-BE2E-4A65-B2AC-AC9C9F9D42F6}"/>
    <hyperlink ref="C1153" location="JUMP_Accounting" display="M. Accounting" xr:uid="{61793B0B-D1ED-4E17-8910-48A26D62D60C}"/>
    <hyperlink ref="C1154" r:id="rId1" display="http://ec.europa.eu/clima/documentation/ets/docs/decision_benchmarking_15_dec_en.pdf. " xr:uid="{721073EB-369A-4E14-A779-B9128135F39B}"/>
    <hyperlink ref="C1158" r:id="rId2" location="tab-0-1" xr:uid="{40E36028-233E-4D35-8C0D-3EB6A0329008}"/>
    <hyperlink ref="C1156" r:id="rId3" xr:uid="{3C125FDD-AFFF-4DFD-AD3D-1A279E022D4A}"/>
    <hyperlink ref="B97" r:id="rId4" xr:uid="{517D2F70-0B88-43E0-902D-ED2B66ABBA2A}"/>
    <hyperlink ref="B104" r:id="rId5" xr:uid="{55BB94F8-71F9-409F-B3C4-8E43567E4D0C}"/>
    <hyperlink ref="B68" r:id="rId6" xr:uid="{DA96A65E-FCD0-41FA-AA5B-519E25B33A7B}"/>
    <hyperlink ref="B70" r:id="rId7" xr:uid="{81347755-D32F-4CB0-A19A-50C4196607E8}"/>
    <hyperlink ref="B81" r:id="rId8" xr:uid="{E312E184-1D52-4319-BA3A-2AA2E64B17B0}"/>
    <hyperlink ref="B99" r:id="rId9" xr:uid="{0B06250D-44AC-4EEC-ADDE-0223B1713BF5}"/>
    <hyperlink ref="B102" r:id="rId10" xr:uid="{6723008D-943A-49C3-AC03-A359C36B4871}"/>
    <hyperlink ref="B1154" r:id="rId11" display="http://ec.europa.eu/clima/documentation/ets/docs/decision_benchmarking_15_dec_en.pdf. " xr:uid="{C2705841-4561-4300-9E62-7458EC711BC7}"/>
    <hyperlink ref="B1158" r:id="rId12" xr:uid="{1C10841F-5119-45C2-B2BE-B1B4C56F0ECF}"/>
    <hyperlink ref="B88" r:id="rId13" display="ets-postrojenja@mzozt.hr" xr:uid="{37BF00CD-8C9C-4EBB-8B91-29C3BF627BB0}"/>
    <hyperlink ref="B1156" r:id="rId14" xr:uid="{1509E4B4-8583-4057-94FC-360362551F18}"/>
    <hyperlink ref="C68" r:id="rId15" xr:uid="{004BF6B3-1EB6-4018-88F1-340A9BD5749F}"/>
  </hyperlinks>
  <pageMargins left="0.7" right="0.7" top="0.78740157499999996" bottom="0.78740157499999996" header="0.3" footer="0.3"/>
  <pageSetup paperSize="132" orientation="portrait" r:id="rId16"/>
  <headerFooter>
    <oddHeader>&amp;L&amp;F, &amp;A&amp;R&amp;D, &amp;T</oddHeader>
    <oddFooter>&amp;C&amp;P / &amp;N</oddFooter>
  </headerFooter>
  <legacyDrawing r:id="rId17"/>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8">
    <tabColor indexed="17"/>
    <pageSetUpPr fitToPage="1"/>
  </sheetPr>
  <dimension ref="A1:E91"/>
  <sheetViews>
    <sheetView topLeftCell="A81" workbookViewId="0">
      <selection activeCell="F13" sqref="F13"/>
    </sheetView>
  </sheetViews>
  <sheetFormatPr defaultColWidth="9.140625" defaultRowHeight="12.75" x14ac:dyDescent="0.2"/>
  <cols>
    <col min="1" max="1" width="17.140625" customWidth="1"/>
    <col min="2" max="2" width="34.7109375" customWidth="1"/>
    <col min="3" max="3" width="15.140625" customWidth="1"/>
  </cols>
  <sheetData>
    <row r="1" spans="1:5" ht="13.5" thickBot="1" x14ac:dyDescent="0.25">
      <c r="A1" s="69" t="s">
        <v>1181</v>
      </c>
    </row>
    <row r="2" spans="1:5" ht="13.5" thickBot="1" x14ac:dyDescent="0.25">
      <c r="A2" s="162" t="s">
        <v>1182</v>
      </c>
      <c r="B2" s="163" t="s">
        <v>1653</v>
      </c>
    </row>
    <row r="3" spans="1:5" ht="13.5" thickBot="1" x14ac:dyDescent="0.25">
      <c r="A3" s="164" t="s">
        <v>1180</v>
      </c>
      <c r="B3" s="165">
        <v>45902</v>
      </c>
      <c r="C3" s="166" t="str">
        <f>IF(ISNUMBER(MATCH(B3,A18:A29,0)),VLOOKUP(B3,A18:B29,2,FALSE),"---")</f>
        <v>MP P4 Inst_COM_hr_020925.xls</v>
      </c>
      <c r="D3" s="167"/>
      <c r="E3" s="168"/>
    </row>
    <row r="4" spans="1:5" x14ac:dyDescent="0.2">
      <c r="A4" s="169" t="s">
        <v>951</v>
      </c>
      <c r="B4" s="170" t="s">
        <v>952</v>
      </c>
    </row>
    <row r="5" spans="1:5" ht="13.5" thickBot="1" x14ac:dyDescent="0.25">
      <c r="A5" s="171" t="s">
        <v>942</v>
      </c>
      <c r="B5" s="172" t="s">
        <v>1253</v>
      </c>
    </row>
    <row r="7" spans="1:5" x14ac:dyDescent="0.2">
      <c r="A7" s="69" t="s">
        <v>1183</v>
      </c>
    </row>
    <row r="8" spans="1:5" x14ac:dyDescent="0.2">
      <c r="A8" s="303" t="s">
        <v>947</v>
      </c>
      <c r="B8" s="303"/>
      <c r="C8" s="303" t="s">
        <v>943</v>
      </c>
    </row>
    <row r="9" spans="1:5" x14ac:dyDescent="0.2">
      <c r="A9" s="303" t="s">
        <v>948</v>
      </c>
      <c r="B9" s="303"/>
      <c r="C9" s="303" t="s">
        <v>944</v>
      </c>
    </row>
    <row r="10" spans="1:5" x14ac:dyDescent="0.2">
      <c r="A10" s="303" t="s">
        <v>949</v>
      </c>
      <c r="B10" s="303"/>
      <c r="C10" s="303" t="s">
        <v>945</v>
      </c>
    </row>
    <row r="11" spans="1:5" x14ac:dyDescent="0.2">
      <c r="A11" s="303" t="s">
        <v>950</v>
      </c>
      <c r="B11" s="303"/>
      <c r="C11" s="303" t="s">
        <v>946</v>
      </c>
    </row>
    <row r="12" spans="1:5" x14ac:dyDescent="0.2">
      <c r="A12" s="303" t="s">
        <v>1735</v>
      </c>
      <c r="B12" s="303"/>
      <c r="C12" s="303" t="s">
        <v>1243</v>
      </c>
    </row>
    <row r="13" spans="1:5" x14ac:dyDescent="0.2">
      <c r="A13" s="303" t="s">
        <v>1653</v>
      </c>
      <c r="B13" s="303"/>
      <c r="C13" s="303" t="s">
        <v>1734</v>
      </c>
    </row>
    <row r="14" spans="1:5" x14ac:dyDescent="0.2">
      <c r="A14" s="303" t="s">
        <v>1654</v>
      </c>
      <c r="B14" s="303"/>
      <c r="C14" s="303" t="s">
        <v>389</v>
      </c>
    </row>
    <row r="15" spans="1:5" x14ac:dyDescent="0.2">
      <c r="A15" s="303" t="s">
        <v>1655</v>
      </c>
      <c r="B15" s="303"/>
      <c r="C15" s="303" t="s">
        <v>390</v>
      </c>
    </row>
    <row r="17" spans="1:4" x14ac:dyDescent="0.2">
      <c r="A17" s="173" t="s">
        <v>597</v>
      </c>
      <c r="B17" s="174" t="s">
        <v>1420</v>
      </c>
      <c r="C17" s="174" t="s">
        <v>893</v>
      </c>
      <c r="D17" s="175"/>
    </row>
    <row r="18" spans="1:4" x14ac:dyDescent="0.2">
      <c r="A18" s="176">
        <v>44049</v>
      </c>
      <c r="B18" s="177" t="str">
        <f t="shared" ref="B18:B29" si="0">IF(ISBLANK($A18),"---", VLOOKUP($B$2,$A$8:$C$15,3,0) &amp; "_" &amp; VLOOKUP($B$4,$A$32:$B$64,2,0)&amp;"_"&amp;VLOOKUP($B$5,$A$67:$B$91,2,0)&amp;"_"&amp; TEXT(DAY($A18),"0#")&amp; TEXT(MONTH($A18),"0#")&amp; TEXT(YEAR($A18)-2000,"0#")&amp;".xls")</f>
        <v>MP P4 Inst_COM_hr_060820.xls</v>
      </c>
      <c r="C18" s="177" t="s">
        <v>1736</v>
      </c>
      <c r="D18" s="178"/>
    </row>
    <row r="19" spans="1:4" x14ac:dyDescent="0.2">
      <c r="A19" s="179">
        <v>44137</v>
      </c>
      <c r="B19" s="180" t="str">
        <f t="shared" si="0"/>
        <v>MP P4 Inst_COM_hr_021120.xls</v>
      </c>
      <c r="C19" s="180" t="s">
        <v>1732</v>
      </c>
      <c r="D19" s="181"/>
    </row>
    <row r="20" spans="1:4" x14ac:dyDescent="0.2">
      <c r="A20" s="179">
        <v>44138</v>
      </c>
      <c r="B20" s="180" t="str">
        <f t="shared" si="0"/>
        <v>MP P4 Inst_COM_hr_031120.xls</v>
      </c>
      <c r="C20" s="180" t="s">
        <v>1737</v>
      </c>
      <c r="D20" s="181"/>
    </row>
    <row r="21" spans="1:4" x14ac:dyDescent="0.2">
      <c r="A21" s="179">
        <v>44169</v>
      </c>
      <c r="B21" s="180" t="str">
        <f>IF(ISBLANK($A21),"---", VLOOKUP($B$2,$A$8:$C$15,3,0) &amp; "_" &amp; VLOOKUP($B$4,$A$32:$B$64,2,0)&amp;"_"&amp;VLOOKUP($B$5,$A$67:$B$91,2,0)&amp;"_"&amp; TEXT(DAY($A21),"0#")&amp; TEXT(MONTH($A21),"0#")&amp; TEXT(YEAR($A21)-2000,"0#")&amp;".xls")</f>
        <v>MP P4 Inst_COM_hr_041220.xls</v>
      </c>
      <c r="C21" s="589" t="s">
        <v>1744</v>
      </c>
      <c r="D21" s="181"/>
    </row>
    <row r="22" spans="1:4" x14ac:dyDescent="0.2">
      <c r="A22" s="179">
        <v>44965</v>
      </c>
      <c r="B22" s="180" t="str">
        <f t="shared" si="0"/>
        <v>MP P4 Inst_COM_hr_080223.xls</v>
      </c>
      <c r="C22" s="589" t="s">
        <v>1747</v>
      </c>
      <c r="D22" s="181"/>
    </row>
    <row r="23" spans="1:4" x14ac:dyDescent="0.2">
      <c r="A23" s="179">
        <v>45260</v>
      </c>
      <c r="B23" s="180" t="str">
        <f t="shared" si="0"/>
        <v>MP P4 Inst_COM_hr_301123.xls</v>
      </c>
      <c r="C23" s="180" t="s">
        <v>1752</v>
      </c>
      <c r="D23" s="181"/>
    </row>
    <row r="24" spans="1:4" x14ac:dyDescent="0.2">
      <c r="A24" s="179">
        <v>45643</v>
      </c>
      <c r="B24" s="180" t="str">
        <f t="shared" si="0"/>
        <v>MP P4 Inst_COM_hr_171224.xls</v>
      </c>
      <c r="C24" s="589" t="s">
        <v>1816</v>
      </c>
      <c r="D24" s="181"/>
    </row>
    <row r="25" spans="1:4" x14ac:dyDescent="0.2">
      <c r="A25" s="179">
        <v>45859</v>
      </c>
      <c r="B25" s="180" t="str">
        <f t="shared" si="0"/>
        <v>MP P4 Inst_COM_hr_210725.xls</v>
      </c>
      <c r="C25" s="589" t="s">
        <v>1890</v>
      </c>
      <c r="D25" s="181"/>
    </row>
    <row r="26" spans="1:4" x14ac:dyDescent="0.2">
      <c r="A26" s="179">
        <v>45902</v>
      </c>
      <c r="B26" s="180" t="str">
        <f t="shared" si="0"/>
        <v>MP P4 Inst_COM_hr_020925.xls</v>
      </c>
      <c r="C26" s="589" t="s">
        <v>1891</v>
      </c>
      <c r="D26" s="181"/>
    </row>
    <row r="27" spans="1:4" x14ac:dyDescent="0.2">
      <c r="A27" s="179"/>
      <c r="B27" s="180" t="str">
        <f t="shared" si="0"/>
        <v>---</v>
      </c>
      <c r="C27" s="589"/>
      <c r="D27" s="181"/>
    </row>
    <row r="28" spans="1:4" x14ac:dyDescent="0.2">
      <c r="A28" s="179"/>
      <c r="B28" s="180" t="str">
        <f t="shared" si="0"/>
        <v>---</v>
      </c>
      <c r="C28" s="180"/>
      <c r="D28" s="181"/>
    </row>
    <row r="29" spans="1:4" x14ac:dyDescent="0.2">
      <c r="A29" s="584"/>
      <c r="B29" s="182" t="str">
        <f t="shared" si="0"/>
        <v>---</v>
      </c>
      <c r="C29" s="182"/>
      <c r="D29" s="183"/>
    </row>
    <row r="31" spans="1:4" x14ac:dyDescent="0.2">
      <c r="A31" s="69" t="s">
        <v>951</v>
      </c>
    </row>
    <row r="32" spans="1:4" x14ac:dyDescent="0.2">
      <c r="A32" s="160" t="s">
        <v>952</v>
      </c>
      <c r="B32" s="160" t="s">
        <v>1421</v>
      </c>
    </row>
    <row r="33" spans="1:2" x14ac:dyDescent="0.2">
      <c r="A33" s="160" t="s">
        <v>1244</v>
      </c>
      <c r="B33" s="160" t="s">
        <v>1245</v>
      </c>
    </row>
    <row r="34" spans="1:2" x14ac:dyDescent="0.2">
      <c r="A34" s="160" t="s">
        <v>1386</v>
      </c>
      <c r="B34" s="160" t="s">
        <v>1422</v>
      </c>
    </row>
    <row r="35" spans="1:2" x14ac:dyDescent="0.2">
      <c r="A35" s="160" t="s">
        <v>1387</v>
      </c>
      <c r="B35" s="160" t="s">
        <v>1423</v>
      </c>
    </row>
    <row r="36" spans="1:2" x14ac:dyDescent="0.2">
      <c r="A36" s="160" t="s">
        <v>1388</v>
      </c>
      <c r="B36" s="160" t="s">
        <v>1424</v>
      </c>
    </row>
    <row r="37" spans="1:2" x14ac:dyDescent="0.2">
      <c r="A37" s="160" t="s">
        <v>1246</v>
      </c>
      <c r="B37" s="160" t="s">
        <v>1247</v>
      </c>
    </row>
    <row r="38" spans="1:2" x14ac:dyDescent="0.2">
      <c r="A38" s="160" t="s">
        <v>1389</v>
      </c>
      <c r="B38" s="160" t="s">
        <v>1425</v>
      </c>
    </row>
    <row r="39" spans="1:2" x14ac:dyDescent="0.2">
      <c r="A39" s="160" t="s">
        <v>1390</v>
      </c>
      <c r="B39" s="160" t="s">
        <v>1426</v>
      </c>
    </row>
    <row r="40" spans="1:2" x14ac:dyDescent="0.2">
      <c r="A40" s="160" t="s">
        <v>1391</v>
      </c>
      <c r="B40" s="160" t="s">
        <v>1427</v>
      </c>
    </row>
    <row r="41" spans="1:2" x14ac:dyDescent="0.2">
      <c r="A41" s="160" t="s">
        <v>1392</v>
      </c>
      <c r="B41" s="160" t="s">
        <v>1428</v>
      </c>
    </row>
    <row r="42" spans="1:2" x14ac:dyDescent="0.2">
      <c r="A42" s="160" t="s">
        <v>1393</v>
      </c>
      <c r="B42" s="160" t="s">
        <v>1429</v>
      </c>
    </row>
    <row r="43" spans="1:2" x14ac:dyDescent="0.2">
      <c r="A43" s="160" t="s">
        <v>1394</v>
      </c>
      <c r="B43" s="160" t="s">
        <v>1430</v>
      </c>
    </row>
    <row r="44" spans="1:2" x14ac:dyDescent="0.2">
      <c r="A44" s="160" t="s">
        <v>1395</v>
      </c>
      <c r="B44" s="160" t="s">
        <v>1431</v>
      </c>
    </row>
    <row r="45" spans="1:2" x14ac:dyDescent="0.2">
      <c r="A45" s="160" t="s">
        <v>1396</v>
      </c>
      <c r="B45" s="160" t="s">
        <v>1432</v>
      </c>
    </row>
    <row r="46" spans="1:2" x14ac:dyDescent="0.2">
      <c r="A46" s="160" t="s">
        <v>1397</v>
      </c>
      <c r="B46" s="160" t="s">
        <v>1433</v>
      </c>
    </row>
    <row r="47" spans="1:2" x14ac:dyDescent="0.2">
      <c r="A47" s="160" t="s">
        <v>1248</v>
      </c>
      <c r="B47" s="160" t="s">
        <v>1249</v>
      </c>
    </row>
    <row r="48" spans="1:2" x14ac:dyDescent="0.2">
      <c r="A48" s="160" t="s">
        <v>1398</v>
      </c>
      <c r="B48" s="160" t="s">
        <v>1434</v>
      </c>
    </row>
    <row r="49" spans="1:2" x14ac:dyDescent="0.2">
      <c r="A49" s="160" t="s">
        <v>1399</v>
      </c>
      <c r="B49" s="160" t="s">
        <v>1435</v>
      </c>
    </row>
    <row r="50" spans="1:2" x14ac:dyDescent="0.2">
      <c r="A50" s="160" t="s">
        <v>1400</v>
      </c>
      <c r="B50" s="160" t="s">
        <v>1436</v>
      </c>
    </row>
    <row r="51" spans="1:2" x14ac:dyDescent="0.2">
      <c r="A51" s="160" t="s">
        <v>1250</v>
      </c>
      <c r="B51" s="160" t="s">
        <v>1251</v>
      </c>
    </row>
    <row r="52" spans="1:2" x14ac:dyDescent="0.2">
      <c r="A52" s="160" t="s">
        <v>1401</v>
      </c>
      <c r="B52" s="160" t="s">
        <v>574</v>
      </c>
    </row>
    <row r="53" spans="1:2" x14ac:dyDescent="0.2">
      <c r="A53" s="160" t="s">
        <v>1402</v>
      </c>
      <c r="B53" s="160" t="s">
        <v>575</v>
      </c>
    </row>
    <row r="54" spans="1:2" x14ac:dyDescent="0.2">
      <c r="A54" s="160" t="s">
        <v>1403</v>
      </c>
      <c r="B54" s="160" t="s">
        <v>576</v>
      </c>
    </row>
    <row r="55" spans="1:2" x14ac:dyDescent="0.2">
      <c r="A55" s="160" t="s">
        <v>498</v>
      </c>
      <c r="B55" s="160" t="s">
        <v>577</v>
      </c>
    </row>
    <row r="56" spans="1:2" x14ac:dyDescent="0.2">
      <c r="A56" s="160" t="s">
        <v>1252</v>
      </c>
      <c r="B56" s="160" t="s">
        <v>592</v>
      </c>
    </row>
    <row r="57" spans="1:2" x14ac:dyDescent="0.2">
      <c r="A57" s="160" t="s">
        <v>499</v>
      </c>
      <c r="B57" s="160" t="s">
        <v>578</v>
      </c>
    </row>
    <row r="58" spans="1:2" x14ac:dyDescent="0.2">
      <c r="A58" s="160" t="s">
        <v>500</v>
      </c>
      <c r="B58" s="160" t="s">
        <v>579</v>
      </c>
    </row>
    <row r="59" spans="1:2" x14ac:dyDescent="0.2">
      <c r="A59" s="160" t="s">
        <v>501</v>
      </c>
      <c r="B59" s="160" t="s">
        <v>580</v>
      </c>
    </row>
    <row r="60" spans="1:2" x14ac:dyDescent="0.2">
      <c r="A60" s="160" t="s">
        <v>502</v>
      </c>
      <c r="B60" s="160" t="s">
        <v>581</v>
      </c>
    </row>
    <row r="61" spans="1:2" x14ac:dyDescent="0.2">
      <c r="A61" s="160" t="s">
        <v>503</v>
      </c>
      <c r="B61" s="160" t="s">
        <v>582</v>
      </c>
    </row>
    <row r="62" spans="1:2" x14ac:dyDescent="0.2">
      <c r="A62" s="160" t="s">
        <v>1520</v>
      </c>
      <c r="B62" s="160" t="s">
        <v>583</v>
      </c>
    </row>
    <row r="63" spans="1:2" x14ac:dyDescent="0.2">
      <c r="A63" s="160" t="s">
        <v>1521</v>
      </c>
      <c r="B63" s="160" t="s">
        <v>584</v>
      </c>
    </row>
    <row r="64" spans="1:2" x14ac:dyDescent="0.2">
      <c r="A64" s="160" t="s">
        <v>1522</v>
      </c>
      <c r="B64" s="160" t="s">
        <v>585</v>
      </c>
    </row>
    <row r="66" spans="1:2" x14ac:dyDescent="0.2">
      <c r="A66" s="69" t="s">
        <v>598</v>
      </c>
    </row>
    <row r="67" spans="1:2" x14ac:dyDescent="0.2">
      <c r="A67" s="161" t="s">
        <v>953</v>
      </c>
      <c r="B67" s="161" t="s">
        <v>954</v>
      </c>
    </row>
    <row r="68" spans="1:2" x14ac:dyDescent="0.2">
      <c r="A68" s="161" t="s">
        <v>955</v>
      </c>
      <c r="B68" s="161" t="s">
        <v>956</v>
      </c>
    </row>
    <row r="69" spans="1:2" x14ac:dyDescent="0.2">
      <c r="A69" s="161" t="s">
        <v>1253</v>
      </c>
      <c r="B69" s="161" t="s">
        <v>1254</v>
      </c>
    </row>
    <row r="70" spans="1:2" x14ac:dyDescent="0.2">
      <c r="A70" s="161" t="s">
        <v>957</v>
      </c>
      <c r="B70" s="161" t="s">
        <v>958</v>
      </c>
    </row>
    <row r="71" spans="1:2" x14ac:dyDescent="0.2">
      <c r="A71" s="161" t="s">
        <v>959</v>
      </c>
      <c r="B71" s="161" t="s">
        <v>960</v>
      </c>
    </row>
    <row r="72" spans="1:2" x14ac:dyDescent="0.2">
      <c r="A72" s="161" t="s">
        <v>961</v>
      </c>
      <c r="B72" s="161" t="s">
        <v>962</v>
      </c>
    </row>
    <row r="73" spans="1:2" x14ac:dyDescent="0.2">
      <c r="A73" s="161" t="s">
        <v>963</v>
      </c>
      <c r="B73" s="161" t="s">
        <v>964</v>
      </c>
    </row>
    <row r="74" spans="1:2" x14ac:dyDescent="0.2">
      <c r="A74" s="161" t="s">
        <v>965</v>
      </c>
      <c r="B74" s="161" t="s">
        <v>966</v>
      </c>
    </row>
    <row r="75" spans="1:2" x14ac:dyDescent="0.2">
      <c r="A75" s="161" t="s">
        <v>967</v>
      </c>
      <c r="B75" s="161" t="s">
        <v>968</v>
      </c>
    </row>
    <row r="76" spans="1:2" x14ac:dyDescent="0.2">
      <c r="A76" s="161" t="s">
        <v>969</v>
      </c>
      <c r="B76" s="161" t="s">
        <v>970</v>
      </c>
    </row>
    <row r="77" spans="1:2" x14ac:dyDescent="0.2">
      <c r="A77" s="161" t="s">
        <v>1255</v>
      </c>
      <c r="B77" s="161" t="s">
        <v>1256</v>
      </c>
    </row>
    <row r="78" spans="1:2" x14ac:dyDescent="0.2">
      <c r="A78" s="161" t="s">
        <v>971</v>
      </c>
      <c r="B78" s="161" t="s">
        <v>972</v>
      </c>
    </row>
    <row r="79" spans="1:2" x14ac:dyDescent="0.2">
      <c r="A79" s="161" t="s">
        <v>973</v>
      </c>
      <c r="B79" s="161" t="s">
        <v>974</v>
      </c>
    </row>
    <row r="80" spans="1:2" x14ac:dyDescent="0.2">
      <c r="A80" s="161" t="s">
        <v>975</v>
      </c>
      <c r="B80" s="161" t="s">
        <v>976</v>
      </c>
    </row>
    <row r="81" spans="1:2" x14ac:dyDescent="0.2">
      <c r="A81" s="161" t="s">
        <v>977</v>
      </c>
      <c r="B81" s="161" t="s">
        <v>978</v>
      </c>
    </row>
    <row r="82" spans="1:2" x14ac:dyDescent="0.2">
      <c r="A82" s="161" t="s">
        <v>979</v>
      </c>
      <c r="B82" s="161" t="s">
        <v>980</v>
      </c>
    </row>
    <row r="83" spans="1:2" x14ac:dyDescent="0.2">
      <c r="A83" s="161" t="s">
        <v>1257</v>
      </c>
      <c r="B83" s="161" t="s">
        <v>1258</v>
      </c>
    </row>
    <row r="84" spans="1:2" x14ac:dyDescent="0.2">
      <c r="A84" s="161" t="s">
        <v>1404</v>
      </c>
      <c r="B84" s="161" t="s">
        <v>1405</v>
      </c>
    </row>
    <row r="85" spans="1:2" x14ac:dyDescent="0.2">
      <c r="A85" s="161" t="s">
        <v>1406</v>
      </c>
      <c r="B85" s="161" t="s">
        <v>1407</v>
      </c>
    </row>
    <row r="86" spans="1:2" x14ac:dyDescent="0.2">
      <c r="A86" s="161" t="s">
        <v>1408</v>
      </c>
      <c r="B86" s="161" t="s">
        <v>1409</v>
      </c>
    </row>
    <row r="87" spans="1:2" x14ac:dyDescent="0.2">
      <c r="A87" s="161" t="s">
        <v>1410</v>
      </c>
      <c r="B87" s="161" t="s">
        <v>1411</v>
      </c>
    </row>
    <row r="88" spans="1:2" x14ac:dyDescent="0.2">
      <c r="A88" s="161" t="s">
        <v>1412</v>
      </c>
      <c r="B88" s="161" t="s">
        <v>1413</v>
      </c>
    </row>
    <row r="89" spans="1:2" x14ac:dyDescent="0.2">
      <c r="A89" s="161" t="s">
        <v>1414</v>
      </c>
      <c r="B89" s="161" t="s">
        <v>1415</v>
      </c>
    </row>
    <row r="90" spans="1:2" x14ac:dyDescent="0.2">
      <c r="A90" s="161" t="s">
        <v>1416</v>
      </c>
      <c r="B90" s="161" t="s">
        <v>1417</v>
      </c>
    </row>
    <row r="91" spans="1:2" x14ac:dyDescent="0.2">
      <c r="A91" s="161" t="s">
        <v>1418</v>
      </c>
      <c r="B91" s="161" t="s">
        <v>1419</v>
      </c>
    </row>
  </sheetData>
  <sheetProtection sheet="1" objects="1" scenarios="1" formatCells="0" formatColumns="0" formatRows="0"/>
  <phoneticPr fontId="61" type="noConversion"/>
  <dataValidations count="4">
    <dataValidation type="list" allowBlank="1" showInputMessage="1" showErrorMessage="1" sqref="B3" xr:uid="{00000000-0002-0000-1400-000000000000}">
      <formula1>$A$18:$A$29</formula1>
    </dataValidation>
    <dataValidation type="list" allowBlank="1" showInputMessage="1" showErrorMessage="1" sqref="B5" xr:uid="{00000000-0002-0000-1400-000001000000}">
      <formula1>$A$67:$A$91</formula1>
    </dataValidation>
    <dataValidation type="list" allowBlank="1" showInputMessage="1" showErrorMessage="1" sqref="B4" xr:uid="{00000000-0002-0000-1400-000002000000}">
      <formula1>$A$32:$A$64</formula1>
    </dataValidation>
    <dataValidation type="list" allowBlank="1" showInputMessage="1" showErrorMessage="1" sqref="B2" xr:uid="{00000000-0002-0000-1400-000003000000}">
      <formula1>$A$8:$A$15</formula1>
    </dataValidation>
  </dataValidations>
  <pageMargins left="0.78740157480314965" right="0.78740157480314965" top="0.98425196850393704" bottom="0.98425196850393704" header="0.51181102362204722" footer="0.51181102362204722"/>
  <pageSetup paperSize="9" scale="64" orientation="portrait" r:id="rId1"/>
  <headerFooter alignWithMargins="0">
    <oddHeader>&amp;L&amp;F, &amp;A&amp;R&amp;D, &amp;T</oddHeader>
    <oddFooter>&amp;C&amp;P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01"/>
  <dimension ref="C13:C14"/>
  <sheetViews>
    <sheetView workbookViewId="0">
      <selection activeCell="E5" sqref="E5"/>
    </sheetView>
  </sheetViews>
  <sheetFormatPr defaultColWidth="10.85546875" defaultRowHeight="12.75" x14ac:dyDescent="0.2"/>
  <sheetData>
    <row r="13" spans="3:3" x14ac:dyDescent="0.2">
      <c r="C13" s="21"/>
    </row>
    <row r="14" spans="3:3" x14ac:dyDescent="0.2">
      <c r="C14" s="21"/>
    </row>
  </sheetData>
  <sheetProtection sheet="1" objects="1" scenarios="1" formatCells="0" formatColumns="0" formatRows="0"/>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indexed="43"/>
    <pageSetUpPr fitToPage="1"/>
  </sheetPr>
  <dimension ref="A1:P55"/>
  <sheetViews>
    <sheetView workbookViewId="0">
      <pane ySplit="4" topLeftCell="A7" activePane="bottomLeft" state="frozen"/>
      <selection activeCell="B2" sqref="B2"/>
      <selection pane="bottomLeft" activeCell="E24" sqref="E24"/>
    </sheetView>
  </sheetViews>
  <sheetFormatPr defaultColWidth="9.140625" defaultRowHeight="12.75" x14ac:dyDescent="0.2"/>
  <cols>
    <col min="1" max="1" width="2.7109375" style="313" hidden="1" customWidth="1"/>
    <col min="2" max="2" width="2.7109375" style="307" customWidth="1"/>
    <col min="3" max="4" width="4.7109375" style="307" customWidth="1"/>
    <col min="5" max="14" width="12.7109375" style="307" customWidth="1"/>
    <col min="15" max="15" width="6.7109375" style="307" customWidth="1"/>
    <col min="16" max="16" width="9.140625" style="310" hidden="1" customWidth="1"/>
    <col min="17" max="16384" width="9.140625" style="307"/>
  </cols>
  <sheetData>
    <row r="1" spans="1:16" s="313" customFormat="1" ht="13.5" hidden="1" thickBot="1" x14ac:dyDescent="0.25">
      <c r="A1" s="313" t="s">
        <v>1088</v>
      </c>
      <c r="P1" s="313" t="s">
        <v>1088</v>
      </c>
    </row>
    <row r="2" spans="1:16" s="8" customFormat="1" ht="13.5" thickBot="1" x14ac:dyDescent="0.25">
      <c r="A2" s="12"/>
      <c r="B2" s="930" t="str">
        <f>Translations!$B$130</f>
        <v>A. 
Izdanja Plana praćenja</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c r="P2" s="72"/>
    </row>
    <row r="3" spans="1:16" s="8" customFormat="1" x14ac:dyDescent="0.2">
      <c r="A3" s="12"/>
      <c r="B3" s="933"/>
      <c r="C3" s="934"/>
      <c r="D3" s="935"/>
      <c r="E3" s="869" t="str">
        <f>Translations!$B$63</f>
        <v>Vrh lista</v>
      </c>
      <c r="F3" s="869"/>
      <c r="G3" s="869"/>
      <c r="H3" s="869"/>
      <c r="I3" s="869"/>
      <c r="J3" s="869"/>
      <c r="K3" s="869"/>
      <c r="L3" s="869"/>
      <c r="M3" s="887"/>
      <c r="N3" s="888"/>
      <c r="O3" s="7"/>
      <c r="P3" s="72"/>
    </row>
    <row r="4" spans="1:16" s="8" customFormat="1" ht="13.5" thickBot="1" x14ac:dyDescent="0.25">
      <c r="A4" s="12"/>
      <c r="B4" s="936"/>
      <c r="C4" s="937"/>
      <c r="D4" s="938"/>
      <c r="E4" s="869" t="str">
        <f>Translations!$B$64</f>
        <v>Dno lista</v>
      </c>
      <c r="F4" s="869"/>
      <c r="G4" s="869"/>
      <c r="H4" s="869"/>
      <c r="I4" s="869"/>
      <c r="J4" s="869"/>
      <c r="K4" s="869"/>
      <c r="L4" s="869"/>
      <c r="M4" s="887"/>
      <c r="N4" s="888"/>
      <c r="O4" s="7"/>
      <c r="P4" s="72"/>
    </row>
    <row r="6" spans="1:16" ht="25.5" customHeight="1" x14ac:dyDescent="0.2">
      <c r="C6" s="929" t="str">
        <f>Translations!$B$7</f>
        <v>A. Izdanja Plana praćenja</v>
      </c>
      <c r="D6" s="929"/>
      <c r="E6" s="929"/>
      <c r="F6" s="929"/>
      <c r="G6" s="929"/>
      <c r="H6" s="929"/>
      <c r="I6" s="929"/>
      <c r="J6" s="929"/>
      <c r="K6" s="929"/>
      <c r="L6" s="929"/>
      <c r="M6" s="929"/>
      <c r="N6" s="929"/>
    </row>
    <row r="8" spans="1:16" ht="15.75" customHeight="1" x14ac:dyDescent="0.25">
      <c r="C8" s="70">
        <v>1</v>
      </c>
      <c r="D8" s="927" t="str">
        <f>Translations!$B$8</f>
        <v>Popis izdanja Planova praćenja</v>
      </c>
      <c r="E8" s="927"/>
      <c r="F8" s="927"/>
      <c r="G8" s="927"/>
      <c r="H8" s="927"/>
      <c r="I8" s="927"/>
      <c r="J8" s="927"/>
      <c r="K8" s="927"/>
      <c r="L8" s="927"/>
      <c r="M8" s="927"/>
      <c r="N8" s="927"/>
    </row>
    <row r="10" spans="1:16" ht="25.5" customHeight="1" x14ac:dyDescent="0.2">
      <c r="E10" s="941" t="str">
        <f>Translations!$B$1160</f>
        <v>Ovaj se list upotrebljava za utvrđivanje trenutačne verzije plana praćenja. Svaka verzija plana praćenja mora imati jedinstveni broj verzije koji se ne podudara s planovima iz prethodne faze te referentni datum.</v>
      </c>
      <c r="F10" s="941"/>
      <c r="G10" s="941"/>
      <c r="H10" s="941"/>
      <c r="I10" s="941"/>
      <c r="J10" s="941"/>
      <c r="K10" s="941"/>
      <c r="L10" s="941"/>
      <c r="M10" s="941"/>
      <c r="N10" s="941"/>
    </row>
    <row r="11" spans="1:16" ht="25.5" customHeight="1" x14ac:dyDescent="0.2">
      <c r="E11" s="941" t="str">
        <f>Translations!$B$132</f>
        <v>Operator mora imati pohranjene kopije svih izdanja plana praćenja.</v>
      </c>
      <c r="F11" s="942"/>
      <c r="G11" s="942"/>
      <c r="H11" s="942"/>
      <c r="I11" s="942"/>
      <c r="J11" s="942"/>
      <c r="K11" s="942"/>
      <c r="L11" s="942"/>
      <c r="M11" s="942"/>
      <c r="N11" s="942"/>
    </row>
    <row r="12" spans="1:16" ht="25.5" customHeight="1" x14ac:dyDescent="0.2">
      <c r="E12" s="941" t="str">
        <f>Translations!$B$133</f>
        <v>Status plana praćenja treba biti opisan u stupcu "status". Mogući statusi uključuju: "podneseno nadležnom tijelu", "odobreno od strane nadležnog tijela", "radna verzija" itd.</v>
      </c>
      <c r="F12" s="942"/>
      <c r="G12" s="942"/>
      <c r="H12" s="942"/>
      <c r="I12" s="942"/>
      <c r="J12" s="942"/>
      <c r="K12" s="942"/>
      <c r="L12" s="942"/>
      <c r="M12" s="942"/>
      <c r="N12" s="942"/>
    </row>
    <row r="13" spans="1:16" ht="38.25" customHeight="1" x14ac:dyDescent="0.2">
      <c r="E13" s="941" t="str">
        <f>Translations!$B$134</f>
        <v>Molimo obratite pažnju na to da praćenje emisija vašeg postrojenja mora uvijek biti provedeno u skladu s posljednjim odobrenim izdanjem plana praćenja, osim u slučaju kada je ažurirani plana praćenja već podnesen  nadležnom tijelu i/ili još u postupku odobrenja. U skladu sa člankom 16. stavak 1. Uredbe, u takvim slučajevima praćenje mora biti provedeno paralelno s korištenjem posljednjeg odobrenog izdanja plana praćenja ili posljednjeg izdanja plana praćenja podnesenog na odobrenje.</v>
      </c>
      <c r="F13" s="942"/>
      <c r="G13" s="942"/>
      <c r="H13" s="942"/>
      <c r="I13" s="942"/>
      <c r="J13" s="942"/>
      <c r="K13" s="942"/>
      <c r="L13" s="942"/>
      <c r="M13" s="942"/>
      <c r="N13" s="942"/>
    </row>
    <row r="14" spans="1:16" ht="12.75" customHeight="1" x14ac:dyDescent="0.2">
      <c r="E14" s="941" t="str">
        <f>Translations!$B$1161</f>
        <v>U stupcu „datum početka primjene”, ako je primjenjivo, upisuje se datum od kojeg se primjenjuje metodologija praćenja kako je opisana u planu.</v>
      </c>
      <c r="F14" s="942"/>
      <c r="G14" s="942"/>
      <c r="H14" s="942"/>
      <c r="I14" s="942"/>
      <c r="J14" s="942"/>
      <c r="K14" s="942"/>
      <c r="L14" s="942"/>
      <c r="M14" s="942"/>
      <c r="N14" s="942"/>
    </row>
    <row r="15" spans="1:16" ht="12.75" customHeight="1" x14ac:dyDescent="0.2">
      <c r="E15" s="943" t="str">
        <f>Translations!$B$135</f>
        <v>Za prikazivanje/skrivanje primjera, pritisnite na kućicu "Primjeri" unutar navigacijskog područja.</v>
      </c>
      <c r="F15" s="942"/>
      <c r="G15" s="942"/>
      <c r="H15" s="942"/>
      <c r="I15" s="942"/>
      <c r="J15" s="942"/>
      <c r="K15" s="942"/>
      <c r="L15" s="942"/>
      <c r="M15" s="942"/>
      <c r="N15" s="942"/>
    </row>
    <row r="16" spans="1:16" ht="4.9000000000000004" customHeight="1" x14ac:dyDescent="0.2">
      <c r="E16" s="71"/>
      <c r="F16" s="71"/>
      <c r="G16" s="71"/>
      <c r="H16" s="71"/>
      <c r="I16" s="71"/>
      <c r="J16" s="71"/>
      <c r="K16" s="71"/>
      <c r="L16" s="71"/>
      <c r="M16" s="71"/>
    </row>
    <row r="17" spans="1:16" s="308" customFormat="1" ht="27" customHeight="1" x14ac:dyDescent="0.2">
      <c r="A17" s="314"/>
      <c r="E17" s="411" t="str">
        <f>Translations!$B$136</f>
        <v>Izdanje br.</v>
      </c>
      <c r="F17" s="411" t="str">
        <f>Translations!$B$137</f>
        <v>Datum izdavanja</v>
      </c>
      <c r="G17" s="947" t="str">
        <f>Translations!$B$138</f>
        <v>Status na datum izdavanja</v>
      </c>
      <c r="H17" s="947"/>
      <c r="I17" s="411" t="str">
        <f>Translations!$B$1162</f>
        <v>Datum početka primjene</v>
      </c>
      <c r="J17" s="944" t="str">
        <f>Translations!$B$139</f>
        <v>Poglavlja u kojima su napravljene izmjene. 
Kratko obrazloženje izmjena.</v>
      </c>
      <c r="K17" s="945"/>
      <c r="L17" s="945"/>
      <c r="M17" s="945"/>
      <c r="N17" s="946"/>
      <c r="O17" s="307"/>
      <c r="P17" s="311"/>
    </row>
    <row r="18" spans="1:16" ht="33.75" hidden="1" customHeight="1" x14ac:dyDescent="0.2">
      <c r="A18" s="6" t="s">
        <v>1371</v>
      </c>
      <c r="C18" s="308"/>
      <c r="E18" s="235">
        <v>1</v>
      </c>
      <c r="F18" s="236">
        <v>44012</v>
      </c>
      <c r="G18" s="948" t="str">
        <f>Translations!$B$140</f>
        <v>Podneseno nadležnom tijelu</v>
      </c>
      <c r="H18" s="948"/>
      <c r="I18" s="236">
        <v>44197</v>
      </c>
      <c r="J18" s="949" t="str">
        <f>Translations!$B$141</f>
        <v>Novi Plan praćenja sukladan zahtjevima Uredbe.</v>
      </c>
      <c r="K18" s="950"/>
      <c r="L18" s="950"/>
      <c r="M18" s="950"/>
      <c r="N18" s="951"/>
    </row>
    <row r="19" spans="1:16" ht="22.5" hidden="1" customHeight="1" x14ac:dyDescent="0.2">
      <c r="A19" s="6" t="s">
        <v>1371</v>
      </c>
      <c r="C19" s="308"/>
      <c r="E19" s="235">
        <v>2</v>
      </c>
      <c r="F19" s="236">
        <v>44031</v>
      </c>
      <c r="G19" s="948" t="str">
        <f>Translations!$B$142</f>
        <v>Vraćeno s primjedbama</v>
      </c>
      <c r="H19" s="948"/>
      <c r="I19" s="236"/>
      <c r="J19" s="949" t="str">
        <f>Translations!$B$143</f>
        <v>Zavod za zaštitu okoliša i prirode dao je primjedbe za tokove izvora 1 i 2 te je potrebno dopuniti Plan praćenja sukladno danim primjedbama prije ponovnog podnošenja.</v>
      </c>
      <c r="K19" s="952"/>
      <c r="L19" s="952"/>
      <c r="M19" s="952"/>
      <c r="N19" s="953"/>
    </row>
    <row r="20" spans="1:16" ht="33.75" hidden="1" customHeight="1" x14ac:dyDescent="0.2">
      <c r="A20" s="6" t="s">
        <v>1371</v>
      </c>
      <c r="C20" s="308"/>
      <c r="E20" s="235">
        <v>3</v>
      </c>
      <c r="F20" s="236">
        <v>44050</v>
      </c>
      <c r="G20" s="948" t="str">
        <f>Translations!$B$140</f>
        <v>Podneseno nadležnom tijelu</v>
      </c>
      <c r="H20" s="948"/>
      <c r="I20" s="236">
        <v>44197</v>
      </c>
      <c r="J20" s="949" t="str">
        <f>Translations!$B$144</f>
        <v>Plan praćenja ažuriran sukladno preporukama Zavoda za zaštitu okoliša i prirode . Naknadno je dodan novi tok izvora br. 4 (ostaci drvenih ploča, onečišćeni s oko 5% fosilnih dijelova).</v>
      </c>
      <c r="K20" s="952"/>
      <c r="L20" s="952"/>
      <c r="M20" s="952"/>
      <c r="N20" s="953"/>
    </row>
    <row r="21" spans="1:16" ht="33.75" hidden="1" customHeight="1" x14ac:dyDescent="0.2">
      <c r="A21" s="6" t="s">
        <v>1371</v>
      </c>
      <c r="C21" s="308"/>
      <c r="E21" s="235">
        <v>4</v>
      </c>
      <c r="F21" s="236">
        <v>44081</v>
      </c>
      <c r="G21" s="948" t="str">
        <f>Translations!$B$145</f>
        <v xml:space="preserve">Odobreno od Zavoda za zaštitu okoliša i prirode </v>
      </c>
      <c r="H21" s="948"/>
      <c r="I21" s="236">
        <v>44197</v>
      </c>
      <c r="J21" s="949" t="str">
        <f>Translations!$B$146</f>
        <v>Odobreno bez daljnjih promjena. Operater je zaprimio tiskanu kopiju zajedno s ažuriranom dozvolom za osiguravanje autentičnosti sadržaja Plana praćenja poslanog elektroničkim putem.</v>
      </c>
      <c r="K21" s="952"/>
      <c r="L21" s="952"/>
      <c r="M21" s="952"/>
      <c r="N21" s="953"/>
    </row>
    <row r="22" spans="1:16" ht="33.75" hidden="1" customHeight="1" x14ac:dyDescent="0.2">
      <c r="A22" s="6" t="s">
        <v>1088</v>
      </c>
      <c r="C22" s="308"/>
      <c r="E22" s="235"/>
      <c r="F22" s="236"/>
      <c r="G22" s="948"/>
      <c r="H22" s="948"/>
      <c r="I22" s="236"/>
      <c r="J22" s="644"/>
      <c r="K22" s="645"/>
      <c r="L22" s="645"/>
      <c r="M22" s="642"/>
      <c r="N22" s="643"/>
    </row>
    <row r="23" spans="1:16" x14ac:dyDescent="0.2">
      <c r="E23" s="646">
        <v>0.1</v>
      </c>
      <c r="F23" s="647"/>
      <c r="G23" s="926"/>
      <c r="H23" s="926"/>
      <c r="I23" s="647"/>
      <c r="J23" s="648"/>
      <c r="K23" s="649"/>
      <c r="L23" s="649"/>
      <c r="M23" s="650"/>
      <c r="N23" s="651"/>
    </row>
    <row r="24" spans="1:16" x14ac:dyDescent="0.2">
      <c r="E24" s="646"/>
      <c r="F24" s="647"/>
      <c r="G24" s="926"/>
      <c r="H24" s="926"/>
      <c r="I24" s="647"/>
      <c r="J24" s="648"/>
      <c r="K24" s="649"/>
      <c r="L24" s="649"/>
      <c r="M24" s="650"/>
      <c r="N24" s="651"/>
    </row>
    <row r="25" spans="1:16" x14ac:dyDescent="0.2">
      <c r="E25" s="646"/>
      <c r="F25" s="647"/>
      <c r="G25" s="926"/>
      <c r="H25" s="926"/>
      <c r="I25" s="647"/>
      <c r="J25" s="648"/>
      <c r="K25" s="649"/>
      <c r="L25" s="649"/>
      <c r="M25" s="650"/>
      <c r="N25" s="651"/>
    </row>
    <row r="26" spans="1:16" x14ac:dyDescent="0.2">
      <c r="E26" s="646"/>
      <c r="F26" s="647"/>
      <c r="G26" s="926"/>
      <c r="H26" s="926"/>
      <c r="I26" s="647"/>
      <c r="J26" s="648"/>
      <c r="K26" s="649"/>
      <c r="L26" s="649"/>
      <c r="M26" s="650"/>
      <c r="N26" s="651"/>
    </row>
    <row r="27" spans="1:16" x14ac:dyDescent="0.2">
      <c r="E27" s="646"/>
      <c r="F27" s="647"/>
      <c r="G27" s="926"/>
      <c r="H27" s="926"/>
      <c r="I27" s="647"/>
      <c r="J27" s="648"/>
      <c r="K27" s="649"/>
      <c r="L27" s="649"/>
      <c r="M27" s="650"/>
      <c r="N27" s="651"/>
    </row>
    <row r="28" spans="1:16" x14ac:dyDescent="0.2">
      <c r="E28" s="646"/>
      <c r="F28" s="647"/>
      <c r="G28" s="926"/>
      <c r="H28" s="926"/>
      <c r="I28" s="647"/>
      <c r="J28" s="648"/>
      <c r="K28" s="649"/>
      <c r="L28" s="649"/>
      <c r="M28" s="650"/>
      <c r="N28" s="651"/>
    </row>
    <row r="29" spans="1:16" x14ac:dyDescent="0.2">
      <c r="E29" s="646"/>
      <c r="F29" s="647"/>
      <c r="G29" s="926"/>
      <c r="H29" s="926"/>
      <c r="I29" s="647"/>
      <c r="J29" s="648"/>
      <c r="K29" s="649"/>
      <c r="L29" s="649"/>
      <c r="M29" s="650"/>
      <c r="N29" s="651"/>
    </row>
    <row r="30" spans="1:16" x14ac:dyDescent="0.2">
      <c r="E30" s="646"/>
      <c r="F30" s="647"/>
      <c r="G30" s="926"/>
      <c r="H30" s="926"/>
      <c r="I30" s="647"/>
      <c r="J30" s="648"/>
      <c r="K30" s="649"/>
      <c r="L30" s="649"/>
      <c r="M30" s="650"/>
      <c r="N30" s="651"/>
    </row>
    <row r="31" spans="1:16" x14ac:dyDescent="0.2">
      <c r="E31" s="646"/>
      <c r="F31" s="647"/>
      <c r="G31" s="926"/>
      <c r="H31" s="926"/>
      <c r="I31" s="647"/>
      <c r="J31" s="648"/>
      <c r="K31" s="649"/>
      <c r="L31" s="649"/>
      <c r="M31" s="650"/>
      <c r="N31" s="651"/>
    </row>
    <row r="32" spans="1:16" x14ac:dyDescent="0.2">
      <c r="E32" s="646"/>
      <c r="F32" s="647"/>
      <c r="G32" s="926"/>
      <c r="H32" s="926"/>
      <c r="I32" s="647"/>
      <c r="J32" s="648"/>
      <c r="K32" s="649"/>
      <c r="L32" s="649"/>
      <c r="M32" s="650"/>
      <c r="N32" s="651"/>
    </row>
    <row r="33" spans="1:14" x14ac:dyDescent="0.2">
      <c r="E33" s="646"/>
      <c r="F33" s="647"/>
      <c r="G33" s="926"/>
      <c r="H33" s="926"/>
      <c r="I33" s="647"/>
      <c r="J33" s="648"/>
      <c r="K33" s="649"/>
      <c r="L33" s="649"/>
      <c r="M33" s="650"/>
      <c r="N33" s="651"/>
    </row>
    <row r="34" spans="1:14" x14ac:dyDescent="0.2">
      <c r="E34" s="646"/>
      <c r="F34" s="647"/>
      <c r="G34" s="926"/>
      <c r="H34" s="926"/>
      <c r="I34" s="647"/>
      <c r="J34" s="648"/>
      <c r="K34" s="649"/>
      <c r="L34" s="649"/>
      <c r="M34" s="650"/>
      <c r="N34" s="651"/>
    </row>
    <row r="35" spans="1:14" x14ac:dyDescent="0.2">
      <c r="E35" s="646"/>
      <c r="F35" s="647"/>
      <c r="G35" s="926"/>
      <c r="H35" s="926"/>
      <c r="I35" s="647"/>
      <c r="J35" s="648"/>
      <c r="K35" s="649"/>
      <c r="L35" s="649"/>
      <c r="M35" s="650"/>
      <c r="N35" s="651"/>
    </row>
    <row r="36" spans="1:14" x14ac:dyDescent="0.2">
      <c r="E36" s="646"/>
      <c r="F36" s="647"/>
      <c r="G36" s="926"/>
      <c r="H36" s="926"/>
      <c r="I36" s="647"/>
      <c r="J36" s="648"/>
      <c r="K36" s="649"/>
      <c r="L36" s="649"/>
      <c r="M36" s="650"/>
      <c r="N36" s="651"/>
    </row>
    <row r="37" spans="1:14" x14ac:dyDescent="0.2">
      <c r="E37" s="646"/>
      <c r="F37" s="647"/>
      <c r="G37" s="926"/>
      <c r="H37" s="926"/>
      <c r="I37" s="647"/>
      <c r="J37" s="648"/>
      <c r="K37" s="649"/>
      <c r="L37" s="649"/>
      <c r="M37" s="650"/>
      <c r="N37" s="651"/>
    </row>
    <row r="38" spans="1:14" x14ac:dyDescent="0.2">
      <c r="E38" s="646"/>
      <c r="F38" s="647"/>
      <c r="G38" s="926"/>
      <c r="H38" s="926"/>
      <c r="I38" s="647"/>
      <c r="J38" s="648"/>
      <c r="K38" s="649"/>
      <c r="L38" s="649"/>
      <c r="M38" s="650"/>
      <c r="N38" s="651"/>
    </row>
    <row r="39" spans="1:14" x14ac:dyDescent="0.2">
      <c r="E39" s="646"/>
      <c r="F39" s="647"/>
      <c r="G39" s="926"/>
      <c r="H39" s="926"/>
      <c r="I39" s="647"/>
      <c r="J39" s="648"/>
      <c r="K39" s="649"/>
      <c r="L39" s="649"/>
      <c r="M39" s="650"/>
      <c r="N39" s="651"/>
    </row>
    <row r="40" spans="1:14" x14ac:dyDescent="0.2">
      <c r="E40" s="646"/>
      <c r="F40" s="647"/>
      <c r="G40" s="926"/>
      <c r="H40" s="926"/>
      <c r="I40" s="647"/>
      <c r="J40" s="648"/>
      <c r="K40" s="649"/>
      <c r="L40" s="649"/>
      <c r="M40" s="650"/>
      <c r="N40" s="651"/>
    </row>
    <row r="41" spans="1:14" x14ac:dyDescent="0.2">
      <c r="E41" s="646"/>
      <c r="F41" s="647"/>
      <c r="G41" s="926"/>
      <c r="H41" s="926"/>
      <c r="I41" s="647"/>
      <c r="J41" s="648"/>
      <c r="K41" s="649"/>
      <c r="L41" s="649"/>
      <c r="M41" s="650"/>
      <c r="N41" s="651"/>
    </row>
    <row r="42" spans="1:14" x14ac:dyDescent="0.2">
      <c r="E42" s="646"/>
      <c r="F42" s="647"/>
      <c r="G42" s="926"/>
      <c r="H42" s="926"/>
      <c r="I42" s="647"/>
      <c r="J42" s="648"/>
      <c r="K42" s="649"/>
      <c r="L42" s="649"/>
      <c r="M42" s="650"/>
      <c r="N42" s="651"/>
    </row>
    <row r="43" spans="1:14" x14ac:dyDescent="0.2">
      <c r="E43" s="646"/>
      <c r="F43" s="647"/>
      <c r="G43" s="926"/>
      <c r="H43" s="926"/>
      <c r="I43" s="647"/>
      <c r="J43" s="648"/>
      <c r="K43" s="649"/>
      <c r="L43" s="649"/>
      <c r="M43" s="650"/>
      <c r="N43" s="651"/>
    </row>
    <row r="44" spans="1:14" x14ac:dyDescent="0.2">
      <c r="E44" s="646"/>
      <c r="F44" s="647"/>
      <c r="G44" s="926"/>
      <c r="H44" s="926"/>
      <c r="I44" s="647"/>
      <c r="J44" s="648"/>
      <c r="K44" s="649"/>
      <c r="L44" s="649"/>
      <c r="M44" s="650"/>
      <c r="N44" s="651"/>
    </row>
    <row r="45" spans="1:14" x14ac:dyDescent="0.2">
      <c r="E45" s="646"/>
      <c r="F45" s="647"/>
      <c r="G45" s="926"/>
      <c r="H45" s="926"/>
      <c r="I45" s="647"/>
      <c r="J45" s="648"/>
      <c r="K45" s="649"/>
      <c r="L45" s="649"/>
      <c r="M45" s="650"/>
      <c r="N45" s="651"/>
    </row>
    <row r="46" spans="1:14" x14ac:dyDescent="0.2">
      <c r="E46" s="646"/>
      <c r="F46" s="647"/>
      <c r="G46" s="926"/>
      <c r="H46" s="926"/>
      <c r="I46" s="647"/>
      <c r="J46" s="648"/>
      <c r="K46" s="649"/>
      <c r="L46" s="649"/>
      <c r="M46" s="650"/>
      <c r="N46" s="651"/>
    </row>
    <row r="47" spans="1:14" x14ac:dyDescent="0.2">
      <c r="A47" s="12"/>
      <c r="E47" s="646"/>
      <c r="F47" s="647"/>
      <c r="G47" s="926"/>
      <c r="H47" s="926"/>
      <c r="I47" s="647"/>
      <c r="J47" s="648"/>
      <c r="K47" s="649"/>
      <c r="L47" s="649"/>
      <c r="M47" s="650"/>
      <c r="N47" s="651"/>
    </row>
    <row r="48" spans="1:14" x14ac:dyDescent="0.2">
      <c r="E48" s="646"/>
      <c r="F48" s="647"/>
      <c r="G48" s="926"/>
      <c r="H48" s="926"/>
      <c r="I48" s="647"/>
      <c r="J48" s="648"/>
      <c r="K48" s="649"/>
      <c r="L48" s="649"/>
      <c r="M48" s="650"/>
      <c r="N48" s="651"/>
    </row>
    <row r="49" spans="1:16" hidden="1" x14ac:dyDescent="0.2">
      <c r="A49" s="12" t="s">
        <v>1088</v>
      </c>
      <c r="E49" s="646"/>
      <c r="F49" s="647"/>
      <c r="G49" s="926"/>
      <c r="H49" s="926"/>
      <c r="I49" s="647"/>
      <c r="J49" s="648"/>
      <c r="K49" s="649"/>
      <c r="L49" s="649"/>
      <c r="M49" s="650"/>
      <c r="N49" s="651"/>
    </row>
    <row r="50" spans="1:16" s="11" customFormat="1" x14ac:dyDescent="0.2">
      <c r="A50" s="12" t="s">
        <v>857</v>
      </c>
      <c r="D50" s="309"/>
      <c r="E50" s="309"/>
      <c r="F50" s="309"/>
      <c r="G50" s="309"/>
      <c r="H50" s="309"/>
      <c r="I50" s="309"/>
      <c r="J50" s="309"/>
      <c r="K50" s="309"/>
      <c r="L50" s="309"/>
      <c r="M50" s="309"/>
      <c r="N50" s="309"/>
      <c r="P50" s="15"/>
    </row>
    <row r="51" spans="1:16" s="8" customFormat="1" ht="5.0999999999999996" customHeight="1" x14ac:dyDescent="0.2">
      <c r="A51" s="12"/>
      <c r="C51" s="78"/>
      <c r="D51" s="14"/>
      <c r="G51" s="939" t="str">
        <f>Translations!$B$147</f>
        <v>Pritisnite "+" kako bi dodali više izdanja plana praćenja</v>
      </c>
      <c r="H51" s="939"/>
      <c r="I51" s="939"/>
      <c r="J51" s="939"/>
      <c r="K51" s="940"/>
      <c r="L51" s="11"/>
      <c r="M51" s="11"/>
      <c r="N51" s="11"/>
      <c r="O51" s="11"/>
      <c r="P51" s="65"/>
    </row>
    <row r="52" spans="1:16" s="8" customFormat="1" ht="12.75" customHeight="1" x14ac:dyDescent="0.2">
      <c r="A52" s="12"/>
      <c r="C52" s="78"/>
      <c r="D52" s="14"/>
      <c r="G52" s="939"/>
      <c r="H52" s="939"/>
      <c r="I52" s="939"/>
      <c r="J52" s="939"/>
      <c r="K52" s="940"/>
      <c r="L52" s="11"/>
      <c r="M52" s="11"/>
      <c r="N52" s="11"/>
      <c r="O52" s="11"/>
      <c r="P52" s="65"/>
    </row>
    <row r="53" spans="1:16" s="8" customFormat="1" ht="5.0999999999999996" customHeight="1" x14ac:dyDescent="0.2">
      <c r="A53" s="12"/>
      <c r="C53" s="78"/>
      <c r="D53" s="14"/>
      <c r="G53" s="939"/>
      <c r="H53" s="939"/>
      <c r="I53" s="939"/>
      <c r="J53" s="939"/>
      <c r="K53" s="940"/>
      <c r="L53" s="11"/>
      <c r="M53" s="11"/>
      <c r="N53" s="11"/>
      <c r="O53" s="11"/>
      <c r="P53" s="65"/>
    </row>
    <row r="54" spans="1:16" s="11" customFormat="1" x14ac:dyDescent="0.2">
      <c r="A54" s="12"/>
      <c r="D54" s="309"/>
      <c r="E54" s="309"/>
      <c r="F54" s="309"/>
      <c r="G54" s="309"/>
      <c r="H54" s="309"/>
      <c r="I54" s="309"/>
      <c r="J54" s="309"/>
      <c r="K54" s="309"/>
      <c r="L54" s="309"/>
      <c r="M54" s="309"/>
      <c r="N54" s="309"/>
      <c r="P54" s="15"/>
    </row>
    <row r="55" spans="1:16" ht="15" customHeight="1" x14ac:dyDescent="0.2">
      <c r="F55" s="882" t="str">
        <f>EUconst_MsgNextSheet</f>
        <v xml:space="preserve">&lt;&lt;&lt; Pritisnite ovdje kako bi prešli na slijedeći list &gt;&gt;&gt; </v>
      </c>
      <c r="G55" s="882"/>
      <c r="H55" s="882"/>
      <c r="I55" s="882"/>
      <c r="J55" s="882"/>
      <c r="K55" s="882"/>
      <c r="L55" s="882"/>
    </row>
  </sheetData>
  <sheetProtection sheet="1" objects="1" scenarios="1" formatCells="0" formatColumns="0" formatRows="0"/>
  <mergeCells count="64">
    <mergeCell ref="G49:H49"/>
    <mergeCell ref="J18:N18"/>
    <mergeCell ref="J19:N19"/>
    <mergeCell ref="J20:N20"/>
    <mergeCell ref="J21:N21"/>
    <mergeCell ref="G42:H42"/>
    <mergeCell ref="G43:H43"/>
    <mergeCell ref="G44:H44"/>
    <mergeCell ref="G45:H45"/>
    <mergeCell ref="G46:H46"/>
    <mergeCell ref="G47:H47"/>
    <mergeCell ref="G36:H36"/>
    <mergeCell ref="G37:H37"/>
    <mergeCell ref="G38:H38"/>
    <mergeCell ref="G39:H39"/>
    <mergeCell ref="G40:H40"/>
    <mergeCell ref="G25:H25"/>
    <mergeCell ref="G26:H26"/>
    <mergeCell ref="G27:H27"/>
    <mergeCell ref="G28:H28"/>
    <mergeCell ref="G41:H41"/>
    <mergeCell ref="G30:H30"/>
    <mergeCell ref="G31:H31"/>
    <mergeCell ref="G32:H32"/>
    <mergeCell ref="G33:H33"/>
    <mergeCell ref="G34:H34"/>
    <mergeCell ref="G35:H35"/>
    <mergeCell ref="G20:H20"/>
    <mergeCell ref="G21:H21"/>
    <mergeCell ref="G22:H22"/>
    <mergeCell ref="G23:H23"/>
    <mergeCell ref="G24:H24"/>
    <mergeCell ref="I3:J3"/>
    <mergeCell ref="E3:F3"/>
    <mergeCell ref="K3:L3"/>
    <mergeCell ref="F55:L55"/>
    <mergeCell ref="G51:K53"/>
    <mergeCell ref="E10:N10"/>
    <mergeCell ref="E11:N11"/>
    <mergeCell ref="E12:N12"/>
    <mergeCell ref="E13:N13"/>
    <mergeCell ref="E15:N15"/>
    <mergeCell ref="E14:N14"/>
    <mergeCell ref="J17:N17"/>
    <mergeCell ref="G17:H17"/>
    <mergeCell ref="G29:H29"/>
    <mergeCell ref="G18:H18"/>
    <mergeCell ref="G19:H19"/>
    <mergeCell ref="G48:H48"/>
    <mergeCell ref="D8:N8"/>
    <mergeCell ref="E4:F4"/>
    <mergeCell ref="I4:J4"/>
    <mergeCell ref="E2:F2"/>
    <mergeCell ref="G2:H2"/>
    <mergeCell ref="M2:N2"/>
    <mergeCell ref="M3:N3"/>
    <mergeCell ref="C6:N6"/>
    <mergeCell ref="K4:L4"/>
    <mergeCell ref="M4:N4"/>
    <mergeCell ref="I2:J2"/>
    <mergeCell ref="K2:L2"/>
    <mergeCell ref="G4:H4"/>
    <mergeCell ref="B2:D4"/>
    <mergeCell ref="G3:H3"/>
  </mergeCells>
  <phoneticPr fontId="61" type="noConversion"/>
  <conditionalFormatting sqref="F23:F47 I23:I47">
    <cfRule type="expression" dxfId="401" priority="4" stopIfTrue="1">
      <formula>AND(F23&lt;&gt;"",F23&lt;MAX($F$22:F22))</formula>
    </cfRule>
  </conditionalFormatting>
  <conditionalFormatting sqref="E23:E48">
    <cfRule type="expression" dxfId="400" priority="3" stopIfTrue="1">
      <formula>AND(E23&lt;&gt;"",E23&lt;MAX($E$22:E22))</formula>
    </cfRule>
  </conditionalFormatting>
  <conditionalFormatting sqref="F48:F49 I48:I49">
    <cfRule type="expression" dxfId="399" priority="5273" stopIfTrue="1">
      <formula>AND(F48&lt;&gt;"",F48&lt;MAX($F$22:F46))</formula>
    </cfRule>
  </conditionalFormatting>
  <conditionalFormatting sqref="E49">
    <cfRule type="expression" dxfId="398" priority="5277" stopIfTrue="1">
      <formula>AND(E49&lt;&gt;"",E49&lt;MAX($E$22:E47))</formula>
    </cfRule>
  </conditionalFormatting>
  <dataValidations count="5">
    <dataValidation type="list" allowBlank="1" showInputMessage="1" showErrorMessage="1" sqref="G22:G49" xr:uid="{00000000-0002-0000-0200-000000000000}">
      <formula1>Euconst_MPReferenceDateTypes</formula1>
    </dataValidation>
    <dataValidation type="date" operator="greaterThan" allowBlank="1" showInputMessage="1" showErrorMessage="1" sqref="I23:I49" xr:uid="{00000000-0002-0000-0200-000001000000}">
      <formula1>43831</formula1>
    </dataValidation>
    <dataValidation type="whole" operator="greaterThanOrEqual" allowBlank="1" showInputMessage="1" showErrorMessage="1" sqref="E49" xr:uid="{00000000-0002-0000-0200-000002000000}">
      <formula1>1</formula1>
    </dataValidation>
    <dataValidation type="date" operator="greaterThan" allowBlank="1" showInputMessage="1" showErrorMessage="1" sqref="F23:F49" xr:uid="{00000000-0002-0000-0200-000003000000}">
      <formula1>40909</formula1>
    </dataValidation>
    <dataValidation operator="greaterThanOrEqual" allowBlank="1" showInputMessage="1" showErrorMessage="1" sqref="E23 E24:E48" xr:uid="{1A9174EE-38C5-422D-999A-FAD61FABFAC0}"/>
  </dataValidations>
  <hyperlinks>
    <hyperlink ref="E3:F3" location="JUMP_A_Top" display="Top of sheet" xr:uid="{00000000-0004-0000-0200-000000000000}"/>
    <hyperlink ref="G2:H2" location="JUMP_a_Content" display="Table of contents" xr:uid="{00000000-0004-0000-0200-000001000000}"/>
    <hyperlink ref="E4:F4" location="JUMP_A_Bottom" display="End of sheet" xr:uid="{00000000-0004-0000-0200-000002000000}"/>
    <hyperlink ref="K2:L2" location="JUMP_B_Top" display="Next sheet" xr:uid="{00000000-0004-0000-0200-000003000000}"/>
    <hyperlink ref="F55:L55" location="JUMP_B_Top" display="JUMP_B_Top" xr:uid="{00000000-0004-0000-0200-000004000000}"/>
    <hyperlink ref="I2:J2" location="JUMP_b_Guidelines_Top" display="Previous sheet" xr:uid="{00000000-0004-0000-0200-000005000000}"/>
  </hyperlinks>
  <pageMargins left="0.78740157480314965" right="0.78740157480314965" top="0.78740157480314965" bottom="0.78740157480314965" header="0.39370078740157483" footer="0.39370078740157483"/>
  <pageSetup paperSize="9" scale="61" orientation="portrait" r:id="rId1"/>
  <headerFooter alignWithMargins="0">
    <oddHeader>&amp;L&amp;F, &amp;A&amp;R&amp;D, &amp;T</oddHeader>
    <oddFooter>&amp;C&amp;P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indexed="43"/>
    <pageSetUpPr fitToPage="1"/>
  </sheetPr>
  <dimension ref="A1:P65"/>
  <sheetViews>
    <sheetView workbookViewId="0">
      <pane ySplit="4" topLeftCell="A5" activePane="bottomLeft" state="frozen"/>
      <selection activeCell="B2" sqref="B2"/>
      <selection pane="bottomLeft" activeCell="F65" sqref="F65:L65"/>
    </sheetView>
  </sheetViews>
  <sheetFormatPr defaultColWidth="9.140625" defaultRowHeight="12.75" x14ac:dyDescent="0.2"/>
  <cols>
    <col min="1" max="1" width="2.7109375" style="316" hidden="1" customWidth="1"/>
    <col min="2" max="2" width="2.7109375" style="315" customWidth="1"/>
    <col min="3" max="4" width="4.7109375" style="315" customWidth="1"/>
    <col min="5" max="14" width="12.7109375" style="315" customWidth="1"/>
    <col min="15" max="15" width="4.7109375" style="315" customWidth="1"/>
    <col min="16" max="16" width="12.7109375" style="316" hidden="1" customWidth="1"/>
    <col min="17" max="16384" width="9.140625" style="315"/>
  </cols>
  <sheetData>
    <row r="1" spans="1:16" ht="13.5" hidden="1" thickBot="1" x14ac:dyDescent="0.25">
      <c r="A1" s="12" t="s">
        <v>1088</v>
      </c>
      <c r="B1" s="72"/>
      <c r="C1" s="73"/>
      <c r="D1" s="189"/>
      <c r="E1" s="72"/>
      <c r="F1" s="72"/>
      <c r="G1" s="75"/>
      <c r="H1" s="75"/>
      <c r="I1" s="72"/>
      <c r="J1" s="72"/>
      <c r="K1" s="72"/>
      <c r="L1" s="72"/>
      <c r="M1" s="72"/>
      <c r="N1" s="72"/>
      <c r="O1" s="72"/>
      <c r="P1" s="65" t="s">
        <v>1088</v>
      </c>
    </row>
    <row r="2" spans="1:16" ht="13.5" customHeight="1" thickBot="1" x14ac:dyDescent="0.25">
      <c r="A2" s="12"/>
      <c r="B2" s="930" t="str">
        <f>Translations!$B$148</f>
        <v>B. 
ID operatera postrojenja</v>
      </c>
      <c r="C2" s="954"/>
      <c r="D2" s="955"/>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11"/>
      <c r="P2" s="65"/>
    </row>
    <row r="3" spans="1:16" ht="12.75" customHeight="1" x14ac:dyDescent="0.2">
      <c r="A3" s="12"/>
      <c r="B3" s="956"/>
      <c r="C3" s="957"/>
      <c r="D3" s="958"/>
      <c r="E3" s="976" t="str">
        <f>Translations!$B$63</f>
        <v>Vrh lista</v>
      </c>
      <c r="F3" s="975"/>
      <c r="G3" s="974" t="str">
        <f>Translations!$B$149</f>
        <v>Operater</v>
      </c>
      <c r="H3" s="975"/>
      <c r="I3" s="974" t="str">
        <f>Translations!$B$150</f>
        <v>Postrojenje</v>
      </c>
      <c r="J3" s="975"/>
      <c r="K3" s="974" t="str">
        <f>Translations!$B$151</f>
        <v>Kontakti</v>
      </c>
      <c r="L3" s="977"/>
      <c r="M3" s="971"/>
      <c r="N3" s="971"/>
      <c r="O3" s="11"/>
      <c r="P3" s="65"/>
    </row>
    <row r="4" spans="1:16" x14ac:dyDescent="0.2">
      <c r="A4" s="12"/>
      <c r="B4" s="956"/>
      <c r="C4" s="957"/>
      <c r="D4" s="958"/>
      <c r="E4" s="973" t="str">
        <f>Translations!$B$64</f>
        <v>Dno lista</v>
      </c>
      <c r="F4" s="969"/>
      <c r="G4" s="968"/>
      <c r="H4" s="969"/>
      <c r="I4" s="968"/>
      <c r="J4" s="969"/>
      <c r="K4" s="968"/>
      <c r="L4" s="972"/>
      <c r="M4" s="971"/>
      <c r="N4" s="971"/>
      <c r="O4" s="11"/>
      <c r="P4" s="65"/>
    </row>
    <row r="5" spans="1:16" x14ac:dyDescent="0.2">
      <c r="A5" s="65"/>
      <c r="O5" s="11"/>
      <c r="P5" s="65"/>
    </row>
    <row r="6" spans="1:16" ht="25.5" customHeight="1" x14ac:dyDescent="0.2">
      <c r="A6" s="248"/>
      <c r="C6" s="872" t="str">
        <f>Translations!$B$9</f>
        <v>B. Identifikacija operatera i postrojenja</v>
      </c>
      <c r="D6" s="872"/>
      <c r="E6" s="872"/>
      <c r="F6" s="872"/>
      <c r="G6" s="872"/>
      <c r="H6" s="872"/>
      <c r="I6" s="872"/>
      <c r="J6" s="872"/>
      <c r="K6" s="872"/>
      <c r="L6" s="872"/>
      <c r="M6" s="872"/>
      <c r="N6" s="872"/>
      <c r="O6" s="11"/>
      <c r="P6" s="65"/>
    </row>
    <row r="7" spans="1:16" x14ac:dyDescent="0.2">
      <c r="A7" s="65"/>
      <c r="O7" s="11"/>
      <c r="P7" s="65"/>
    </row>
    <row r="8" spans="1:16" ht="15.75" x14ac:dyDescent="0.25">
      <c r="A8" s="65"/>
      <c r="B8" s="11"/>
      <c r="C8" s="77">
        <v>2</v>
      </c>
      <c r="D8" s="961" t="str">
        <f>Translations!$B$10</f>
        <v>Podaci o operateru</v>
      </c>
      <c r="E8" s="961"/>
      <c r="F8" s="961"/>
      <c r="G8" s="961"/>
      <c r="H8" s="961"/>
      <c r="I8" s="961"/>
      <c r="J8" s="961"/>
      <c r="K8" s="961"/>
      <c r="L8" s="961"/>
      <c r="M8" s="961"/>
      <c r="N8" s="961"/>
      <c r="O8" s="11"/>
      <c r="P8" s="65"/>
    </row>
    <row r="9" spans="1:16" x14ac:dyDescent="0.2">
      <c r="A9" s="65"/>
      <c r="B9" s="11"/>
      <c r="C9" s="78"/>
      <c r="D9" s="78"/>
      <c r="E9" s="8"/>
      <c r="F9" s="8"/>
      <c r="G9" s="8"/>
      <c r="H9" s="8"/>
      <c r="I9" s="8"/>
      <c r="J9" s="8"/>
      <c r="K9" s="8"/>
      <c r="L9" s="8"/>
      <c r="M9" s="8"/>
      <c r="N9" s="8"/>
      <c r="O9" s="11"/>
      <c r="P9" s="65"/>
    </row>
    <row r="10" spans="1:16" x14ac:dyDescent="0.2">
      <c r="A10" s="65"/>
      <c r="B10" s="11"/>
      <c r="C10" s="78"/>
      <c r="D10" s="68" t="s">
        <v>1016</v>
      </c>
      <c r="E10" s="981" t="str">
        <f>Translations!$B$152</f>
        <v>Nadležno tijelo</v>
      </c>
      <c r="F10" s="982"/>
      <c r="G10" s="983"/>
      <c r="H10" s="8"/>
      <c r="I10" s="978"/>
      <c r="J10" s="979"/>
      <c r="K10" s="979"/>
      <c r="L10" s="980"/>
      <c r="M10" s="8"/>
      <c r="N10" s="8"/>
      <c r="O10" s="11"/>
      <c r="P10" s="65"/>
    </row>
    <row r="11" spans="1:16" ht="4.9000000000000004" customHeight="1" x14ac:dyDescent="0.2">
      <c r="A11" s="65"/>
      <c r="B11" s="11"/>
      <c r="C11" s="78"/>
      <c r="D11" s="68"/>
      <c r="E11" s="68"/>
      <c r="F11" s="68"/>
      <c r="G11" s="68"/>
      <c r="H11" s="8"/>
      <c r="I11" s="8"/>
      <c r="J11" s="8"/>
      <c r="K11" s="8"/>
      <c r="L11" s="8"/>
      <c r="M11" s="319"/>
      <c r="N11" s="317"/>
      <c r="O11" s="11"/>
      <c r="P11" s="65"/>
    </row>
    <row r="12" spans="1:16" x14ac:dyDescent="0.2">
      <c r="A12" s="65"/>
      <c r="B12" s="11"/>
      <c r="C12" s="78"/>
      <c r="D12" s="68" t="s">
        <v>1018</v>
      </c>
      <c r="E12" s="981" t="str">
        <f>Translations!$B$153</f>
        <v>Država članica</v>
      </c>
      <c r="F12" s="982"/>
      <c r="G12" s="983"/>
      <c r="H12" s="8"/>
      <c r="I12" s="978"/>
      <c r="J12" s="979"/>
      <c r="K12" s="979"/>
      <c r="L12" s="980"/>
      <c r="M12" s="319"/>
      <c r="N12" s="317"/>
      <c r="O12" s="11"/>
      <c r="P12" s="65"/>
    </row>
    <row r="13" spans="1:16" ht="4.9000000000000004" customHeight="1" x14ac:dyDescent="0.2">
      <c r="A13" s="65"/>
      <c r="B13" s="11"/>
      <c r="C13" s="78"/>
      <c r="D13" s="68"/>
      <c r="E13" s="68"/>
      <c r="F13" s="68"/>
      <c r="G13" s="68"/>
      <c r="H13" s="8"/>
      <c r="I13" s="8"/>
      <c r="J13" s="8"/>
      <c r="K13" s="8"/>
      <c r="L13" s="8"/>
      <c r="M13" s="319"/>
      <c r="N13" s="317"/>
      <c r="O13" s="11"/>
      <c r="P13" s="65"/>
    </row>
    <row r="14" spans="1:16" x14ac:dyDescent="0.2">
      <c r="A14" s="65"/>
      <c r="B14" s="11"/>
      <c r="C14" s="78"/>
      <c r="D14" s="68" t="s">
        <v>640</v>
      </c>
      <c r="E14" s="981" t="str">
        <f>Translations!$B$154</f>
        <v>Broj dozvole za emisije stakleničkih plinova</v>
      </c>
      <c r="F14" s="982"/>
      <c r="G14" s="983"/>
      <c r="H14" s="8"/>
      <c r="I14" s="962" t="str">
        <f>Translations!$B$155</f>
        <v>HR</v>
      </c>
      <c r="J14" s="963"/>
      <c r="K14" s="978"/>
      <c r="L14" s="980"/>
      <c r="M14" s="8"/>
      <c r="N14" s="8"/>
      <c r="O14" s="11"/>
      <c r="P14" s="65"/>
    </row>
    <row r="15" spans="1:16" ht="4.9000000000000004" customHeight="1" x14ac:dyDescent="0.2">
      <c r="A15" s="65"/>
      <c r="B15" s="11"/>
      <c r="C15" s="78"/>
      <c r="D15" s="68"/>
      <c r="E15" s="68"/>
      <c r="F15" s="68"/>
      <c r="G15" s="68"/>
      <c r="H15" s="8"/>
      <c r="I15" s="68"/>
      <c r="J15" s="14"/>
      <c r="K15" s="8"/>
      <c r="L15" s="8"/>
      <c r="M15" s="8"/>
      <c r="N15" s="8"/>
      <c r="O15" s="11"/>
      <c r="P15" s="65"/>
    </row>
    <row r="16" spans="1:16" x14ac:dyDescent="0.2">
      <c r="A16" s="65"/>
      <c r="B16" s="11"/>
      <c r="C16" s="78"/>
      <c r="D16" s="68" t="s">
        <v>1020</v>
      </c>
      <c r="E16" s="318" t="str">
        <f>Translations!$B$156</f>
        <v>Naziv operatera</v>
      </c>
      <c r="F16" s="68"/>
      <c r="G16" s="68"/>
      <c r="H16" s="8"/>
      <c r="I16" s="964"/>
      <c r="J16" s="965"/>
      <c r="K16" s="965"/>
      <c r="L16" s="966"/>
      <c r="M16" s="8"/>
      <c r="N16" s="8"/>
      <c r="O16" s="11"/>
      <c r="P16" s="65"/>
    </row>
    <row r="17" spans="1:16" x14ac:dyDescent="0.2">
      <c r="A17" s="65"/>
      <c r="B17" s="11"/>
      <c r="C17" s="78"/>
      <c r="D17" s="78"/>
      <c r="E17" s="8"/>
      <c r="F17" s="8"/>
      <c r="G17" s="8"/>
      <c r="H17" s="8"/>
      <c r="I17" s="8"/>
      <c r="J17" s="8"/>
      <c r="K17" s="8"/>
      <c r="L17" s="8"/>
      <c r="M17" s="8"/>
      <c r="N17" s="8"/>
      <c r="O17" s="11"/>
      <c r="P17" s="65"/>
    </row>
    <row r="18" spans="1:16" ht="15.75" x14ac:dyDescent="0.25">
      <c r="A18" s="65"/>
      <c r="B18" s="11"/>
      <c r="C18" s="79">
        <v>3</v>
      </c>
      <c r="D18" s="961" t="str">
        <f>Translations!$B$11</f>
        <v>Podaci o postrojenju</v>
      </c>
      <c r="E18" s="961"/>
      <c r="F18" s="961"/>
      <c r="G18" s="961"/>
      <c r="H18" s="961"/>
      <c r="I18" s="961"/>
      <c r="J18" s="961"/>
      <c r="K18" s="961"/>
      <c r="L18" s="961"/>
      <c r="M18" s="961"/>
      <c r="N18" s="961"/>
      <c r="O18" s="11"/>
      <c r="P18" s="65"/>
    </row>
    <row r="19" spans="1:16" x14ac:dyDescent="0.2">
      <c r="A19" s="65"/>
      <c r="B19" s="11"/>
      <c r="C19" s="78"/>
      <c r="D19" s="67"/>
      <c r="E19" s="312"/>
      <c r="F19" s="312"/>
      <c r="G19" s="312"/>
      <c r="H19" s="312"/>
      <c r="I19" s="312"/>
      <c r="J19" s="312"/>
      <c r="K19" s="312"/>
      <c r="L19" s="312"/>
      <c r="M19" s="8"/>
      <c r="N19" s="8"/>
      <c r="O19" s="11"/>
      <c r="P19" s="65"/>
    </row>
    <row r="20" spans="1:16" ht="15.75" x14ac:dyDescent="0.2">
      <c r="A20" s="249"/>
      <c r="B20" s="11"/>
      <c r="C20" s="320"/>
      <c r="D20" s="321" t="s">
        <v>1016</v>
      </c>
      <c r="E20" s="321" t="str">
        <f>Translations!$B$159</f>
        <v>Naziv postrojenja i lokacija</v>
      </c>
      <c r="F20" s="322"/>
      <c r="G20" s="322"/>
      <c r="H20" s="322"/>
      <c r="I20" s="34"/>
      <c r="J20" s="323"/>
      <c r="K20" s="34"/>
      <c r="L20" s="34"/>
      <c r="M20" s="34"/>
      <c r="N20" s="34"/>
      <c r="O20" s="11"/>
      <c r="P20" s="65"/>
    </row>
    <row r="21" spans="1:16" ht="4.9000000000000004" customHeight="1" x14ac:dyDescent="0.2">
      <c r="A21" s="65"/>
      <c r="B21" s="11"/>
      <c r="C21" s="78"/>
      <c r="D21" s="78"/>
      <c r="E21" s="324"/>
      <c r="F21" s="324"/>
      <c r="G21" s="324"/>
      <c r="H21" s="324"/>
      <c r="I21" s="8"/>
      <c r="J21" s="8"/>
      <c r="K21" s="8"/>
      <c r="L21" s="8"/>
      <c r="M21" s="325"/>
      <c r="N21" s="8"/>
      <c r="O21" s="11"/>
      <c r="P21" s="65"/>
    </row>
    <row r="22" spans="1:16" x14ac:dyDescent="0.2">
      <c r="A22" s="65"/>
      <c r="B22" s="11"/>
      <c r="C22" s="78"/>
      <c r="D22" s="326" t="s">
        <v>1028</v>
      </c>
      <c r="E22" s="959" t="str">
        <f>Translations!$B$47</f>
        <v>Naziv postrojenja:</v>
      </c>
      <c r="F22" s="960"/>
      <c r="G22" s="960"/>
      <c r="H22" s="8"/>
      <c r="I22" s="967"/>
      <c r="J22" s="967"/>
      <c r="K22" s="967"/>
      <c r="L22" s="967"/>
      <c r="O22" s="11"/>
      <c r="P22" s="65"/>
    </row>
    <row r="23" spans="1:16" x14ac:dyDescent="0.2">
      <c r="A23" s="65"/>
      <c r="B23" s="11"/>
      <c r="C23" s="78"/>
      <c r="D23" s="326" t="s">
        <v>1029</v>
      </c>
      <c r="E23" s="959" t="str">
        <f>Translations!$B$160</f>
        <v>Lokacija:</v>
      </c>
      <c r="F23" s="960"/>
      <c r="G23" s="960"/>
      <c r="H23" s="8"/>
      <c r="I23" s="967"/>
      <c r="J23" s="967"/>
      <c r="K23" s="967"/>
      <c r="L23" s="967"/>
      <c r="O23" s="11"/>
      <c r="P23" s="65"/>
    </row>
    <row r="24" spans="1:16" x14ac:dyDescent="0.2">
      <c r="A24" s="65"/>
      <c r="B24" s="11"/>
      <c r="C24" s="78"/>
      <c r="D24" s="326" t="s">
        <v>1466</v>
      </c>
      <c r="E24" s="959" t="str">
        <f>Translations!$B$1276</f>
        <v>Jedinstveni ID postrojenja (kao i u Obrascu o podacima o djelatnostima-NIMs)</v>
      </c>
      <c r="F24" s="960"/>
      <c r="G24" s="960"/>
      <c r="H24" s="8"/>
      <c r="I24" s="967"/>
      <c r="J24" s="967"/>
      <c r="K24" s="967"/>
      <c r="L24" s="967"/>
      <c r="O24" s="11"/>
      <c r="P24" s="65"/>
    </row>
    <row r="25" spans="1:16" x14ac:dyDescent="0.2">
      <c r="A25" s="65"/>
      <c r="B25" s="11"/>
      <c r="C25" s="78"/>
      <c r="D25" s="326" t="s">
        <v>1467</v>
      </c>
      <c r="E25" s="959" t="str">
        <f>Translations!$B$162</f>
        <v>EPRTR (nije potrebno ispuniti):</v>
      </c>
      <c r="F25" s="960"/>
      <c r="G25" s="960"/>
      <c r="H25" s="8"/>
      <c r="I25" s="984"/>
      <c r="J25" s="984"/>
      <c r="K25" s="984"/>
      <c r="L25" s="984"/>
      <c r="O25" s="11"/>
      <c r="P25" s="65"/>
    </row>
    <row r="26" spans="1:16" x14ac:dyDescent="0.2">
      <c r="A26" s="65"/>
      <c r="B26" s="11"/>
      <c r="C26" s="78"/>
      <c r="D26" s="78"/>
      <c r="E26" s="324"/>
      <c r="F26" s="324"/>
      <c r="G26" s="324"/>
      <c r="H26" s="324"/>
      <c r="O26" s="11"/>
      <c r="P26" s="65"/>
    </row>
    <row r="27" spans="1:16" x14ac:dyDescent="0.2">
      <c r="A27" s="65"/>
      <c r="B27" s="11"/>
      <c r="C27" s="78"/>
      <c r="D27" s="78"/>
      <c r="E27" s="992" t="str">
        <f>Translations!$B$163</f>
        <v>Potrebno je napisati potpuni naziv postrojenja kako što je navedeno u izvatku iz Sudskog registra Ministarstva pravosuđa</v>
      </c>
      <c r="F27" s="993"/>
      <c r="G27" s="993"/>
      <c r="H27" s="993"/>
      <c r="I27" s="993"/>
      <c r="J27" s="993"/>
      <c r="K27" s="993"/>
      <c r="L27" s="993"/>
      <c r="M27" s="993"/>
      <c r="N27" s="993"/>
      <c r="O27" s="11"/>
      <c r="P27" s="65"/>
    </row>
    <row r="28" spans="1:16" x14ac:dyDescent="0.2">
      <c r="A28" s="65"/>
      <c r="B28" s="11"/>
      <c r="C28" s="78"/>
      <c r="D28" s="78"/>
      <c r="E28" s="8"/>
      <c r="F28" s="8"/>
      <c r="G28" s="8"/>
      <c r="H28" s="8"/>
      <c r="I28" s="8"/>
      <c r="J28" s="8"/>
      <c r="K28" s="8"/>
      <c r="L28" s="8"/>
      <c r="M28" s="8"/>
      <c r="N28" s="8"/>
      <c r="O28" s="11"/>
      <c r="P28" s="65"/>
    </row>
    <row r="29" spans="1:16" x14ac:dyDescent="0.2">
      <c r="A29" s="65"/>
      <c r="B29" s="11"/>
      <c r="C29" s="78"/>
      <c r="D29" s="327" t="s">
        <v>1018</v>
      </c>
      <c r="E29" s="970" t="str">
        <f>Translations!$B$164</f>
        <v>Adresa/lokacija na kojem se nalazi postrojenje:</v>
      </c>
      <c r="F29" s="960"/>
      <c r="G29" s="960"/>
      <c r="H29" s="960"/>
      <c r="I29" s="960"/>
      <c r="J29" s="960"/>
      <c r="K29" s="8"/>
      <c r="L29" s="8"/>
      <c r="M29" s="8"/>
      <c r="N29" s="8"/>
      <c r="O29" s="11"/>
      <c r="P29" s="65"/>
    </row>
    <row r="30" spans="1:16" x14ac:dyDescent="0.2">
      <c r="A30" s="65"/>
      <c r="B30" s="11"/>
      <c r="C30" s="78"/>
      <c r="D30" s="78"/>
      <c r="E30" s="8"/>
      <c r="F30" s="8"/>
      <c r="G30" s="8"/>
      <c r="H30" s="8"/>
      <c r="I30" s="8"/>
      <c r="J30" s="8"/>
      <c r="K30" s="8"/>
      <c r="L30" s="8"/>
      <c r="M30" s="8"/>
      <c r="N30" s="8"/>
      <c r="O30" s="11"/>
      <c r="P30" s="65"/>
    </row>
    <row r="31" spans="1:16" x14ac:dyDescent="0.2">
      <c r="A31" s="65"/>
      <c r="B31" s="11"/>
      <c r="C31" s="78"/>
      <c r="D31" s="326" t="s">
        <v>1028</v>
      </c>
      <c r="E31" s="959" t="str">
        <f>Translations!$B$165</f>
        <v>Adresa 1:</v>
      </c>
      <c r="F31" s="960"/>
      <c r="G31" s="960"/>
      <c r="H31" s="8"/>
      <c r="I31" s="989"/>
      <c r="J31" s="990"/>
      <c r="K31" s="990"/>
      <c r="L31" s="991"/>
      <c r="M31" s="8"/>
      <c r="N31" s="8"/>
      <c r="O31" s="11"/>
      <c r="P31" s="65"/>
    </row>
    <row r="32" spans="1:16" x14ac:dyDescent="0.2">
      <c r="A32" s="65"/>
      <c r="B32" s="11"/>
      <c r="C32" s="78"/>
      <c r="D32" s="326" t="s">
        <v>1029</v>
      </c>
      <c r="E32" s="959" t="str">
        <f>Translations!$B$166</f>
        <v>Adresa 2:</v>
      </c>
      <c r="F32" s="960"/>
      <c r="G32" s="960"/>
      <c r="H32" s="8"/>
      <c r="I32" s="989"/>
      <c r="J32" s="990"/>
      <c r="K32" s="990"/>
      <c r="L32" s="991"/>
      <c r="M32" s="8"/>
      <c r="N32" s="8"/>
      <c r="O32" s="11"/>
      <c r="P32" s="65"/>
    </row>
    <row r="33" spans="1:16" x14ac:dyDescent="0.2">
      <c r="A33" s="65"/>
      <c r="B33" s="11"/>
      <c r="C33" s="78"/>
      <c r="D33" s="326" t="s">
        <v>1466</v>
      </c>
      <c r="E33" s="959" t="str">
        <f>Translations!$B$167</f>
        <v>Grad:</v>
      </c>
      <c r="F33" s="960"/>
      <c r="G33" s="960"/>
      <c r="H33" s="8"/>
      <c r="I33" s="989"/>
      <c r="J33" s="990"/>
      <c r="K33" s="990"/>
      <c r="L33" s="991"/>
      <c r="M33" s="8"/>
      <c r="N33" s="8"/>
      <c r="O33" s="11"/>
      <c r="P33" s="65"/>
    </row>
    <row r="34" spans="1:16" x14ac:dyDescent="0.2">
      <c r="A34" s="65"/>
      <c r="B34" s="11"/>
      <c r="C34" s="78"/>
      <c r="D34" s="326" t="s">
        <v>1467</v>
      </c>
      <c r="E34" s="959" t="str">
        <f>Translations!$B$168</f>
        <v>Država/Županija/Grad:</v>
      </c>
      <c r="F34" s="960"/>
      <c r="G34" s="960"/>
      <c r="H34" s="8"/>
      <c r="I34" s="989"/>
      <c r="J34" s="990"/>
      <c r="K34" s="990"/>
      <c r="L34" s="991"/>
      <c r="M34" s="8"/>
      <c r="N34" s="8"/>
      <c r="O34" s="11"/>
      <c r="P34" s="65"/>
    </row>
    <row r="35" spans="1:16" x14ac:dyDescent="0.2">
      <c r="A35" s="65"/>
      <c r="B35" s="11"/>
      <c r="C35" s="78"/>
      <c r="D35" s="326" t="s">
        <v>1468</v>
      </c>
      <c r="E35" s="959" t="str">
        <f>Translations!$B$169</f>
        <v>Poštanski broj:</v>
      </c>
      <c r="F35" s="960"/>
      <c r="G35" s="960"/>
      <c r="H35" s="8"/>
      <c r="I35" s="989"/>
      <c r="J35" s="990"/>
      <c r="K35" s="990"/>
      <c r="L35" s="991"/>
      <c r="M35" s="8"/>
      <c r="N35" s="8"/>
      <c r="O35" s="11"/>
      <c r="P35" s="65"/>
    </row>
    <row r="36" spans="1:16" x14ac:dyDescent="0.2">
      <c r="A36" s="65"/>
      <c r="B36" s="11"/>
      <c r="C36" s="78"/>
      <c r="D36" s="326" t="s">
        <v>1469</v>
      </c>
      <c r="E36" s="959" t="str">
        <f>Translations!$B$170</f>
        <v>Država:</v>
      </c>
      <c r="F36" s="960"/>
      <c r="G36" s="960"/>
      <c r="H36" s="8"/>
      <c r="I36" s="989"/>
      <c r="J36" s="990"/>
      <c r="K36" s="990"/>
      <c r="L36" s="991"/>
      <c r="M36" s="8"/>
      <c r="N36" s="8"/>
      <c r="O36" s="11"/>
      <c r="P36" s="65"/>
    </row>
    <row r="37" spans="1:16" ht="4.9000000000000004" customHeight="1" x14ac:dyDescent="0.2">
      <c r="A37" s="65"/>
      <c r="B37" s="11"/>
      <c r="C37" s="78"/>
      <c r="D37" s="328"/>
      <c r="E37" s="319"/>
      <c r="F37" s="330"/>
      <c r="G37" s="331"/>
      <c r="H37" s="8"/>
      <c r="I37" s="8"/>
      <c r="J37" s="8"/>
      <c r="K37" s="8"/>
      <c r="L37" s="8"/>
      <c r="M37" s="8"/>
      <c r="N37" s="8"/>
      <c r="O37" s="11"/>
      <c r="P37" s="65"/>
    </row>
    <row r="38" spans="1:16" x14ac:dyDescent="0.2">
      <c r="A38" s="65"/>
      <c r="B38" s="11"/>
      <c r="C38" s="78"/>
      <c r="D38" s="326" t="s">
        <v>1470</v>
      </c>
      <c r="E38" s="959" t="str">
        <f>Translations!$B$171</f>
        <v>Gauss-Krugerove koordinate dimnjaka (kao za ROO) za postrojenje:</v>
      </c>
      <c r="F38" s="960"/>
      <c r="G38" s="960"/>
      <c r="H38" s="8"/>
      <c r="I38" s="994"/>
      <c r="J38" s="995"/>
      <c r="K38" s="995"/>
      <c r="L38" s="996"/>
      <c r="M38" s="8"/>
      <c r="N38" s="8"/>
      <c r="O38" s="11"/>
      <c r="P38" s="65"/>
    </row>
    <row r="39" spans="1:16" ht="12.75" customHeight="1" x14ac:dyDescent="0.2">
      <c r="A39" s="65"/>
      <c r="B39" s="11"/>
      <c r="C39" s="78"/>
      <c r="D39" s="78"/>
      <c r="E39" s="992" t="str">
        <f>Translations!$B$172</f>
        <v>Može se priložiti kao zaseban dokument.</v>
      </c>
      <c r="F39" s="903"/>
      <c r="G39" s="903"/>
      <c r="H39" s="903"/>
      <c r="I39" s="903"/>
      <c r="J39" s="903"/>
      <c r="K39" s="903"/>
      <c r="L39" s="903"/>
      <c r="M39" s="903"/>
      <c r="N39" s="903"/>
      <c r="O39" s="11"/>
      <c r="P39" s="65"/>
    </row>
    <row r="40" spans="1:16" x14ac:dyDescent="0.2">
      <c r="A40" s="65"/>
      <c r="B40" s="11"/>
      <c r="C40" s="78"/>
      <c r="D40" s="78"/>
      <c r="E40" s="8"/>
      <c r="F40" s="8"/>
      <c r="G40" s="8"/>
      <c r="H40" s="8"/>
      <c r="I40" s="8"/>
      <c r="J40" s="8"/>
      <c r="K40" s="8"/>
      <c r="L40" s="8"/>
      <c r="M40" s="8"/>
      <c r="N40" s="8"/>
      <c r="O40" s="11"/>
      <c r="P40" s="65"/>
    </row>
    <row r="41" spans="1:16" ht="15.75" x14ac:dyDescent="0.25">
      <c r="A41" s="65"/>
      <c r="B41" s="11"/>
      <c r="C41" s="77">
        <v>4</v>
      </c>
      <c r="D41" s="961" t="str">
        <f>Translations!$B$12</f>
        <v>Kontakt podaci</v>
      </c>
      <c r="E41" s="961"/>
      <c r="F41" s="961"/>
      <c r="G41" s="961"/>
      <c r="H41" s="961"/>
      <c r="I41" s="961"/>
      <c r="J41" s="961"/>
      <c r="K41" s="961"/>
      <c r="L41" s="961"/>
      <c r="M41" s="961"/>
      <c r="N41" s="961"/>
      <c r="O41" s="11"/>
      <c r="P41" s="65"/>
    </row>
    <row r="42" spans="1:16" x14ac:dyDescent="0.2">
      <c r="A42" s="65"/>
      <c r="B42" s="11"/>
      <c r="C42" s="78"/>
      <c r="D42" s="78"/>
      <c r="E42" s="8"/>
      <c r="F42" s="8"/>
      <c r="G42" s="8"/>
      <c r="H42" s="8"/>
      <c r="I42" s="8"/>
      <c r="J42" s="8"/>
      <c r="K42" s="8"/>
      <c r="L42" s="8"/>
      <c r="M42" s="8"/>
      <c r="N42" s="8"/>
      <c r="O42" s="11"/>
      <c r="P42" s="65"/>
    </row>
    <row r="43" spans="1:16" x14ac:dyDescent="0.2">
      <c r="A43" s="65"/>
      <c r="B43" s="11"/>
      <c r="C43" s="78"/>
      <c r="D43" s="78"/>
      <c r="E43" s="985" t="str">
        <f>Translations!$B$173</f>
        <v>Osoba za kontakt</v>
      </c>
      <c r="F43" s="985"/>
      <c r="G43" s="985"/>
      <c r="H43" s="985"/>
      <c r="I43" s="985"/>
      <c r="J43" s="985"/>
      <c r="K43" s="985"/>
      <c r="L43" s="985"/>
      <c r="M43" s="8"/>
      <c r="N43" s="8"/>
      <c r="O43" s="11"/>
      <c r="P43" s="65"/>
    </row>
    <row r="44" spans="1:16" ht="24.75" customHeight="1" x14ac:dyDescent="0.2">
      <c r="A44" s="65"/>
      <c r="B44" s="11"/>
      <c r="C44" s="78"/>
      <c r="D44" s="134"/>
      <c r="E44" s="987" t="str">
        <f>Translations!$B$174</f>
        <v>Osoba koju imenujete bi trebala imati ovlasti da djeluje u ime operatora.</v>
      </c>
      <c r="F44" s="987"/>
      <c r="G44" s="987"/>
      <c r="H44" s="987"/>
      <c r="I44" s="987"/>
      <c r="J44" s="987"/>
      <c r="K44" s="987"/>
      <c r="L44" s="987"/>
      <c r="M44" s="8"/>
      <c r="N44" s="8"/>
      <c r="O44" s="11"/>
      <c r="P44" s="65"/>
    </row>
    <row r="45" spans="1:16" ht="4.9000000000000004" customHeight="1" x14ac:dyDescent="0.2">
      <c r="A45" s="65"/>
      <c r="B45" s="11"/>
      <c r="C45" s="78"/>
      <c r="D45" s="190"/>
      <c r="E45" s="80"/>
      <c r="F45" s="68"/>
      <c r="G45" s="68"/>
      <c r="H45" s="8"/>
      <c r="I45" s="14"/>
      <c r="J45" s="8"/>
      <c r="K45" s="8"/>
      <c r="L45" s="8"/>
      <c r="M45" s="8"/>
      <c r="N45" s="8"/>
      <c r="O45" s="11"/>
      <c r="P45" s="65"/>
    </row>
    <row r="46" spans="1:16" x14ac:dyDescent="0.2">
      <c r="A46" s="65"/>
      <c r="B46" s="11"/>
      <c r="C46" s="78"/>
      <c r="D46" s="68" t="s">
        <v>1016</v>
      </c>
      <c r="E46" s="68" t="str">
        <f>Translations!$B$175</f>
        <v>Glavni kontakt:</v>
      </c>
      <c r="F46" s="68"/>
      <c r="G46" s="14" t="str">
        <f>Translations!$B$176</f>
        <v>Zvanje (npr. mag, ing., prof.):</v>
      </c>
      <c r="H46" s="8"/>
      <c r="I46" s="986"/>
      <c r="J46" s="986"/>
      <c r="K46" s="986"/>
      <c r="L46" s="906"/>
      <c r="M46" s="80"/>
      <c r="N46" s="8"/>
      <c r="O46" s="11"/>
      <c r="P46" s="65"/>
    </row>
    <row r="47" spans="1:16" x14ac:dyDescent="0.2">
      <c r="A47" s="65"/>
      <c r="B47" s="11"/>
      <c r="C47" s="78"/>
      <c r="D47" s="78"/>
      <c r="E47" s="8"/>
      <c r="F47" s="8"/>
      <c r="G47" s="14" t="str">
        <f>Translations!$B$177</f>
        <v>Ime:</v>
      </c>
      <c r="H47" s="8"/>
      <c r="I47" s="986"/>
      <c r="J47" s="986"/>
      <c r="K47" s="986"/>
      <c r="L47" s="906"/>
      <c r="M47" s="8"/>
      <c r="N47" s="8"/>
      <c r="O47" s="11"/>
      <c r="P47" s="65"/>
    </row>
    <row r="48" spans="1:16" x14ac:dyDescent="0.2">
      <c r="A48" s="65"/>
      <c r="B48" s="11"/>
      <c r="C48" s="78"/>
      <c r="D48" s="78"/>
      <c r="E48" s="8"/>
      <c r="F48" s="8"/>
      <c r="G48" s="14" t="str">
        <f>Translations!$B$178</f>
        <v>Prezime:</v>
      </c>
      <c r="H48" s="8"/>
      <c r="I48" s="986"/>
      <c r="J48" s="986"/>
      <c r="K48" s="986"/>
      <c r="L48" s="906"/>
      <c r="M48" s="8"/>
      <c r="N48" s="8"/>
      <c r="O48" s="11"/>
      <c r="P48" s="65"/>
    </row>
    <row r="49" spans="1:16" x14ac:dyDescent="0.2">
      <c r="A49" s="65"/>
      <c r="B49" s="11"/>
      <c r="C49" s="78"/>
      <c r="D49" s="78"/>
      <c r="E49" s="8"/>
      <c r="F49" s="8"/>
      <c r="G49" s="14" t="str">
        <f>Translations!$B$179</f>
        <v>Naziv radnog mjesta:</v>
      </c>
      <c r="H49" s="8"/>
      <c r="I49" s="986"/>
      <c r="J49" s="986"/>
      <c r="K49" s="986"/>
      <c r="L49" s="906"/>
      <c r="M49" s="8"/>
      <c r="N49" s="8"/>
      <c r="O49" s="11"/>
      <c r="P49" s="65"/>
    </row>
    <row r="50" spans="1:16" x14ac:dyDescent="0.2">
      <c r="A50" s="65"/>
      <c r="B50" s="11"/>
      <c r="C50" s="78"/>
      <c r="D50" s="78"/>
      <c r="E50" s="8"/>
      <c r="F50" s="8"/>
      <c r="G50" s="14" t="str">
        <f>Translations!$B$180</f>
        <v>Naziv organizacije (ako je drugačiji od naziva operatera):</v>
      </c>
      <c r="H50" s="11"/>
      <c r="I50" s="8"/>
      <c r="J50" s="8"/>
      <c r="K50" s="8"/>
      <c r="L50" s="8"/>
      <c r="M50" s="8"/>
      <c r="N50" s="8"/>
      <c r="O50" s="11"/>
      <c r="P50" s="65"/>
    </row>
    <row r="51" spans="1:16" x14ac:dyDescent="0.2">
      <c r="A51" s="65"/>
      <c r="B51" s="11"/>
      <c r="C51" s="78"/>
      <c r="D51" s="78"/>
      <c r="E51" s="8"/>
      <c r="F51" s="8"/>
      <c r="G51" s="14"/>
      <c r="H51" s="8"/>
      <c r="I51" s="986"/>
      <c r="J51" s="986"/>
      <c r="K51" s="986"/>
      <c r="L51" s="906"/>
      <c r="M51" s="8"/>
      <c r="N51" s="8"/>
      <c r="O51" s="11"/>
      <c r="P51" s="65"/>
    </row>
    <row r="52" spans="1:16" x14ac:dyDescent="0.2">
      <c r="A52" s="65"/>
      <c r="B52" s="11"/>
      <c r="C52" s="78"/>
      <c r="D52" s="78"/>
      <c r="E52" s="8"/>
      <c r="F52" s="8"/>
      <c r="G52" s="14" t="str">
        <f>Translations!$B$181</f>
        <v>Broj telefona i mobitela:</v>
      </c>
      <c r="H52" s="8"/>
      <c r="I52" s="986"/>
      <c r="J52" s="986"/>
      <c r="K52" s="986"/>
      <c r="L52" s="906"/>
      <c r="M52" s="8"/>
      <c r="N52" s="8"/>
      <c r="O52" s="11"/>
      <c r="P52" s="65"/>
    </row>
    <row r="53" spans="1:16" x14ac:dyDescent="0.2">
      <c r="A53" s="65"/>
      <c r="B53" s="11"/>
      <c r="C53" s="78"/>
      <c r="D53" s="78"/>
      <c r="E53" s="8"/>
      <c r="F53" s="8"/>
      <c r="G53" s="14" t="str">
        <f>Translations!$B$182</f>
        <v>E-mail adresa:</v>
      </c>
      <c r="H53" s="8"/>
      <c r="I53" s="986"/>
      <c r="J53" s="986"/>
      <c r="K53" s="986"/>
      <c r="L53" s="906"/>
      <c r="M53" s="8"/>
      <c r="N53" s="8"/>
      <c r="O53" s="11"/>
      <c r="P53" s="65"/>
    </row>
    <row r="54" spans="1:16" x14ac:dyDescent="0.2">
      <c r="A54" s="65"/>
      <c r="B54" s="11"/>
      <c r="C54" s="78"/>
      <c r="D54" s="78"/>
      <c r="E54" s="332"/>
      <c r="F54" s="8"/>
      <c r="G54" s="8"/>
      <c r="H54" s="8"/>
      <c r="I54" s="8"/>
      <c r="J54" s="8"/>
      <c r="K54" s="8"/>
      <c r="L54" s="8"/>
      <c r="M54" s="8"/>
      <c r="N54" s="8"/>
      <c r="O54" s="11"/>
      <c r="P54" s="65"/>
    </row>
    <row r="55" spans="1:16" x14ac:dyDescent="0.2">
      <c r="A55" s="65"/>
      <c r="B55" s="11"/>
      <c r="C55" s="78"/>
      <c r="D55" s="68" t="s">
        <v>1018</v>
      </c>
      <c r="E55" s="68" t="str">
        <f>Translations!$B$183</f>
        <v>Zamjenski kontakt:</v>
      </c>
      <c r="F55" s="8"/>
      <c r="G55" s="14" t="str">
        <f>Translations!$B$176</f>
        <v>Zvanje (npr. mag, ing., prof.):</v>
      </c>
      <c r="H55" s="8"/>
      <c r="I55" s="988"/>
      <c r="J55" s="988"/>
      <c r="K55" s="988"/>
      <c r="L55" s="906"/>
      <c r="M55" s="8"/>
      <c r="N55" s="8"/>
      <c r="O55" s="11"/>
      <c r="P55" s="65"/>
    </row>
    <row r="56" spans="1:16" x14ac:dyDescent="0.2">
      <c r="A56" s="65"/>
      <c r="B56" s="11"/>
      <c r="C56" s="78"/>
      <c r="D56" s="78"/>
      <c r="E56" s="332"/>
      <c r="F56" s="8"/>
      <c r="G56" s="14" t="str">
        <f>Translations!$B$177</f>
        <v>Ime:</v>
      </c>
      <c r="H56" s="8"/>
      <c r="I56" s="988"/>
      <c r="J56" s="988"/>
      <c r="K56" s="988"/>
      <c r="L56" s="906"/>
      <c r="M56" s="8"/>
      <c r="N56" s="8"/>
      <c r="O56" s="11"/>
      <c r="P56" s="65"/>
    </row>
    <row r="57" spans="1:16" x14ac:dyDescent="0.2">
      <c r="A57" s="65"/>
      <c r="B57" s="11"/>
      <c r="C57" s="78"/>
      <c r="D57" s="78"/>
      <c r="E57" s="332"/>
      <c r="F57" s="8"/>
      <c r="G57" s="14" t="str">
        <f>Translations!$B$178</f>
        <v>Prezime:</v>
      </c>
      <c r="H57" s="8"/>
      <c r="I57" s="988"/>
      <c r="J57" s="988"/>
      <c r="K57" s="988"/>
      <c r="L57" s="906"/>
      <c r="M57" s="8"/>
      <c r="N57" s="8"/>
      <c r="O57" s="11"/>
      <c r="P57" s="65"/>
    </row>
    <row r="58" spans="1:16" x14ac:dyDescent="0.2">
      <c r="A58" s="65"/>
      <c r="B58" s="11"/>
      <c r="C58" s="78"/>
      <c r="D58" s="78"/>
      <c r="E58" s="332"/>
      <c r="F58" s="8"/>
      <c r="G58" s="14" t="str">
        <f>Translations!$B$179</f>
        <v>Naziv radnog mjesta:</v>
      </c>
      <c r="H58" s="8"/>
      <c r="I58" s="988"/>
      <c r="J58" s="988"/>
      <c r="K58" s="988"/>
      <c r="L58" s="906"/>
      <c r="M58" s="8"/>
      <c r="N58" s="8"/>
      <c r="O58" s="11"/>
      <c r="P58" s="65"/>
    </row>
    <row r="59" spans="1:16" x14ac:dyDescent="0.2">
      <c r="A59" s="65"/>
      <c r="B59" s="11"/>
      <c r="C59" s="78"/>
      <c r="D59" s="78"/>
      <c r="E59" s="332"/>
      <c r="F59" s="8"/>
      <c r="G59" s="14" t="str">
        <f>Translations!$B$180</f>
        <v>Naziv organizacije (ako je drugačiji od naziva operatera):</v>
      </c>
      <c r="H59" s="11"/>
      <c r="I59" s="8"/>
      <c r="J59" s="8"/>
      <c r="K59" s="8"/>
      <c r="L59" s="8"/>
      <c r="M59" s="8"/>
      <c r="N59" s="8"/>
      <c r="O59" s="11"/>
      <c r="P59" s="65"/>
    </row>
    <row r="60" spans="1:16" x14ac:dyDescent="0.2">
      <c r="A60" s="65"/>
      <c r="B60" s="11"/>
      <c r="C60" s="78"/>
      <c r="D60" s="78"/>
      <c r="E60" s="332"/>
      <c r="F60" s="8"/>
      <c r="G60" s="14"/>
      <c r="H60" s="8"/>
      <c r="I60" s="988"/>
      <c r="J60" s="988"/>
      <c r="K60" s="988"/>
      <c r="L60" s="906"/>
      <c r="M60" s="8"/>
      <c r="N60" s="8"/>
      <c r="O60" s="11"/>
      <c r="P60" s="65"/>
    </row>
    <row r="61" spans="1:16" x14ac:dyDescent="0.2">
      <c r="A61" s="65"/>
      <c r="B61" s="11"/>
      <c r="C61" s="78"/>
      <c r="D61" s="78"/>
      <c r="E61" s="332"/>
      <c r="F61" s="8"/>
      <c r="G61" s="14" t="str">
        <f>Translations!$B$181</f>
        <v>Broj telefona i mobitela:</v>
      </c>
      <c r="H61" s="8"/>
      <c r="I61" s="988"/>
      <c r="J61" s="988"/>
      <c r="K61" s="988"/>
      <c r="L61" s="906"/>
      <c r="M61" s="8"/>
      <c r="N61" s="8"/>
      <c r="O61" s="11"/>
      <c r="P61" s="65"/>
    </row>
    <row r="62" spans="1:16" x14ac:dyDescent="0.2">
      <c r="A62" s="65"/>
      <c r="B62" s="11"/>
      <c r="C62" s="78"/>
      <c r="D62" s="78"/>
      <c r="E62" s="332"/>
      <c r="F62" s="8"/>
      <c r="G62" s="14" t="str">
        <f>Translations!$B$182</f>
        <v>E-mail adresa:</v>
      </c>
      <c r="H62" s="8"/>
      <c r="I62" s="988"/>
      <c r="J62" s="988"/>
      <c r="K62" s="988"/>
      <c r="L62" s="906"/>
      <c r="M62" s="8"/>
      <c r="N62" s="8"/>
      <c r="O62" s="11"/>
      <c r="P62" s="65"/>
    </row>
    <row r="63" spans="1:16" x14ac:dyDescent="0.2">
      <c r="A63" s="65"/>
      <c r="B63" s="11"/>
      <c r="C63" s="78"/>
      <c r="D63" s="78"/>
      <c r="E63" s="8"/>
      <c r="F63" s="8"/>
      <c r="G63" s="8"/>
      <c r="H63" s="8"/>
      <c r="I63" s="8"/>
      <c r="J63" s="8"/>
      <c r="K63" s="8"/>
      <c r="L63" s="8"/>
      <c r="M63" s="8"/>
      <c r="N63" s="8"/>
      <c r="O63" s="11"/>
      <c r="P63" s="65"/>
    </row>
    <row r="64" spans="1:16" x14ac:dyDescent="0.2">
      <c r="A64" s="65"/>
      <c r="B64" s="11"/>
      <c r="C64" s="78"/>
      <c r="D64" s="78"/>
      <c r="E64" s="8"/>
      <c r="F64" s="8"/>
      <c r="G64" s="8"/>
      <c r="H64" s="8"/>
      <c r="I64" s="8"/>
      <c r="J64" s="8"/>
      <c r="K64" s="8"/>
      <c r="L64" s="8"/>
      <c r="M64" s="8"/>
      <c r="N64" s="8"/>
      <c r="O64" s="11"/>
      <c r="P64" s="65"/>
    </row>
    <row r="65" spans="1:16" ht="15" customHeight="1" x14ac:dyDescent="0.2">
      <c r="A65" s="65"/>
      <c r="B65" s="11"/>
      <c r="C65" s="78"/>
      <c r="D65" s="78"/>
      <c r="E65" s="8"/>
      <c r="F65" s="882" t="str">
        <f>EUconst_MsgNextSheet</f>
        <v xml:space="preserve">&lt;&lt;&lt; Pritisnite ovdje kako bi prešli na slijedeći list &gt;&gt;&gt; </v>
      </c>
      <c r="G65" s="882"/>
      <c r="H65" s="882"/>
      <c r="I65" s="882"/>
      <c r="J65" s="882"/>
      <c r="K65" s="882"/>
      <c r="L65" s="882"/>
      <c r="M65" s="8"/>
      <c r="N65" s="8"/>
      <c r="O65" s="11"/>
      <c r="P65" s="65"/>
    </row>
  </sheetData>
  <sheetProtection sheet="1" objects="1" scenarios="1" formatCells="0" formatColumns="0" formatRows="0"/>
  <mergeCells count="70">
    <mergeCell ref="I47:L47"/>
    <mergeCell ref="I48:L48"/>
    <mergeCell ref="I31:L31"/>
    <mergeCell ref="E27:N27"/>
    <mergeCell ref="E38:G38"/>
    <mergeCell ref="I38:L38"/>
    <mergeCell ref="I32:L32"/>
    <mergeCell ref="E39:N39"/>
    <mergeCell ref="E36:G36"/>
    <mergeCell ref="I36:L36"/>
    <mergeCell ref="E35:G35"/>
    <mergeCell ref="I35:L35"/>
    <mergeCell ref="E33:G33"/>
    <mergeCell ref="I33:L33"/>
    <mergeCell ref="E34:G34"/>
    <mergeCell ref="I34:L34"/>
    <mergeCell ref="F65:L65"/>
    <mergeCell ref="E43:L43"/>
    <mergeCell ref="I46:L46"/>
    <mergeCell ref="D41:N41"/>
    <mergeCell ref="E44:L44"/>
    <mergeCell ref="I55:L55"/>
    <mergeCell ref="I61:L61"/>
    <mergeCell ref="I62:L62"/>
    <mergeCell ref="I49:L49"/>
    <mergeCell ref="I60:L60"/>
    <mergeCell ref="I52:L52"/>
    <mergeCell ref="I51:L51"/>
    <mergeCell ref="I58:L58"/>
    <mergeCell ref="I56:L56"/>
    <mergeCell ref="I53:L53"/>
    <mergeCell ref="I57:L57"/>
    <mergeCell ref="E25:G25"/>
    <mergeCell ref="I24:L24"/>
    <mergeCell ref="I10:L10"/>
    <mergeCell ref="I12:L12"/>
    <mergeCell ref="K14:L14"/>
    <mergeCell ref="E14:G14"/>
    <mergeCell ref="I25:L25"/>
    <mergeCell ref="I23:L23"/>
    <mergeCell ref="E24:G24"/>
    <mergeCell ref="E10:G10"/>
    <mergeCell ref="E12:G12"/>
    <mergeCell ref="E23:G23"/>
    <mergeCell ref="M3:N3"/>
    <mergeCell ref="I2:J2"/>
    <mergeCell ref="K4:L4"/>
    <mergeCell ref="M4:N4"/>
    <mergeCell ref="E2:F2"/>
    <mergeCell ref="E4:F4"/>
    <mergeCell ref="I3:J3"/>
    <mergeCell ref="E3:F3"/>
    <mergeCell ref="K3:L3"/>
    <mergeCell ref="G3:H3"/>
    <mergeCell ref="B2:D4"/>
    <mergeCell ref="C6:N6"/>
    <mergeCell ref="E32:G32"/>
    <mergeCell ref="D8:N8"/>
    <mergeCell ref="I14:J14"/>
    <mergeCell ref="I16:L16"/>
    <mergeCell ref="E22:G22"/>
    <mergeCell ref="I22:L22"/>
    <mergeCell ref="D18:N18"/>
    <mergeCell ref="M2:N2"/>
    <mergeCell ref="G4:H4"/>
    <mergeCell ref="G2:H2"/>
    <mergeCell ref="K2:L2"/>
    <mergeCell ref="I4:J4"/>
    <mergeCell ref="E31:G31"/>
    <mergeCell ref="E29:J29"/>
  </mergeCells>
  <phoneticPr fontId="39" type="noConversion"/>
  <dataValidations count="1">
    <dataValidation type="list" allowBlank="1" showInputMessage="1" showErrorMessage="1" sqref="I36:L36 I12:L12" xr:uid="{00000000-0002-0000-0300-000000000000}">
      <formula1>EUconst_MSlist</formula1>
    </dataValidation>
  </dataValidations>
  <hyperlinks>
    <hyperlink ref="E3:F3" location="JUMP_B_Top" display="Top of sheet" xr:uid="{00000000-0004-0000-0300-000000000000}"/>
    <hyperlink ref="E4:F4" location="JUMP_B_Bottom" display="End of sheet" xr:uid="{00000000-0004-0000-0300-000001000000}"/>
    <hyperlink ref="F65:L65" location="JUMP_C_Top" display="JUMP_C_Top" xr:uid="{00000000-0004-0000-0300-000002000000}"/>
    <hyperlink ref="G3:H3" location="JUMP_B_2" display="Operator" xr:uid="{00000000-0004-0000-0300-000003000000}"/>
    <hyperlink ref="I3:J3" location="JUMP_B_3" display="Installation" xr:uid="{00000000-0004-0000-0300-000004000000}"/>
    <hyperlink ref="K3:L3" location="JUMP_B_4" display="Contacts" xr:uid="{00000000-0004-0000-0300-000005000000}"/>
    <hyperlink ref="K2:L2" location="JUMP_C_Top" display="Next sheet" xr:uid="{00000000-0004-0000-0300-000006000000}"/>
    <hyperlink ref="I2:J2" location="JUMP_A_Top" display="Previous sheet" xr:uid="{00000000-0004-0000-0300-000007000000}"/>
    <hyperlink ref="G2:H2" location="JUMP_a_Content" display="Table of contents" xr:uid="{00000000-0004-0000-0300-000008000000}"/>
  </hyperlinks>
  <pageMargins left="0.78740157480314965" right="0.78740157480314965" top="0.78740157480314965" bottom="0.78740157480314965" header="0.39370078740157483" footer="0.39370078740157483"/>
  <pageSetup paperSize="9" scale="61" orientation="portrait" r:id="rId1"/>
  <headerFooter alignWithMargins="0">
    <oddHeader>&amp;L&amp;F, &amp;A&amp;R&amp;D, &amp;T</oddHeader>
    <oddFooter>&amp;C&amp;P / &amp;N</oddFooter>
  </headerFooter>
  <colBreaks count="1" manualBreakCount="1">
    <brk id="12"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indexed="42"/>
    <pageSetUpPr fitToPage="1"/>
  </sheetPr>
  <dimension ref="A1:AB351"/>
  <sheetViews>
    <sheetView topLeftCell="B1" zoomScaleNormal="100" workbookViewId="0">
      <pane ySplit="4" topLeftCell="A259" activePane="bottomLeft" state="frozen"/>
      <selection activeCell="B2" sqref="B2"/>
      <selection pane="bottomLeft" activeCell="AH51" sqref="AH51"/>
    </sheetView>
  </sheetViews>
  <sheetFormatPr defaultColWidth="9.140625" defaultRowHeight="12.75" x14ac:dyDescent="0.2"/>
  <cols>
    <col min="1" max="1" width="2.7109375" style="316" hidden="1" customWidth="1"/>
    <col min="2" max="2" width="2.7109375" style="315" customWidth="1"/>
    <col min="3" max="4" width="4.7109375" style="315" customWidth="1"/>
    <col min="5" max="14" width="12.7109375" style="315" customWidth="1"/>
    <col min="15" max="15" width="4.7109375" style="315" customWidth="1"/>
    <col min="16" max="16" width="39" style="316" hidden="1" customWidth="1"/>
    <col min="17" max="28" width="9.140625" style="316" hidden="1" customWidth="1"/>
    <col min="29" max="16384" width="9.140625" style="315"/>
  </cols>
  <sheetData>
    <row r="1" spans="1:28" s="8" customFormat="1" ht="13.5" hidden="1" thickBot="1" x14ac:dyDescent="0.25">
      <c r="A1" s="65" t="s">
        <v>1088</v>
      </c>
      <c r="B1" s="72"/>
      <c r="C1" s="73"/>
      <c r="D1" s="74"/>
      <c r="E1" s="72"/>
      <c r="F1" s="72"/>
      <c r="G1" s="75"/>
      <c r="H1" s="75"/>
      <c r="I1" s="72"/>
      <c r="J1" s="72"/>
      <c r="K1" s="72"/>
      <c r="L1" s="72"/>
      <c r="M1" s="72"/>
      <c r="N1" s="72"/>
      <c r="O1" s="72"/>
      <c r="P1" s="12" t="s">
        <v>1088</v>
      </c>
      <c r="Q1" s="12" t="s">
        <v>1088</v>
      </c>
      <c r="R1" s="12" t="s">
        <v>1088</v>
      </c>
      <c r="S1" s="12" t="s">
        <v>1088</v>
      </c>
      <c r="T1" s="12" t="s">
        <v>1088</v>
      </c>
      <c r="U1" s="12" t="s">
        <v>1088</v>
      </c>
      <c r="V1" s="12" t="s">
        <v>1088</v>
      </c>
      <c r="W1" s="12" t="s">
        <v>1088</v>
      </c>
      <c r="X1" s="12" t="s">
        <v>1088</v>
      </c>
      <c r="Y1" s="12" t="s">
        <v>1088</v>
      </c>
      <c r="Z1" s="12" t="s">
        <v>1088</v>
      </c>
      <c r="AA1" s="12" t="s">
        <v>1088</v>
      </c>
      <c r="AB1" s="12" t="s">
        <v>1088</v>
      </c>
    </row>
    <row r="2" spans="1:28" s="8" customFormat="1" ht="13.5" thickBot="1" x14ac:dyDescent="0.25">
      <c r="A2" s="12"/>
      <c r="B2" s="930" t="str">
        <f>Translations!$B$184</f>
        <v>C. 
Opis postrojenja</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c r="P2" s="65"/>
      <c r="Q2" s="65"/>
      <c r="R2" s="65"/>
      <c r="S2" s="65"/>
      <c r="T2" s="65"/>
      <c r="U2" s="65"/>
      <c r="V2" s="65"/>
      <c r="W2" s="65"/>
      <c r="X2" s="65"/>
      <c r="Y2" s="65"/>
      <c r="Z2" s="65"/>
      <c r="AA2" s="65"/>
      <c r="AB2" s="65"/>
    </row>
    <row r="3" spans="1:28" s="8" customFormat="1" x14ac:dyDescent="0.2">
      <c r="A3" s="12"/>
      <c r="B3" s="933"/>
      <c r="C3" s="934"/>
      <c r="D3" s="935"/>
      <c r="E3" s="869" t="str">
        <f>Translations!$B$63</f>
        <v>Vrh lista</v>
      </c>
      <c r="F3" s="869"/>
      <c r="G3" s="869" t="str">
        <f>Translations!$B$185</f>
        <v>Aktivnosti postrojenja</v>
      </c>
      <c r="H3" s="869"/>
      <c r="I3" s="869" t="str">
        <f>Translations!$B$186</f>
        <v>Metodologija praćenja</v>
      </c>
      <c r="J3" s="869"/>
      <c r="K3" s="869" t="str">
        <f>Translations!$B$187</f>
        <v>Izvori emisija (točke)</v>
      </c>
      <c r="L3" s="869"/>
      <c r="M3" s="887"/>
      <c r="N3" s="888"/>
      <c r="O3" s="7"/>
      <c r="P3" s="65"/>
      <c r="Q3" s="65"/>
      <c r="R3" s="65"/>
      <c r="S3" s="65"/>
      <c r="T3" s="65"/>
      <c r="U3" s="65"/>
      <c r="V3" s="65"/>
      <c r="W3" s="65"/>
      <c r="X3" s="65"/>
      <c r="Y3" s="65"/>
      <c r="Z3" s="65"/>
      <c r="AA3" s="65"/>
      <c r="AB3" s="65"/>
    </row>
    <row r="4" spans="1:28" s="8" customFormat="1" ht="13.5" customHeight="1" thickBot="1" x14ac:dyDescent="0.25">
      <c r="A4" s="12"/>
      <c r="B4" s="936"/>
      <c r="C4" s="937"/>
      <c r="D4" s="938"/>
      <c r="E4" s="869" t="str">
        <f>Translations!$B$64</f>
        <v>Dno lista</v>
      </c>
      <c r="F4" s="869"/>
      <c r="G4" s="869" t="str">
        <f>Translations!$B$188</f>
        <v>Mjerne točke</v>
      </c>
      <c r="H4" s="869"/>
      <c r="I4" s="869" t="str">
        <f>Translations!$B$189</f>
        <v>Tokovi izvora</v>
      </c>
      <c r="J4" s="869"/>
      <c r="K4" s="869" t="str">
        <f>Translations!$B$190</f>
        <v>Isključene aktivnosti</v>
      </c>
      <c r="L4" s="869"/>
      <c r="M4" s="887"/>
      <c r="N4" s="888"/>
      <c r="O4" s="7"/>
      <c r="P4" s="65"/>
      <c r="Q4" s="65"/>
      <c r="R4" s="65"/>
      <c r="S4" s="65"/>
      <c r="T4" s="65"/>
      <c r="U4" s="65"/>
      <c r="V4" s="65"/>
      <c r="W4" s="65"/>
      <c r="X4" s="65"/>
      <c r="Y4" s="65"/>
      <c r="Z4" s="65"/>
      <c r="AA4" s="65"/>
      <c r="AB4" s="65"/>
    </row>
    <row r="5" spans="1:28" s="8" customFormat="1" ht="12.75" customHeight="1" x14ac:dyDescent="0.2">
      <c r="A5" s="65"/>
      <c r="C5" s="9"/>
      <c r="D5" s="10"/>
      <c r="F5" s="10"/>
      <c r="G5" s="10"/>
      <c r="H5" s="10"/>
      <c r="M5" s="7"/>
      <c r="N5" s="7"/>
      <c r="O5" s="7"/>
      <c r="P5" s="65"/>
      <c r="Q5" s="65"/>
      <c r="R5" s="65"/>
      <c r="S5" s="65"/>
      <c r="T5" s="65"/>
      <c r="U5" s="65"/>
      <c r="V5" s="65"/>
      <c r="W5" s="65"/>
      <c r="X5" s="65"/>
      <c r="Y5" s="65"/>
      <c r="Z5" s="65"/>
      <c r="AA5" s="65"/>
      <c r="AB5" s="65"/>
    </row>
    <row r="6" spans="1:28" s="34" customFormat="1" ht="25.5" customHeight="1" x14ac:dyDescent="0.2">
      <c r="A6" s="248"/>
      <c r="C6" s="929" t="str">
        <f>Translations!$B$13</f>
        <v>C. Opis postrojenja</v>
      </c>
      <c r="D6" s="929"/>
      <c r="E6" s="929"/>
      <c r="F6" s="929"/>
      <c r="G6" s="929"/>
      <c r="H6" s="929"/>
      <c r="I6" s="929"/>
      <c r="J6" s="929"/>
      <c r="K6" s="929"/>
      <c r="L6" s="929"/>
      <c r="M6" s="929"/>
      <c r="N6" s="929"/>
      <c r="P6" s="65"/>
      <c r="Q6" s="65"/>
      <c r="R6" s="65"/>
      <c r="S6" s="65"/>
      <c r="T6" s="65"/>
      <c r="U6" s="65"/>
      <c r="V6" s="65"/>
      <c r="W6" s="65"/>
      <c r="X6" s="65"/>
      <c r="Y6" s="65"/>
      <c r="Z6" s="65"/>
      <c r="AA6" s="65"/>
      <c r="AB6" s="65"/>
    </row>
    <row r="7" spans="1:28" s="8" customFormat="1" x14ac:dyDescent="0.2">
      <c r="A7" s="65"/>
      <c r="C7" s="78"/>
      <c r="P7" s="65"/>
      <c r="Q7" s="65"/>
      <c r="R7" s="65"/>
      <c r="S7" s="65"/>
      <c r="T7" s="65"/>
      <c r="U7" s="65"/>
      <c r="V7" s="65"/>
      <c r="W7" s="65"/>
      <c r="X7" s="65"/>
      <c r="Y7" s="65"/>
      <c r="Z7" s="65"/>
      <c r="AA7" s="65"/>
      <c r="AB7" s="65"/>
    </row>
    <row r="8" spans="1:28" s="34" customFormat="1" ht="18.75" customHeight="1" x14ac:dyDescent="0.2">
      <c r="A8" s="248"/>
      <c r="C8" s="53">
        <v>5</v>
      </c>
      <c r="D8" s="1003" t="str">
        <f>Translations!$B$14</f>
        <v>Podaci o aktivnostima postrojenja</v>
      </c>
      <c r="E8" s="1003"/>
      <c r="F8" s="1003"/>
      <c r="G8" s="1003"/>
      <c r="H8" s="1003"/>
      <c r="I8" s="1003"/>
      <c r="J8" s="1003"/>
      <c r="K8" s="1003"/>
      <c r="L8" s="1003"/>
      <c r="M8" s="1003"/>
      <c r="N8" s="1003"/>
      <c r="O8" s="413"/>
      <c r="P8" s="65"/>
      <c r="Q8" s="65"/>
      <c r="R8" s="65"/>
      <c r="S8" s="65"/>
      <c r="T8" s="65"/>
      <c r="U8" s="65"/>
      <c r="V8" s="65"/>
      <c r="W8" s="65"/>
      <c r="X8" s="65"/>
      <c r="Y8" s="65"/>
      <c r="Z8" s="65"/>
      <c r="AA8" s="65"/>
      <c r="AB8" s="65"/>
    </row>
    <row r="9" spans="1:28" s="8" customFormat="1" x14ac:dyDescent="0.2">
      <c r="A9" s="65"/>
      <c r="C9" s="78"/>
      <c r="P9" s="65"/>
      <c r="Q9" s="65"/>
      <c r="R9" s="65"/>
      <c r="S9" s="65"/>
      <c r="T9" s="65"/>
      <c r="U9" s="65"/>
      <c r="V9" s="65"/>
      <c r="W9" s="65"/>
      <c r="X9" s="65"/>
      <c r="Y9" s="65"/>
      <c r="Z9" s="65"/>
      <c r="AA9" s="65"/>
      <c r="AB9" s="65"/>
    </row>
    <row r="10" spans="1:28" s="8" customFormat="1" ht="12.75" customHeight="1" x14ac:dyDescent="0.2">
      <c r="A10" s="65"/>
      <c r="C10" s="78"/>
      <c r="D10" s="877" t="str">
        <f>Translations!$B$191</f>
        <v>Ovaj list koristite za opis postrojenja. Ovdje uneseni podaci su nužna podloga za detalje koje će biti potrebno upisati u sljedećim listovima.</v>
      </c>
      <c r="E10" s="877"/>
      <c r="F10" s="877"/>
      <c r="G10" s="877"/>
      <c r="H10" s="877"/>
      <c r="I10" s="877"/>
      <c r="J10" s="877"/>
      <c r="K10" s="877"/>
      <c r="L10" s="877"/>
      <c r="M10" s="877"/>
      <c r="N10" s="877"/>
      <c r="O10" s="333"/>
      <c r="P10" s="65"/>
      <c r="Q10" s="65"/>
      <c r="R10" s="65"/>
      <c r="S10" s="65"/>
      <c r="T10" s="65"/>
      <c r="U10" s="65"/>
      <c r="V10" s="65"/>
      <c r="W10" s="65"/>
      <c r="X10" s="65"/>
      <c r="Y10" s="65"/>
      <c r="Z10" s="65"/>
      <c r="AA10" s="65"/>
      <c r="AB10" s="65"/>
    </row>
    <row r="11" spans="1:28" s="8" customFormat="1" ht="27" customHeight="1" x14ac:dyDescent="0.2">
      <c r="A11" s="65"/>
      <c r="C11" s="78"/>
      <c r="D11" s="877" t="str">
        <f>Translations!$B$192</f>
        <v>Tokovi izvora će biti detaljnije opisani u listu E_Tokovi_Izvora, a mjerne točke u listu F_Metodologija_Mjerenja.</v>
      </c>
      <c r="E11" s="877"/>
      <c r="F11" s="877"/>
      <c r="G11" s="877"/>
      <c r="H11" s="877"/>
      <c r="I11" s="877"/>
      <c r="J11" s="877"/>
      <c r="K11" s="877"/>
      <c r="L11" s="877"/>
      <c r="M11" s="877"/>
      <c r="N11" s="877"/>
      <c r="O11" s="333"/>
      <c r="P11" s="65"/>
      <c r="Q11" s="65"/>
      <c r="R11" s="65"/>
      <c r="S11" s="65"/>
      <c r="T11" s="65"/>
      <c r="U11" s="65"/>
      <c r="V11" s="65"/>
      <c r="W11" s="65"/>
      <c r="X11" s="65"/>
      <c r="Y11" s="65"/>
      <c r="Z11" s="65"/>
      <c r="AA11" s="65"/>
      <c r="AB11" s="65"/>
    </row>
    <row r="12" spans="1:28" s="8" customFormat="1" ht="12.75" customHeight="1" x14ac:dyDescent="0.2">
      <c r="A12" s="65"/>
      <c r="C12" s="78"/>
      <c r="D12" s="14"/>
      <c r="E12" s="333"/>
      <c r="F12" s="333"/>
      <c r="G12" s="333"/>
      <c r="H12" s="333"/>
      <c r="I12" s="333"/>
      <c r="J12" s="333"/>
      <c r="K12" s="333"/>
      <c r="L12" s="333"/>
      <c r="M12" s="333"/>
      <c r="P12" s="65"/>
      <c r="Q12" s="65"/>
      <c r="R12" s="65"/>
      <c r="S12" s="65"/>
      <c r="T12" s="65"/>
      <c r="U12" s="65"/>
      <c r="V12" s="65"/>
      <c r="W12" s="65"/>
      <c r="X12" s="65"/>
      <c r="Y12" s="65"/>
      <c r="Z12" s="65"/>
      <c r="AA12" s="65"/>
      <c r="AB12" s="65"/>
    </row>
    <row r="13" spans="1:28" s="8" customFormat="1" x14ac:dyDescent="0.2">
      <c r="A13" s="65"/>
      <c r="C13" s="78"/>
      <c r="D13" s="336" t="s">
        <v>1016</v>
      </c>
      <c r="E13" s="1005" t="str">
        <f>Translations!$B$193</f>
        <v>Opis postrojenja i njegovih aktivnosti:</v>
      </c>
      <c r="F13" s="1006"/>
      <c r="G13" s="1006"/>
      <c r="H13" s="1006"/>
      <c r="I13" s="1006"/>
      <c r="J13" s="1006"/>
      <c r="K13" s="1006"/>
      <c r="L13" s="1006"/>
      <c r="M13" s="1006"/>
      <c r="N13" s="1006"/>
      <c r="P13" s="65"/>
      <c r="Q13" s="65"/>
      <c r="R13" s="65"/>
      <c r="S13" s="65"/>
      <c r="T13" s="65"/>
      <c r="U13" s="65"/>
      <c r="V13" s="65"/>
      <c r="W13" s="65"/>
      <c r="X13" s="65"/>
      <c r="Y13" s="65"/>
      <c r="Z13" s="65"/>
      <c r="AA13" s="65"/>
      <c r="AB13" s="65"/>
    </row>
    <row r="14" spans="1:28" s="112" customFormat="1" ht="51" customHeight="1" x14ac:dyDescent="0.2">
      <c r="A14" s="65"/>
      <c r="C14" s="330"/>
      <c r="E14" s="1004" t="str">
        <f>Translations!$B$194</f>
        <v>Ovdje navedite kratak opis lokacije postrojenja i samog postrojenja. Opis također treba uključiti ne-tehnički sažetak aktivnosti koje se provode u postrojenju, ukratko opisujući svaku djelatnost koja se obavlja i tehničke jedinice koje se koriste u svakoj aktivnosti. Osim toga, opis također treba sadržavati i opis dijelova postrojenja koji nisu pod nadzorom podnositelja zahtjeva, i/ili dijelove za koje se smatra da ne pripadaju u djelokrug EU ETS.</v>
      </c>
      <c r="F14" s="1004"/>
      <c r="G14" s="1004"/>
      <c r="H14" s="1004"/>
      <c r="I14" s="1004"/>
      <c r="J14" s="1004"/>
      <c r="K14" s="1004"/>
      <c r="L14" s="1004"/>
      <c r="M14" s="1004"/>
      <c r="N14" s="1004"/>
      <c r="O14" s="8"/>
      <c r="P14" s="348"/>
      <c r="Q14" s="348"/>
      <c r="R14" s="348"/>
      <c r="S14" s="348"/>
      <c r="T14" s="348"/>
      <c r="U14" s="348"/>
      <c r="V14" s="348"/>
      <c r="W14" s="348"/>
      <c r="X14" s="348"/>
      <c r="Y14" s="348"/>
      <c r="Z14" s="348"/>
      <c r="AA14" s="348"/>
      <c r="AB14" s="348"/>
    </row>
    <row r="15" spans="1:28" s="112" customFormat="1" ht="25.5" customHeight="1" x14ac:dyDescent="0.2">
      <c r="A15" s="65"/>
      <c r="C15" s="330"/>
      <c r="E15" s="1004" t="str">
        <f>Translations!$B$195</f>
        <v>Ovaj opis bi trebao pružiti povezane informacije koje su potrebne za razumijevanje informacija navedenih u drugim dijelovima ovog obrasca te kako se koriste zajedno za izračun emisija. Mogu biti kratke kao dani primjer u listu D_Metodologija proračuna, odjeljak 7(a).</v>
      </c>
      <c r="F15" s="1004"/>
      <c r="G15" s="1004"/>
      <c r="H15" s="1004"/>
      <c r="I15" s="1004"/>
      <c r="J15" s="1004"/>
      <c r="K15" s="1004"/>
      <c r="L15" s="1004"/>
      <c r="M15" s="1004"/>
      <c r="N15" s="1004"/>
      <c r="O15" s="8"/>
      <c r="P15" s="348"/>
      <c r="Q15" s="348"/>
      <c r="R15" s="348"/>
      <c r="S15" s="348"/>
      <c r="T15" s="348"/>
      <c r="U15" s="348"/>
      <c r="V15" s="348"/>
      <c r="W15" s="348"/>
      <c r="X15" s="348"/>
      <c r="Y15" s="348"/>
      <c r="Z15" s="348"/>
      <c r="AA15" s="348"/>
      <c r="AB15" s="348"/>
    </row>
    <row r="16" spans="1:28" s="8" customFormat="1" ht="5.0999999999999996" customHeight="1" x14ac:dyDescent="0.2">
      <c r="A16" s="65"/>
      <c r="C16" s="78"/>
      <c r="E16" s="338"/>
      <c r="F16" s="338"/>
      <c r="G16" s="338"/>
      <c r="H16" s="338"/>
      <c r="I16" s="338"/>
      <c r="J16" s="338"/>
      <c r="K16" s="338"/>
      <c r="L16" s="338"/>
      <c r="P16" s="65"/>
      <c r="Q16" s="65"/>
      <c r="R16" s="65"/>
      <c r="S16" s="65"/>
      <c r="T16" s="65"/>
      <c r="U16" s="65"/>
      <c r="V16" s="65"/>
      <c r="W16" s="65"/>
      <c r="X16" s="65"/>
      <c r="Y16" s="65"/>
      <c r="Z16" s="65"/>
      <c r="AA16" s="65"/>
      <c r="AB16" s="65"/>
    </row>
    <row r="17" spans="1:28" s="8" customFormat="1" ht="12.75" customHeight="1" x14ac:dyDescent="0.2">
      <c r="A17" s="65"/>
      <c r="C17" s="78"/>
      <c r="E17" s="1007"/>
      <c r="F17" s="1008"/>
      <c r="G17" s="1008"/>
      <c r="H17" s="1008"/>
      <c r="I17" s="1008"/>
      <c r="J17" s="1008"/>
      <c r="K17" s="1008"/>
      <c r="L17" s="1008"/>
      <c r="M17" s="1008"/>
      <c r="N17" s="1009"/>
      <c r="P17" s="65"/>
      <c r="Q17" s="65"/>
      <c r="R17" s="65"/>
      <c r="S17" s="65"/>
      <c r="T17" s="65"/>
      <c r="U17" s="65"/>
      <c r="V17" s="65"/>
      <c r="W17" s="65"/>
      <c r="X17" s="65"/>
      <c r="Y17" s="65"/>
      <c r="Z17" s="65"/>
      <c r="AA17" s="65"/>
      <c r="AB17" s="65"/>
    </row>
    <row r="18" spans="1:28" s="8" customFormat="1" ht="12.75" customHeight="1" x14ac:dyDescent="0.2">
      <c r="A18" s="65"/>
      <c r="C18" s="78"/>
      <c r="E18" s="997"/>
      <c r="F18" s="998"/>
      <c r="G18" s="998"/>
      <c r="H18" s="998"/>
      <c r="I18" s="998"/>
      <c r="J18" s="998"/>
      <c r="K18" s="998"/>
      <c r="L18" s="998"/>
      <c r="M18" s="998"/>
      <c r="N18" s="999"/>
      <c r="P18" s="65"/>
      <c r="Q18" s="65"/>
      <c r="R18" s="65"/>
      <c r="S18" s="65"/>
      <c r="T18" s="65"/>
      <c r="U18" s="65"/>
      <c r="V18" s="65"/>
      <c r="W18" s="65"/>
      <c r="X18" s="65"/>
      <c r="Y18" s="65"/>
      <c r="Z18" s="65"/>
      <c r="AA18" s="65"/>
      <c r="AB18" s="65"/>
    </row>
    <row r="19" spans="1:28" s="8" customFormat="1" ht="12.75" customHeight="1" x14ac:dyDescent="0.2">
      <c r="A19" s="65"/>
      <c r="C19" s="78"/>
      <c r="E19" s="997"/>
      <c r="F19" s="998"/>
      <c r="G19" s="998"/>
      <c r="H19" s="998"/>
      <c r="I19" s="998"/>
      <c r="J19" s="998"/>
      <c r="K19" s="998"/>
      <c r="L19" s="998"/>
      <c r="M19" s="998"/>
      <c r="N19" s="999"/>
      <c r="P19" s="65"/>
      <c r="Q19" s="65"/>
      <c r="R19" s="65"/>
      <c r="S19" s="65"/>
      <c r="T19" s="65"/>
      <c r="U19" s="65"/>
      <c r="V19" s="65"/>
      <c r="W19" s="65"/>
      <c r="X19" s="65"/>
      <c r="Y19" s="65"/>
      <c r="Z19" s="65"/>
      <c r="AA19" s="65"/>
      <c r="AB19" s="65"/>
    </row>
    <row r="20" spans="1:28" s="8" customFormat="1" ht="12.75" customHeight="1" x14ac:dyDescent="0.2">
      <c r="A20" s="65"/>
      <c r="C20" s="78"/>
      <c r="E20" s="997"/>
      <c r="F20" s="998"/>
      <c r="G20" s="998"/>
      <c r="H20" s="998"/>
      <c r="I20" s="998"/>
      <c r="J20" s="998"/>
      <c r="K20" s="998"/>
      <c r="L20" s="998"/>
      <c r="M20" s="998"/>
      <c r="N20" s="999"/>
      <c r="P20" s="65"/>
      <c r="Q20" s="65"/>
      <c r="R20" s="65"/>
      <c r="S20" s="65"/>
      <c r="T20" s="65"/>
      <c r="U20" s="65"/>
      <c r="V20" s="65"/>
      <c r="W20" s="65"/>
      <c r="X20" s="65"/>
      <c r="Y20" s="65"/>
      <c r="Z20" s="65"/>
      <c r="AA20" s="65"/>
      <c r="AB20" s="65"/>
    </row>
    <row r="21" spans="1:28" s="8" customFormat="1" ht="12.75" customHeight="1" x14ac:dyDescent="0.2">
      <c r="A21" s="65"/>
      <c r="C21" s="78"/>
      <c r="E21" s="997"/>
      <c r="F21" s="998"/>
      <c r="G21" s="998"/>
      <c r="H21" s="998"/>
      <c r="I21" s="998"/>
      <c r="J21" s="998"/>
      <c r="K21" s="998"/>
      <c r="L21" s="998"/>
      <c r="M21" s="998"/>
      <c r="N21" s="999"/>
      <c r="P21" s="65"/>
      <c r="Q21" s="65"/>
      <c r="R21" s="65"/>
      <c r="S21" s="65"/>
      <c r="T21" s="65"/>
      <c r="U21" s="65"/>
      <c r="V21" s="65"/>
      <c r="W21" s="65"/>
      <c r="X21" s="65"/>
      <c r="Y21" s="65"/>
      <c r="Z21" s="65"/>
      <c r="AA21" s="65"/>
      <c r="AB21" s="65"/>
    </row>
    <row r="22" spans="1:28" s="8" customFormat="1" ht="12.75" customHeight="1" x14ac:dyDescent="0.2">
      <c r="A22" s="65"/>
      <c r="C22" s="78"/>
      <c r="E22" s="997"/>
      <c r="F22" s="998"/>
      <c r="G22" s="998"/>
      <c r="H22" s="998"/>
      <c r="I22" s="998"/>
      <c r="J22" s="998"/>
      <c r="K22" s="998"/>
      <c r="L22" s="998"/>
      <c r="M22" s="998"/>
      <c r="N22" s="999"/>
      <c r="P22" s="65"/>
      <c r="Q22" s="65"/>
      <c r="R22" s="65"/>
      <c r="S22" s="65"/>
      <c r="T22" s="65"/>
      <c r="U22" s="65"/>
      <c r="V22" s="65"/>
      <c r="W22" s="65"/>
      <c r="X22" s="65"/>
      <c r="Y22" s="65"/>
      <c r="Z22" s="65"/>
      <c r="AA22" s="65"/>
      <c r="AB22" s="65"/>
    </row>
    <row r="23" spans="1:28" s="8" customFormat="1" ht="12.75" customHeight="1" x14ac:dyDescent="0.2">
      <c r="A23" s="65"/>
      <c r="C23" s="78"/>
      <c r="E23" s="997"/>
      <c r="F23" s="998"/>
      <c r="G23" s="998"/>
      <c r="H23" s="998"/>
      <c r="I23" s="998"/>
      <c r="J23" s="998"/>
      <c r="K23" s="998"/>
      <c r="L23" s="998"/>
      <c r="M23" s="998"/>
      <c r="N23" s="999"/>
      <c r="P23" s="65"/>
      <c r="Q23" s="65"/>
      <c r="R23" s="65"/>
      <c r="S23" s="65"/>
      <c r="T23" s="65"/>
      <c r="U23" s="65"/>
      <c r="V23" s="65"/>
      <c r="W23" s="65"/>
      <c r="X23" s="65"/>
      <c r="Y23" s="65"/>
      <c r="Z23" s="65"/>
      <c r="AA23" s="65"/>
      <c r="AB23" s="65"/>
    </row>
    <row r="24" spans="1:28" s="8" customFormat="1" ht="12.75" customHeight="1" x14ac:dyDescent="0.2">
      <c r="A24" s="65"/>
      <c r="C24" s="78"/>
      <c r="E24" s="997"/>
      <c r="F24" s="998"/>
      <c r="G24" s="998"/>
      <c r="H24" s="998"/>
      <c r="I24" s="998"/>
      <c r="J24" s="998"/>
      <c r="K24" s="998"/>
      <c r="L24" s="998"/>
      <c r="M24" s="998"/>
      <c r="N24" s="999"/>
      <c r="P24" s="65"/>
      <c r="Q24" s="65"/>
      <c r="R24" s="65"/>
      <c r="S24" s="65"/>
      <c r="T24" s="65"/>
      <c r="U24" s="65"/>
      <c r="V24" s="65"/>
      <c r="W24" s="65"/>
      <c r="X24" s="65"/>
      <c r="Y24" s="65"/>
      <c r="Z24" s="65"/>
      <c r="AA24" s="65"/>
      <c r="AB24" s="65"/>
    </row>
    <row r="25" spans="1:28" s="8" customFormat="1" ht="12.75" customHeight="1" x14ac:dyDescent="0.2">
      <c r="A25" s="65"/>
      <c r="C25" s="78"/>
      <c r="E25" s="997"/>
      <c r="F25" s="998"/>
      <c r="G25" s="998"/>
      <c r="H25" s="998"/>
      <c r="I25" s="998"/>
      <c r="J25" s="998"/>
      <c r="K25" s="998"/>
      <c r="L25" s="998"/>
      <c r="M25" s="998"/>
      <c r="N25" s="999"/>
      <c r="P25" s="65"/>
      <c r="Q25" s="65"/>
      <c r="R25" s="65"/>
      <c r="S25" s="65"/>
      <c r="T25" s="65"/>
      <c r="U25" s="65"/>
      <c r="V25" s="65"/>
      <c r="W25" s="65"/>
      <c r="X25" s="65"/>
      <c r="Y25" s="65"/>
      <c r="Z25" s="65"/>
      <c r="AA25" s="65"/>
      <c r="AB25" s="65"/>
    </row>
    <row r="26" spans="1:28" s="8" customFormat="1" ht="12.75" customHeight="1" x14ac:dyDescent="0.2">
      <c r="A26" s="65"/>
      <c r="C26" s="78"/>
      <c r="E26" s="997"/>
      <c r="F26" s="998"/>
      <c r="G26" s="998"/>
      <c r="H26" s="998"/>
      <c r="I26" s="998"/>
      <c r="J26" s="998"/>
      <c r="K26" s="998"/>
      <c r="L26" s="998"/>
      <c r="M26" s="998"/>
      <c r="N26" s="999"/>
      <c r="P26" s="65"/>
      <c r="Q26" s="65"/>
      <c r="R26" s="65"/>
      <c r="S26" s="65"/>
      <c r="T26" s="65"/>
      <c r="U26" s="65"/>
      <c r="V26" s="65"/>
      <c r="W26" s="65"/>
      <c r="X26" s="65"/>
      <c r="Y26" s="65"/>
      <c r="Z26" s="65"/>
      <c r="AA26" s="65"/>
      <c r="AB26" s="65"/>
    </row>
    <row r="27" spans="1:28" s="8" customFormat="1" ht="12.75" customHeight="1" x14ac:dyDescent="0.2">
      <c r="A27" s="65"/>
      <c r="C27" s="78"/>
      <c r="E27" s="997"/>
      <c r="F27" s="998"/>
      <c r="G27" s="998"/>
      <c r="H27" s="998"/>
      <c r="I27" s="998"/>
      <c r="J27" s="998"/>
      <c r="K27" s="998"/>
      <c r="L27" s="998"/>
      <c r="M27" s="998"/>
      <c r="N27" s="999"/>
      <c r="P27" s="65"/>
      <c r="Q27" s="65"/>
      <c r="R27" s="65"/>
      <c r="S27" s="65"/>
      <c r="T27" s="65"/>
      <c r="U27" s="65"/>
      <c r="V27" s="65"/>
      <c r="W27" s="65"/>
      <c r="X27" s="65"/>
      <c r="Y27" s="65"/>
      <c r="Z27" s="65"/>
      <c r="AA27" s="65"/>
      <c r="AB27" s="65"/>
    </row>
    <row r="28" spans="1:28" s="8" customFormat="1" ht="12.75" customHeight="1" x14ac:dyDescent="0.2">
      <c r="A28" s="65"/>
      <c r="C28" s="78"/>
      <c r="E28" s="997"/>
      <c r="F28" s="998"/>
      <c r="G28" s="998"/>
      <c r="H28" s="998"/>
      <c r="I28" s="998"/>
      <c r="J28" s="998"/>
      <c r="K28" s="998"/>
      <c r="L28" s="998"/>
      <c r="M28" s="998"/>
      <c r="N28" s="999"/>
      <c r="P28" s="65"/>
      <c r="Q28" s="65"/>
      <c r="R28" s="65"/>
      <c r="S28" s="65"/>
      <c r="T28" s="65"/>
      <c r="U28" s="65"/>
      <c r="V28" s="65"/>
      <c r="W28" s="65"/>
      <c r="X28" s="65"/>
      <c r="Y28" s="65"/>
      <c r="Z28" s="65"/>
      <c r="AA28" s="65"/>
      <c r="AB28" s="65"/>
    </row>
    <row r="29" spans="1:28" s="8" customFormat="1" ht="12.75" customHeight="1" x14ac:dyDescent="0.2">
      <c r="A29" s="65"/>
      <c r="C29" s="78"/>
      <c r="E29" s="997"/>
      <c r="F29" s="998"/>
      <c r="G29" s="998"/>
      <c r="H29" s="998"/>
      <c r="I29" s="998"/>
      <c r="J29" s="998"/>
      <c r="K29" s="998"/>
      <c r="L29" s="998"/>
      <c r="M29" s="998"/>
      <c r="N29" s="999"/>
      <c r="P29" s="65"/>
      <c r="Q29" s="65"/>
      <c r="R29" s="65"/>
      <c r="S29" s="65"/>
      <c r="T29" s="65"/>
      <c r="U29" s="65"/>
      <c r="V29" s="65"/>
      <c r="W29" s="65"/>
      <c r="X29" s="65"/>
      <c r="Y29" s="65"/>
      <c r="Z29" s="65"/>
      <c r="AA29" s="65"/>
      <c r="AB29" s="65"/>
    </row>
    <row r="30" spans="1:28" s="8" customFormat="1" ht="12.75" customHeight="1" x14ac:dyDescent="0.2">
      <c r="A30" s="65"/>
      <c r="C30" s="78"/>
      <c r="E30" s="997"/>
      <c r="F30" s="998"/>
      <c r="G30" s="998"/>
      <c r="H30" s="998"/>
      <c r="I30" s="998"/>
      <c r="J30" s="998"/>
      <c r="K30" s="998"/>
      <c r="L30" s="998"/>
      <c r="M30" s="998"/>
      <c r="N30" s="999"/>
      <c r="P30" s="65"/>
      <c r="Q30" s="65"/>
      <c r="R30" s="65"/>
      <c r="S30" s="65"/>
      <c r="T30" s="65"/>
      <c r="U30" s="65"/>
      <c r="V30" s="65"/>
      <c r="W30" s="65"/>
      <c r="X30" s="65"/>
      <c r="Y30" s="65"/>
      <c r="Z30" s="65"/>
      <c r="AA30" s="65"/>
      <c r="AB30" s="65"/>
    </row>
    <row r="31" spans="1:28" s="8" customFormat="1" ht="12.75" customHeight="1" x14ac:dyDescent="0.2">
      <c r="A31" s="65"/>
      <c r="C31" s="78"/>
      <c r="E31" s="997"/>
      <c r="F31" s="998"/>
      <c r="G31" s="998"/>
      <c r="H31" s="998"/>
      <c r="I31" s="998"/>
      <c r="J31" s="998"/>
      <c r="K31" s="998"/>
      <c r="L31" s="998"/>
      <c r="M31" s="998"/>
      <c r="N31" s="999"/>
      <c r="P31" s="65"/>
      <c r="Q31" s="65"/>
      <c r="R31" s="65"/>
      <c r="S31" s="65"/>
      <c r="T31" s="65"/>
      <c r="U31" s="65"/>
      <c r="V31" s="65"/>
      <c r="W31" s="65"/>
      <c r="X31" s="65"/>
      <c r="Y31" s="65"/>
      <c r="Z31" s="65"/>
      <c r="AA31" s="65"/>
      <c r="AB31" s="65"/>
    </row>
    <row r="32" spans="1:28" s="8" customFormat="1" ht="12.75" customHeight="1" x14ac:dyDescent="0.2">
      <c r="A32" s="65"/>
      <c r="C32" s="78"/>
      <c r="E32" s="997"/>
      <c r="F32" s="998"/>
      <c r="G32" s="998"/>
      <c r="H32" s="998"/>
      <c r="I32" s="998"/>
      <c r="J32" s="998"/>
      <c r="K32" s="998"/>
      <c r="L32" s="998"/>
      <c r="M32" s="998"/>
      <c r="N32" s="999"/>
      <c r="P32" s="65"/>
      <c r="Q32" s="65"/>
      <c r="R32" s="65"/>
      <c r="S32" s="65"/>
      <c r="T32" s="65"/>
      <c r="U32" s="65"/>
      <c r="V32" s="65"/>
      <c r="W32" s="65"/>
      <c r="X32" s="65"/>
      <c r="Y32" s="65"/>
      <c r="Z32" s="65"/>
      <c r="AA32" s="65"/>
      <c r="AB32" s="65"/>
    </row>
    <row r="33" spans="1:28" s="8" customFormat="1" ht="12.75" customHeight="1" x14ac:dyDescent="0.2">
      <c r="A33" s="65"/>
      <c r="C33" s="78"/>
      <c r="E33" s="997"/>
      <c r="F33" s="998"/>
      <c r="G33" s="998"/>
      <c r="H33" s="998"/>
      <c r="I33" s="998"/>
      <c r="J33" s="998"/>
      <c r="K33" s="998"/>
      <c r="L33" s="998"/>
      <c r="M33" s="998"/>
      <c r="N33" s="999"/>
      <c r="P33" s="65"/>
      <c r="Q33" s="65"/>
      <c r="R33" s="65"/>
      <c r="S33" s="65"/>
      <c r="T33" s="65"/>
      <c r="U33" s="65"/>
      <c r="V33" s="65"/>
      <c r="W33" s="65"/>
      <c r="X33" s="65"/>
      <c r="Y33" s="65"/>
      <c r="Z33" s="65"/>
      <c r="AA33" s="65"/>
      <c r="AB33" s="65"/>
    </row>
    <row r="34" spans="1:28" s="8" customFormat="1" ht="12.75" customHeight="1" x14ac:dyDescent="0.2">
      <c r="A34" s="65"/>
      <c r="C34" s="78"/>
      <c r="E34" s="997"/>
      <c r="F34" s="998"/>
      <c r="G34" s="998"/>
      <c r="H34" s="998"/>
      <c r="I34" s="998"/>
      <c r="J34" s="998"/>
      <c r="K34" s="998"/>
      <c r="L34" s="998"/>
      <c r="M34" s="998"/>
      <c r="N34" s="999"/>
      <c r="P34" s="65"/>
      <c r="Q34" s="65"/>
      <c r="R34" s="65"/>
      <c r="S34" s="65"/>
      <c r="T34" s="65"/>
      <c r="U34" s="65"/>
      <c r="V34" s="65"/>
      <c r="W34" s="65"/>
      <c r="X34" s="65"/>
      <c r="Y34" s="65"/>
      <c r="Z34" s="65"/>
      <c r="AA34" s="65"/>
      <c r="AB34" s="65"/>
    </row>
    <row r="35" spans="1:28" s="8" customFormat="1" ht="12.75" customHeight="1" x14ac:dyDescent="0.2">
      <c r="A35" s="65"/>
      <c r="C35" s="78"/>
      <c r="E35" s="997"/>
      <c r="F35" s="998"/>
      <c r="G35" s="998"/>
      <c r="H35" s="998"/>
      <c r="I35" s="998"/>
      <c r="J35" s="998"/>
      <c r="K35" s="998"/>
      <c r="L35" s="998"/>
      <c r="M35" s="998"/>
      <c r="N35" s="999"/>
      <c r="P35" s="65"/>
      <c r="Q35" s="65"/>
      <c r="R35" s="65"/>
      <c r="S35" s="65"/>
      <c r="T35" s="65"/>
      <c r="U35" s="65"/>
      <c r="V35" s="65"/>
      <c r="W35" s="65"/>
      <c r="X35" s="65"/>
      <c r="Y35" s="65"/>
      <c r="Z35" s="65"/>
      <c r="AA35" s="65"/>
      <c r="AB35" s="65"/>
    </row>
    <row r="36" spans="1:28" s="8" customFormat="1" ht="12.75" customHeight="1" x14ac:dyDescent="0.2">
      <c r="A36" s="65"/>
      <c r="C36" s="78"/>
      <c r="E36" s="1000"/>
      <c r="F36" s="1001"/>
      <c r="G36" s="1001"/>
      <c r="H36" s="1001"/>
      <c r="I36" s="1001"/>
      <c r="J36" s="1001"/>
      <c r="K36" s="1001"/>
      <c r="L36" s="1001"/>
      <c r="M36" s="1001"/>
      <c r="N36" s="1002"/>
      <c r="P36" s="65"/>
      <c r="Q36" s="65"/>
      <c r="R36" s="65"/>
      <c r="S36" s="65"/>
      <c r="T36" s="65"/>
      <c r="U36" s="65"/>
      <c r="V36" s="65"/>
      <c r="W36" s="65"/>
      <c r="X36" s="65"/>
      <c r="Y36" s="65"/>
      <c r="Z36" s="65"/>
      <c r="AA36" s="65"/>
      <c r="AB36" s="65"/>
    </row>
    <row r="37" spans="1:28" s="8" customFormat="1" ht="12.75" customHeight="1" x14ac:dyDescent="0.2">
      <c r="A37" s="65"/>
      <c r="C37" s="78"/>
      <c r="P37" s="65"/>
      <c r="Q37" s="65"/>
      <c r="R37" s="65"/>
      <c r="S37" s="65"/>
      <c r="T37" s="65"/>
      <c r="U37" s="65"/>
      <c r="V37" s="65"/>
      <c r="W37" s="65"/>
      <c r="X37" s="65"/>
      <c r="Y37" s="65"/>
      <c r="Z37" s="65"/>
      <c r="AA37" s="65"/>
      <c r="AB37" s="65"/>
    </row>
    <row r="38" spans="1:28" s="8" customFormat="1" ht="12.75" customHeight="1" x14ac:dyDescent="0.2">
      <c r="A38" s="65"/>
      <c r="C38" s="78"/>
      <c r="D38" s="14" t="s">
        <v>593</v>
      </c>
      <c r="E38" s="1021" t="str">
        <f>Translations!$B$196</f>
        <v>Naziv i referenca dokumenta Dijagram tokova izvora</v>
      </c>
      <c r="F38" s="1021"/>
      <c r="G38" s="1021"/>
      <c r="H38" s="1021"/>
      <c r="I38" s="1021"/>
      <c r="J38" s="1022"/>
      <c r="K38" s="1019"/>
      <c r="L38" s="1020"/>
      <c r="M38" s="1020"/>
      <c r="N38" s="1020"/>
      <c r="P38" s="349"/>
      <c r="Q38" s="65"/>
      <c r="R38" s="65"/>
      <c r="S38" s="65"/>
      <c r="T38" s="65"/>
      <c r="U38" s="65"/>
      <c r="V38" s="65"/>
      <c r="W38" s="65"/>
      <c r="X38" s="65"/>
      <c r="Y38" s="65"/>
      <c r="Z38" s="65"/>
      <c r="AA38" s="65"/>
      <c r="AB38" s="65"/>
    </row>
    <row r="39" spans="1:28" s="8" customFormat="1" ht="25.5" customHeight="1" x14ac:dyDescent="0.2">
      <c r="A39" s="65"/>
      <c r="C39" s="78"/>
      <c r="D39" s="14"/>
      <c r="E39" s="1004" t="str">
        <f>Translations!$B$197</f>
        <v>Za bolje razumijevanje opisa aktivnosti može pomoći jednostavni dijagram koji prikazuje izvore emisija, tokove izvora, točke uzorkovanja i mjernu opremu. Ako je takav dijagram dostupan navedite ovdje referencu (naziv i datum dokumenta) i priložite kopiju prilikom podnošenja ovog Plana praćenja nadležnom tijelu.</v>
      </c>
      <c r="F39" s="1004"/>
      <c r="G39" s="1004"/>
      <c r="H39" s="1004"/>
      <c r="I39" s="1004"/>
      <c r="J39" s="1004"/>
      <c r="K39" s="1004"/>
      <c r="L39" s="1004"/>
      <c r="M39" s="1004"/>
      <c r="N39" s="1004"/>
      <c r="P39" s="350"/>
      <c r="Q39" s="350"/>
      <c r="R39" s="65"/>
      <c r="S39" s="65"/>
      <c r="T39" s="65"/>
      <c r="U39" s="65"/>
      <c r="V39" s="65"/>
      <c r="W39" s="65"/>
      <c r="X39" s="65"/>
      <c r="Y39" s="65"/>
      <c r="Z39" s="65"/>
      <c r="AA39" s="65"/>
      <c r="AB39" s="65"/>
    </row>
    <row r="40" spans="1:28" s="8" customFormat="1" ht="12.75" customHeight="1" x14ac:dyDescent="0.2">
      <c r="A40" s="65"/>
      <c r="C40" s="78"/>
      <c r="D40" s="14"/>
      <c r="E40" s="1013" t="str">
        <f>Translations!$B$198</f>
        <v>Napominjemo da nadležno tijelo to zahtijeva kao obvezni prilog.</v>
      </c>
      <c r="F40" s="1013"/>
      <c r="G40" s="1013"/>
      <c r="H40" s="1013"/>
      <c r="I40" s="1013"/>
      <c r="J40" s="1013"/>
      <c r="K40" s="1013"/>
      <c r="L40" s="1013"/>
      <c r="M40" s="1013"/>
      <c r="N40" s="1013"/>
      <c r="P40" s="65"/>
      <c r="Q40" s="65"/>
      <c r="R40" s="65"/>
      <c r="S40" s="65"/>
      <c r="T40" s="65"/>
      <c r="U40" s="65"/>
      <c r="V40" s="65"/>
      <c r="W40" s="65"/>
      <c r="X40" s="65"/>
      <c r="Y40" s="65"/>
      <c r="Z40" s="65"/>
      <c r="AA40" s="65"/>
      <c r="AB40" s="65"/>
    </row>
    <row r="41" spans="1:28" s="8" customFormat="1" ht="12.75" customHeight="1" x14ac:dyDescent="0.2">
      <c r="A41" s="65"/>
      <c r="C41" s="78"/>
      <c r="D41" s="14"/>
      <c r="E41" s="333"/>
      <c r="F41" s="333"/>
      <c r="G41" s="333"/>
      <c r="H41" s="333"/>
      <c r="I41" s="333"/>
      <c r="J41" s="333"/>
      <c r="K41" s="333"/>
      <c r="L41" s="333"/>
      <c r="M41" s="333"/>
      <c r="P41" s="65"/>
      <c r="Q41" s="65"/>
      <c r="R41" s="65"/>
      <c r="S41" s="65"/>
      <c r="T41" s="65"/>
      <c r="U41" s="65"/>
      <c r="V41" s="65"/>
      <c r="W41" s="65"/>
      <c r="X41" s="65"/>
      <c r="Y41" s="65"/>
      <c r="Z41" s="65"/>
      <c r="AA41" s="65"/>
      <c r="AB41" s="65"/>
    </row>
    <row r="42" spans="1:28" s="34" customFormat="1" x14ac:dyDescent="0.2">
      <c r="A42" s="248"/>
      <c r="C42" s="335"/>
      <c r="D42" s="98" t="s">
        <v>552</v>
      </c>
      <c r="E42" s="853" t="str">
        <f>Translations!$B$199</f>
        <v>Lista djelatnosti u postrojenju sukladno Prilogu I. Uredbe o načinu trgovanja emisijskim jedinicama stakleničkih plinova (NN 89/20).</v>
      </c>
      <c r="F42" s="857"/>
      <c r="G42" s="857"/>
      <c r="H42" s="857"/>
      <c r="I42" s="857"/>
      <c r="J42" s="857"/>
      <c r="K42" s="857"/>
      <c r="L42" s="857"/>
      <c r="M42" s="857"/>
      <c r="N42" s="857"/>
      <c r="O42" s="8"/>
      <c r="P42" s="248"/>
      <c r="Q42" s="248"/>
      <c r="R42" s="248"/>
      <c r="S42" s="248"/>
      <c r="T42" s="248"/>
      <c r="U42" s="248"/>
      <c r="V42" s="248"/>
      <c r="W42" s="248"/>
      <c r="X42" s="248"/>
      <c r="Y42" s="248"/>
      <c r="Z42" s="248"/>
      <c r="AA42" s="248"/>
      <c r="AB42" s="248"/>
    </row>
    <row r="43" spans="1:28" s="8" customFormat="1" ht="12.75" customHeight="1" x14ac:dyDescent="0.2">
      <c r="A43" s="65"/>
      <c r="C43" s="78"/>
      <c r="E43" s="1016" t="str">
        <f>Translations!$B$200</f>
        <v>Navedite tehničke pojedinosti u postrojenju za svaku djelatnost u skladu s Prilogom I. Uredbe o načinu trgovanja emisijskim jedinicama stakleničkih plinova (NN 89/20).</v>
      </c>
      <c r="F43" s="1016"/>
      <c r="G43" s="1016"/>
      <c r="H43" s="1016"/>
      <c r="I43" s="1016"/>
      <c r="J43" s="1016"/>
      <c r="K43" s="1016"/>
      <c r="L43" s="1016"/>
      <c r="M43" s="1016"/>
      <c r="N43" s="1016"/>
      <c r="P43" s="65"/>
      <c r="Q43" s="65"/>
      <c r="R43" s="65"/>
      <c r="S43" s="65"/>
      <c r="T43" s="65"/>
      <c r="U43" s="65"/>
      <c r="V43" s="65"/>
      <c r="W43" s="65"/>
      <c r="X43" s="65"/>
      <c r="Y43" s="65"/>
      <c r="Z43" s="65"/>
      <c r="AA43" s="65"/>
      <c r="AB43" s="65"/>
    </row>
    <row r="44" spans="1:28" s="8" customFormat="1" ht="15" customHeight="1" x14ac:dyDescent="0.2">
      <c r="A44" s="65"/>
      <c r="C44" s="78"/>
      <c r="E44" s="1016" t="str">
        <f>Translations!$B$201</f>
        <v>Također molimo da navedete kapacitet svake djelatnosti postrojenja sukladno Prilogu I.</v>
      </c>
      <c r="F44" s="1016"/>
      <c r="G44" s="1016"/>
      <c r="H44" s="1016"/>
      <c r="I44" s="1016"/>
      <c r="J44" s="1016"/>
      <c r="K44" s="1016"/>
      <c r="L44" s="1016"/>
      <c r="M44" s="1016"/>
      <c r="N44" s="1016"/>
      <c r="P44" s="65"/>
      <c r="Q44" s="65"/>
      <c r="R44" s="65"/>
      <c r="S44" s="65"/>
      <c r="T44" s="65"/>
      <c r="U44" s="65"/>
      <c r="V44" s="65"/>
      <c r="W44" s="65"/>
      <c r="X44" s="65"/>
      <c r="Y44" s="65"/>
      <c r="Z44" s="65"/>
      <c r="AA44" s="65"/>
      <c r="AB44" s="65"/>
    </row>
    <row r="45" spans="1:28" s="8" customFormat="1" ht="12.75" customHeight="1" x14ac:dyDescent="0.2">
      <c r="A45" s="65"/>
      <c r="C45" s="78"/>
      <c r="E45" s="1016" t="str">
        <f>Translations!$B$202</f>
        <v>"Kapacitet" u ovom kontekstu znači:</v>
      </c>
      <c r="F45" s="1016"/>
      <c r="G45" s="1016"/>
      <c r="H45" s="1016"/>
      <c r="I45" s="1016"/>
      <c r="J45" s="1016"/>
      <c r="K45" s="1016"/>
      <c r="L45" s="1016"/>
      <c r="M45" s="1016"/>
      <c r="N45" s="1016"/>
      <c r="P45" s="65"/>
      <c r="Q45" s="65"/>
      <c r="R45" s="65"/>
      <c r="S45" s="65"/>
      <c r="T45" s="65"/>
      <c r="U45" s="65"/>
      <c r="V45" s="65"/>
      <c r="W45" s="65"/>
      <c r="X45" s="65"/>
      <c r="Y45" s="65"/>
      <c r="Z45" s="65"/>
      <c r="AA45" s="65"/>
      <c r="AB45" s="65"/>
    </row>
    <row r="46" spans="1:28" s="8" customFormat="1" ht="25.5" customHeight="1" x14ac:dyDescent="0.2">
      <c r="A46" s="65"/>
      <c r="C46" s="78"/>
      <c r="E46" s="339" t="s">
        <v>1290</v>
      </c>
      <c r="F46" s="1016" t="str">
        <f>Translations!$B$203</f>
        <v>Nazivna toplinska ulazna instalirana snaga (veća od 20 MW) je podatak koji govori pri kojem maksimumu može biti spaljeno gorivo u postrojenju te koji se pomnožen s kaloričnom vrijednošću izražava u MW.</v>
      </c>
      <c r="G46" s="1016"/>
      <c r="H46" s="1016"/>
      <c r="I46" s="1016"/>
      <c r="J46" s="1016"/>
      <c r="K46" s="1016"/>
      <c r="L46" s="1016"/>
      <c r="M46" s="1016"/>
      <c r="N46" s="1016"/>
      <c r="P46" s="65"/>
      <c r="Q46" s="65"/>
      <c r="R46" s="65"/>
      <c r="S46" s="65"/>
      <c r="T46" s="65"/>
      <c r="U46" s="65"/>
      <c r="V46" s="65"/>
      <c r="W46" s="65"/>
      <c r="X46" s="65"/>
      <c r="Y46" s="65"/>
      <c r="Z46" s="65"/>
      <c r="AA46" s="65"/>
      <c r="AB46" s="65"/>
    </row>
    <row r="47" spans="1:28" s="8" customFormat="1" ht="12.75" customHeight="1" x14ac:dyDescent="0.2">
      <c r="A47" s="65"/>
      <c r="C47" s="78"/>
      <c r="E47" s="339" t="s">
        <v>1290</v>
      </c>
      <c r="F47" s="1016" t="str">
        <f>Translations!$B$204</f>
        <v>Proizvodni kapaciteti za djelatnosti iz Priloga I.Uredbe o načinu trgovanja emisijskim jedinicama stakleničkih plinova (NN 89/2020) za koje kapacitet određuje uključivanje u EU ETS.</v>
      </c>
      <c r="G47" s="1016"/>
      <c r="H47" s="1016"/>
      <c r="I47" s="1016"/>
      <c r="J47" s="1016"/>
      <c r="K47" s="1016"/>
      <c r="L47" s="1016"/>
      <c r="M47" s="1016"/>
      <c r="N47" s="1016"/>
      <c r="P47" s="65"/>
      <c r="Q47" s="65"/>
      <c r="R47" s="65"/>
      <c r="S47" s="65"/>
      <c r="T47" s="65"/>
      <c r="U47" s="65"/>
      <c r="V47" s="65"/>
      <c r="W47" s="65"/>
      <c r="X47" s="65"/>
      <c r="Y47" s="65"/>
      <c r="Z47" s="65"/>
      <c r="AA47" s="65"/>
      <c r="AB47" s="65"/>
    </row>
    <row r="48" spans="1:28" s="8" customFormat="1" ht="25.5" customHeight="1" x14ac:dyDescent="0.2">
      <c r="A48" s="65"/>
      <c r="C48" s="78"/>
      <c r="E48" s="1016" t="str">
        <f>Translations!$B$205</f>
        <v>Provjerite da su granice postrojenja točne, te u skladu s Prilogom I. Uredbe o načinu trgovanja emisijskim jedinicama stakleničkih plinova (NN 89/20). Za daljnje informacije obratite pažnju na relevantne dijelove Uputa Komisije o tumačenju Priloga I. Ovaj dokument može se naći pod sljedećim linkom:</v>
      </c>
      <c r="F48" s="1016"/>
      <c r="G48" s="1016"/>
      <c r="H48" s="1016"/>
      <c r="I48" s="1016"/>
      <c r="J48" s="1016"/>
      <c r="K48" s="1016"/>
      <c r="L48" s="1016"/>
      <c r="M48" s="1016"/>
      <c r="N48" s="1016"/>
      <c r="P48" s="12"/>
      <c r="Q48" s="65"/>
      <c r="R48" s="65"/>
      <c r="S48" s="65"/>
      <c r="T48" s="65"/>
      <c r="U48" s="65"/>
      <c r="V48" s="65"/>
      <c r="W48" s="65"/>
      <c r="X48" s="65"/>
      <c r="Y48" s="65"/>
      <c r="Z48" s="65"/>
      <c r="AA48" s="65"/>
      <c r="AB48" s="65"/>
    </row>
    <row r="49" spans="1:28" s="8" customFormat="1" ht="15" customHeight="1" x14ac:dyDescent="0.2">
      <c r="A49" s="65"/>
      <c r="C49" s="78"/>
      <c r="E49" s="1024" t="s">
        <v>2091</v>
      </c>
      <c r="F49" s="1025"/>
      <c r="G49" s="1025"/>
      <c r="H49" s="1025"/>
      <c r="I49" s="1025"/>
      <c r="J49" s="1025"/>
      <c r="K49" s="1025"/>
      <c r="L49" s="1025"/>
      <c r="M49" s="1025"/>
      <c r="N49" s="1025"/>
      <c r="P49" s="65"/>
      <c r="Q49" s="65"/>
      <c r="R49" s="65"/>
      <c r="S49" s="65"/>
      <c r="T49" s="65"/>
      <c r="U49" s="65"/>
      <c r="V49" s="65"/>
      <c r="W49" s="65"/>
      <c r="X49" s="65"/>
      <c r="Y49" s="65"/>
      <c r="Z49" s="65"/>
      <c r="AA49" s="65"/>
      <c r="AB49" s="65"/>
    </row>
    <row r="50" spans="1:28" s="8" customFormat="1" ht="12.75" customHeight="1" x14ac:dyDescent="0.2">
      <c r="A50" s="65"/>
      <c r="C50" s="78"/>
      <c r="D50" s="14"/>
      <c r="E50" s="987" t="str">
        <f>Translations!$B$207</f>
        <v>Ovdje unesen popis biti će dostupan kao padajući izbornik u tablicama gdje je poveznica na pojedinu djelatnost potrebna za  opis postrojenja.</v>
      </c>
      <c r="F50" s="857"/>
      <c r="G50" s="857"/>
      <c r="H50" s="857"/>
      <c r="I50" s="857"/>
      <c r="J50" s="857"/>
      <c r="K50" s="857"/>
      <c r="L50" s="857"/>
      <c r="M50" s="857"/>
      <c r="N50" s="857"/>
      <c r="P50" s="65"/>
      <c r="Q50" s="65"/>
      <c r="R50" s="65"/>
      <c r="S50" s="65"/>
      <c r="T50" s="65"/>
      <c r="U50" s="65"/>
      <c r="V50" s="65"/>
      <c r="W50" s="65"/>
      <c r="X50" s="65"/>
      <c r="Y50" s="65"/>
      <c r="Z50" s="65"/>
      <c r="AA50" s="65"/>
      <c r="AB50" s="65"/>
    </row>
    <row r="51" spans="1:28" s="8" customFormat="1" ht="12.75" customHeight="1" x14ac:dyDescent="0.2">
      <c r="A51" s="65"/>
      <c r="C51" s="78"/>
      <c r="D51" s="14"/>
      <c r="E51" s="943" t="str">
        <f>Translations!$B$135</f>
        <v>Za prikazivanje/skrivanje primjera, pritisnite na kućicu "Primjeri" unutar navigacijskog područja.</v>
      </c>
      <c r="F51" s="1018"/>
      <c r="G51" s="1018"/>
      <c r="H51" s="1018"/>
      <c r="I51" s="1018"/>
      <c r="J51" s="1018"/>
      <c r="K51" s="1018"/>
      <c r="L51" s="1018"/>
      <c r="M51" s="1018"/>
      <c r="N51" s="1018"/>
      <c r="P51" s="65"/>
      <c r="Q51" s="65"/>
      <c r="R51" s="65"/>
      <c r="S51" s="65"/>
      <c r="T51" s="65"/>
      <c r="U51" s="65"/>
      <c r="V51" s="65"/>
      <c r="W51" s="65"/>
      <c r="X51" s="65"/>
      <c r="Y51" s="65"/>
      <c r="Z51" s="65"/>
      <c r="AA51" s="65"/>
      <c r="AB51" s="65"/>
    </row>
    <row r="52" spans="1:28" s="8" customFormat="1" ht="5.0999999999999996" customHeight="1" x14ac:dyDescent="0.2">
      <c r="A52" s="65"/>
      <c r="C52" s="78"/>
      <c r="F52" s="340"/>
      <c r="P52" s="65"/>
      <c r="Q52" s="65"/>
      <c r="R52" s="65"/>
      <c r="S52" s="65"/>
      <c r="T52" s="65"/>
      <c r="U52" s="65"/>
      <c r="V52" s="65"/>
      <c r="W52" s="65"/>
      <c r="X52" s="65"/>
      <c r="Y52" s="65"/>
      <c r="Z52" s="65"/>
      <c r="AA52" s="65"/>
      <c r="AB52" s="65"/>
    </row>
    <row r="53" spans="1:28" s="8" customFormat="1" ht="79.5" thickBot="1" x14ac:dyDescent="0.25">
      <c r="A53" s="65"/>
      <c r="C53" s="78"/>
      <c r="E53" s="343" t="str">
        <f>Translations!$B$208</f>
        <v>Oznaka djelatnosti (A1, A2…)</v>
      </c>
      <c r="F53" s="1074" t="str">
        <f>Translations!$B$209</f>
        <v>Djelatnosti Priloga I</v>
      </c>
      <c r="G53" s="1085"/>
      <c r="H53" s="1085"/>
      <c r="I53" s="1085"/>
      <c r="J53" s="1086"/>
      <c r="K53" s="344" t="str">
        <f>Translations!$B$210</f>
        <v>Ukupni kapacitet djelatnosti</v>
      </c>
      <c r="L53" s="344" t="str">
        <f>Translations!$B$211</f>
        <v>Jedinice kapaciteta</v>
      </c>
      <c r="M53" s="344" t="str">
        <f>Translations!$B$1163</f>
        <v>Nazivna ulazna toplinska snaga u MW (th) (ako je kapacitet izražen u tonama)</v>
      </c>
      <c r="N53" s="415" t="str">
        <f>Translations!$B$212</f>
        <v>Emitirani staklenički plinovi</v>
      </c>
      <c r="P53" s="65"/>
      <c r="Q53" s="65"/>
      <c r="R53" s="65"/>
      <c r="S53" s="65"/>
      <c r="T53" s="65"/>
      <c r="U53" s="351" t="s">
        <v>1229</v>
      </c>
      <c r="V53" s="351" t="s">
        <v>1229</v>
      </c>
      <c r="W53" s="351" t="s">
        <v>1229</v>
      </c>
      <c r="X53" s="351" t="s">
        <v>1229</v>
      </c>
      <c r="Y53" s="351" t="s">
        <v>1229</v>
      </c>
      <c r="Z53" s="65"/>
      <c r="AA53" s="65"/>
      <c r="AB53" s="65"/>
    </row>
    <row r="54" spans="1:28" s="8" customFormat="1" ht="12.75" hidden="1" customHeight="1" x14ac:dyDescent="0.2">
      <c r="A54" s="12" t="s">
        <v>1371</v>
      </c>
      <c r="C54" s="78"/>
      <c r="E54" s="230" t="s">
        <v>218</v>
      </c>
      <c r="F54" s="1023" t="str">
        <f>Translations!$B$213</f>
        <v>Proizvodnja cementnog klinkera</v>
      </c>
      <c r="G54" s="952"/>
      <c r="H54" s="952"/>
      <c r="I54" s="952"/>
      <c r="J54" s="953"/>
      <c r="K54" s="230">
        <v>1500</v>
      </c>
      <c r="L54" s="211" t="str">
        <f>Translations!$B$214</f>
        <v>Tone po danu</v>
      </c>
      <c r="M54" s="230">
        <v>230</v>
      </c>
      <c r="N54" s="211" t="str">
        <f t="shared" ref="N54:N63" si="0">IF(ISBLANK(F54),"",INDEX(EUConst_AnnexIListGHG,MATCH(F54,AnnexIActivities,0)))</f>
        <v>CO2</v>
      </c>
      <c r="P54" s="65"/>
      <c r="Q54" s="65"/>
      <c r="R54" s="65"/>
      <c r="S54" s="65"/>
      <c r="T54" s="65"/>
      <c r="U54" s="351"/>
      <c r="V54" s="351"/>
      <c r="W54" s="351"/>
      <c r="X54" s="351"/>
      <c r="Y54" s="351"/>
      <c r="Z54" s="65"/>
      <c r="AA54" s="65"/>
      <c r="AB54" s="65"/>
    </row>
    <row r="55" spans="1:28" s="8" customFormat="1" ht="12.75" hidden="1" customHeight="1" thickBot="1" x14ac:dyDescent="0.25">
      <c r="A55" s="12" t="s">
        <v>1371</v>
      </c>
      <c r="C55" s="78"/>
      <c r="E55" s="230" t="s">
        <v>219</v>
      </c>
      <c r="F55" s="1023" t="str">
        <f>Translations!$B$215</f>
        <v xml:space="preserve">Izgaranje goriva </v>
      </c>
      <c r="G55" s="952"/>
      <c r="H55" s="952"/>
      <c r="I55" s="952"/>
      <c r="J55" s="953"/>
      <c r="K55" s="230">
        <v>120</v>
      </c>
      <c r="L55" s="211" t="str">
        <f>Translations!$B$216</f>
        <v>MW(th)</v>
      </c>
      <c r="M55" s="230">
        <v>120</v>
      </c>
      <c r="N55" s="211" t="str">
        <f>IF(ISBLANK(F55),"",INDEX(EUConst_AnnexIListGHG,MATCH(F55,AnnexIActivities,0)))</f>
        <v>CO2</v>
      </c>
      <c r="P55" s="65"/>
      <c r="Q55" s="65"/>
      <c r="R55" s="65"/>
      <c r="S55" s="65"/>
      <c r="T55" s="65"/>
      <c r="U55" s="351"/>
      <c r="V55" s="351"/>
      <c r="W55" s="351"/>
      <c r="X55" s="351"/>
      <c r="Y55" s="351"/>
      <c r="Z55" s="65"/>
      <c r="AA55" s="65"/>
      <c r="AB55" s="65"/>
    </row>
    <row r="56" spans="1:28" s="8" customFormat="1" ht="12.75" customHeight="1" x14ac:dyDescent="0.2">
      <c r="A56" s="65"/>
      <c r="C56" s="78"/>
      <c r="E56" s="81" t="s">
        <v>1214</v>
      </c>
      <c r="F56" s="1010"/>
      <c r="G56" s="1011"/>
      <c r="H56" s="1011"/>
      <c r="I56" s="1011"/>
      <c r="J56" s="1012"/>
      <c r="K56" s="198"/>
      <c r="L56" s="199"/>
      <c r="M56" s="198"/>
      <c r="N56" s="82" t="str">
        <f t="shared" si="0"/>
        <v/>
      </c>
      <c r="P56" s="65"/>
      <c r="Q56" s="65"/>
      <c r="R56" s="65"/>
      <c r="S56" s="65"/>
      <c r="T56" s="65">
        <v>1</v>
      </c>
      <c r="U56" s="352" t="str">
        <f t="shared" ref="U56:U62" si="1">IF(ISBLANK(F56),"",E56)</f>
        <v/>
      </c>
      <c r="V56" s="353" t="str">
        <f t="shared" ref="V56:V62" si="2">IF(ISBLANK(F56),"",F56)</f>
        <v/>
      </c>
      <c r="W56" s="354" t="str">
        <f>IF(V56="","",MAX(W$55:W55)+1)</f>
        <v/>
      </c>
      <c r="X56" s="355" t="str">
        <f t="shared" ref="X56:X62" si="3">IF(COUNTIF($W$56:$W$60,T56)=1,INDEX($U$56:$U$60,MATCH(T56,$W$56:$W$60,0)) &amp; ": " &amp; INDEX($V$56:$V$60,MATCH(T56,$W$56:$W$60,0)),EUconst_NA)</f>
        <v>nije primjenjivo</v>
      </c>
      <c r="Y56" s="356" t="str">
        <f t="shared" ref="Y56:Y62" si="4">IF(COUNTIF($W$56:$W$60,T56)=1,INDEX($V$56:$V$60,MATCH(T56,$W$56:$W$60,0)),EUconst_NA)</f>
        <v>nije primjenjivo</v>
      </c>
      <c r="Z56" s="352" t="str">
        <f t="shared" ref="Z56:Z62" si="5">IF(F56="","",MATCH(F56,AnnexIActivities,0))</f>
        <v/>
      </c>
      <c r="AA56" s="65"/>
      <c r="AB56" s="65"/>
    </row>
    <row r="57" spans="1:28" s="8" customFormat="1" ht="12.75" customHeight="1" x14ac:dyDescent="0.2">
      <c r="A57" s="65"/>
      <c r="C57" s="78"/>
      <c r="E57" s="81" t="s">
        <v>1215</v>
      </c>
      <c r="F57" s="1010"/>
      <c r="G57" s="1011"/>
      <c r="H57" s="1011"/>
      <c r="I57" s="1011"/>
      <c r="J57" s="1012"/>
      <c r="K57" s="198"/>
      <c r="L57" s="199"/>
      <c r="M57" s="198"/>
      <c r="N57" s="82" t="str">
        <f t="shared" si="0"/>
        <v/>
      </c>
      <c r="P57" s="65"/>
      <c r="Q57" s="65"/>
      <c r="R57" s="65"/>
      <c r="S57" s="65"/>
      <c r="T57" s="65">
        <v>2</v>
      </c>
      <c r="U57" s="352" t="str">
        <f t="shared" si="1"/>
        <v/>
      </c>
      <c r="V57" s="353" t="str">
        <f t="shared" si="2"/>
        <v/>
      </c>
      <c r="W57" s="354" t="str">
        <f>IF(V57="","",MAX(W$55:W56)+1)</f>
        <v/>
      </c>
      <c r="X57" s="357" t="str">
        <f t="shared" si="3"/>
        <v>nije primjenjivo</v>
      </c>
      <c r="Y57" s="356" t="str">
        <f t="shared" si="4"/>
        <v>nije primjenjivo</v>
      </c>
      <c r="Z57" s="352" t="str">
        <f t="shared" si="5"/>
        <v/>
      </c>
      <c r="AA57" s="65"/>
      <c r="AB57" s="65"/>
    </row>
    <row r="58" spans="1:28" s="8" customFormat="1" ht="12.75" customHeight="1" x14ac:dyDescent="0.2">
      <c r="A58" s="65"/>
      <c r="C58" s="78"/>
      <c r="E58" s="81" t="s">
        <v>1216</v>
      </c>
      <c r="F58" s="1010"/>
      <c r="G58" s="1011"/>
      <c r="H58" s="1011"/>
      <c r="I58" s="1011"/>
      <c r="J58" s="1012"/>
      <c r="K58" s="198"/>
      <c r="L58" s="199"/>
      <c r="M58" s="198"/>
      <c r="N58" s="82" t="str">
        <f t="shared" si="0"/>
        <v/>
      </c>
      <c r="P58" s="65"/>
      <c r="Q58" s="65"/>
      <c r="R58" s="65"/>
      <c r="S58" s="65"/>
      <c r="T58" s="65">
        <v>3</v>
      </c>
      <c r="U58" s="352" t="str">
        <f t="shared" si="1"/>
        <v/>
      </c>
      <c r="V58" s="353" t="str">
        <f t="shared" si="2"/>
        <v/>
      </c>
      <c r="W58" s="354" t="str">
        <f>IF(V58="","",MAX(W$55:W57)+1)</f>
        <v/>
      </c>
      <c r="X58" s="357" t="str">
        <f t="shared" si="3"/>
        <v>nije primjenjivo</v>
      </c>
      <c r="Y58" s="356" t="str">
        <f t="shared" si="4"/>
        <v>nije primjenjivo</v>
      </c>
      <c r="Z58" s="352" t="str">
        <f t="shared" si="5"/>
        <v/>
      </c>
      <c r="AA58" s="65"/>
      <c r="AB58" s="65"/>
    </row>
    <row r="59" spans="1:28" s="8" customFormat="1" ht="12.75" customHeight="1" x14ac:dyDescent="0.2">
      <c r="A59" s="65"/>
      <c r="C59" s="78"/>
      <c r="E59" s="81" t="s">
        <v>1217</v>
      </c>
      <c r="F59" s="1010"/>
      <c r="G59" s="1011"/>
      <c r="H59" s="1011"/>
      <c r="I59" s="1011"/>
      <c r="J59" s="1012"/>
      <c r="K59" s="198"/>
      <c r="L59" s="199"/>
      <c r="M59" s="198"/>
      <c r="N59" s="82" t="str">
        <f t="shared" si="0"/>
        <v/>
      </c>
      <c r="P59" s="65"/>
      <c r="Q59" s="65"/>
      <c r="R59" s="65"/>
      <c r="S59" s="65"/>
      <c r="T59" s="65">
        <v>4</v>
      </c>
      <c r="U59" s="352" t="str">
        <f t="shared" si="1"/>
        <v/>
      </c>
      <c r="V59" s="353" t="str">
        <f t="shared" si="2"/>
        <v/>
      </c>
      <c r="W59" s="354" t="str">
        <f>IF(V59="","",MAX(W$55:W58)+1)</f>
        <v/>
      </c>
      <c r="X59" s="357" t="str">
        <f t="shared" si="3"/>
        <v>nije primjenjivo</v>
      </c>
      <c r="Y59" s="356" t="str">
        <f t="shared" si="4"/>
        <v>nije primjenjivo</v>
      </c>
      <c r="Z59" s="352" t="str">
        <f t="shared" si="5"/>
        <v/>
      </c>
      <c r="AA59" s="65"/>
      <c r="AB59" s="65"/>
    </row>
    <row r="60" spans="1:28" s="8" customFormat="1" ht="12.75" customHeight="1" x14ac:dyDescent="0.2">
      <c r="A60" s="65"/>
      <c r="C60" s="78"/>
      <c r="E60" s="81" t="s">
        <v>1218</v>
      </c>
      <c r="F60" s="1010"/>
      <c r="G60" s="1011"/>
      <c r="H60" s="1011"/>
      <c r="I60" s="1011"/>
      <c r="J60" s="1012"/>
      <c r="K60" s="198"/>
      <c r="L60" s="199"/>
      <c r="M60" s="198"/>
      <c r="N60" s="82" t="str">
        <f t="shared" si="0"/>
        <v/>
      </c>
      <c r="P60" s="65"/>
      <c r="Q60" s="65"/>
      <c r="R60" s="65"/>
      <c r="S60" s="65"/>
      <c r="T60" s="65">
        <v>5</v>
      </c>
      <c r="U60" s="352" t="str">
        <f t="shared" si="1"/>
        <v/>
      </c>
      <c r="V60" s="353" t="str">
        <f t="shared" si="2"/>
        <v/>
      </c>
      <c r="W60" s="354" t="str">
        <f>IF(V60="","",MAX(W$55:W59)+1)</f>
        <v/>
      </c>
      <c r="X60" s="357" t="str">
        <f t="shared" si="3"/>
        <v>nije primjenjivo</v>
      </c>
      <c r="Y60" s="356" t="str">
        <f t="shared" si="4"/>
        <v>nije primjenjivo</v>
      </c>
      <c r="Z60" s="352" t="str">
        <f t="shared" si="5"/>
        <v/>
      </c>
      <c r="AA60" s="65"/>
      <c r="AB60" s="65"/>
    </row>
    <row r="61" spans="1:28" s="8" customFormat="1" ht="12.75" customHeight="1" x14ac:dyDescent="0.2">
      <c r="A61" s="65"/>
      <c r="C61" s="78"/>
      <c r="E61" s="81" t="s">
        <v>1680</v>
      </c>
      <c r="F61" s="1010"/>
      <c r="G61" s="1011"/>
      <c r="H61" s="1011"/>
      <c r="I61" s="1011"/>
      <c r="J61" s="1012"/>
      <c r="K61" s="198"/>
      <c r="L61" s="199"/>
      <c r="M61" s="198"/>
      <c r="N61" s="82" t="str">
        <f>IF(ISBLANK(F61),"",INDEX(EUConst_AnnexIListGHG,MATCH(F61,AnnexIActivities,0)))</f>
        <v/>
      </c>
      <c r="P61" s="65"/>
      <c r="Q61" s="65"/>
      <c r="R61" s="65"/>
      <c r="S61" s="65"/>
      <c r="T61" s="65">
        <v>6</v>
      </c>
      <c r="U61" s="352" t="str">
        <f t="shared" si="1"/>
        <v/>
      </c>
      <c r="V61" s="353" t="str">
        <f t="shared" si="2"/>
        <v/>
      </c>
      <c r="W61" s="354" t="str">
        <f>IF(V61="","",MAX(W$55:W60)+1)</f>
        <v/>
      </c>
      <c r="X61" s="357" t="str">
        <f t="shared" si="3"/>
        <v>nije primjenjivo</v>
      </c>
      <c r="Y61" s="356" t="str">
        <f t="shared" si="4"/>
        <v>nije primjenjivo</v>
      </c>
      <c r="Z61" s="352" t="str">
        <f t="shared" si="5"/>
        <v/>
      </c>
      <c r="AA61" s="65"/>
      <c r="AB61" s="65"/>
    </row>
    <row r="62" spans="1:28" s="8" customFormat="1" ht="12.75" customHeight="1" x14ac:dyDescent="0.2">
      <c r="A62" s="65"/>
      <c r="C62" s="78"/>
      <c r="E62" s="81" t="s">
        <v>1681</v>
      </c>
      <c r="F62" s="1010"/>
      <c r="G62" s="1011"/>
      <c r="H62" s="1011"/>
      <c r="I62" s="1011"/>
      <c r="J62" s="1012"/>
      <c r="K62" s="198"/>
      <c r="L62" s="199"/>
      <c r="M62" s="198"/>
      <c r="N62" s="82" t="str">
        <f>IF(ISBLANK(F62),"",INDEX(EUConst_AnnexIListGHG,MATCH(F62,AnnexIActivities,0)))</f>
        <v/>
      </c>
      <c r="P62" s="65"/>
      <c r="Q62" s="65"/>
      <c r="R62" s="65"/>
      <c r="S62" s="65"/>
      <c r="T62" s="65">
        <v>7</v>
      </c>
      <c r="U62" s="352" t="str">
        <f t="shared" si="1"/>
        <v/>
      </c>
      <c r="V62" s="353" t="str">
        <f t="shared" si="2"/>
        <v/>
      </c>
      <c r="W62" s="354" t="str">
        <f>IF(V62="","",MAX(W$55:W61)+1)</f>
        <v/>
      </c>
      <c r="X62" s="357" t="str">
        <f t="shared" si="3"/>
        <v>nije primjenjivo</v>
      </c>
      <c r="Y62" s="356" t="str">
        <f t="shared" si="4"/>
        <v>nije primjenjivo</v>
      </c>
      <c r="Z62" s="352" t="str">
        <f t="shared" si="5"/>
        <v/>
      </c>
      <c r="AA62" s="65"/>
      <c r="AB62" s="65"/>
    </row>
    <row r="63" spans="1:28" s="8" customFormat="1" ht="12.75" hidden="1" customHeight="1" thickBot="1" x14ac:dyDescent="0.25">
      <c r="A63" s="12" t="s">
        <v>1088</v>
      </c>
      <c r="C63" s="78"/>
      <c r="E63" s="81"/>
      <c r="F63" s="1030"/>
      <c r="G63" s="1011"/>
      <c r="H63" s="1011"/>
      <c r="I63" s="1011"/>
      <c r="J63" s="1012"/>
      <c r="K63" s="4"/>
      <c r="L63" s="5"/>
      <c r="M63" s="4"/>
      <c r="N63" s="82" t="str">
        <f t="shared" si="0"/>
        <v/>
      </c>
      <c r="P63" s="65"/>
      <c r="Q63" s="65"/>
      <c r="R63" s="65"/>
      <c r="S63" s="65"/>
      <c r="T63" s="65"/>
      <c r="U63" s="358"/>
      <c r="V63" s="65"/>
      <c r="W63" s="65"/>
      <c r="X63" s="359"/>
      <c r="Y63" s="65"/>
      <c r="Z63" s="65"/>
      <c r="AA63" s="65"/>
      <c r="AB63" s="65"/>
    </row>
    <row r="64" spans="1:28" s="8" customFormat="1" ht="12.75" customHeight="1" x14ac:dyDescent="0.2">
      <c r="A64" s="65"/>
      <c r="C64" s="78"/>
      <c r="F64" s="340"/>
      <c r="P64" s="65"/>
      <c r="Q64" s="65"/>
      <c r="R64" s="65"/>
      <c r="S64" s="65"/>
      <c r="T64" s="65"/>
      <c r="U64" s="65"/>
      <c r="V64" s="65"/>
      <c r="W64" s="65"/>
      <c r="X64" s="65"/>
      <c r="Y64" s="65"/>
      <c r="Z64" s="65"/>
      <c r="AA64" s="65"/>
      <c r="AB64" s="65"/>
    </row>
    <row r="65" spans="1:28" s="8" customFormat="1" ht="12.75" customHeight="1" x14ac:dyDescent="0.2">
      <c r="A65" s="65"/>
      <c r="C65" s="78"/>
      <c r="D65" s="336" t="s">
        <v>837</v>
      </c>
      <c r="E65" s="1017" t="str">
        <f>Translations!$B$217</f>
        <v>Procjenjene godišnje emisije:</v>
      </c>
      <c r="F65" s="1017"/>
      <c r="G65" s="1017"/>
      <c r="H65" s="1017"/>
      <c r="I65" s="1017"/>
      <c r="J65" s="1017"/>
      <c r="P65" s="65"/>
      <c r="Q65" s="65"/>
      <c r="R65" s="65"/>
      <c r="S65" s="65"/>
      <c r="T65" s="65"/>
      <c r="U65" s="65"/>
      <c r="V65" s="65"/>
      <c r="W65" s="65"/>
      <c r="X65" s="65"/>
      <c r="Y65" s="65"/>
      <c r="Z65" s="65"/>
      <c r="AA65" s="65"/>
      <c r="AB65" s="65"/>
    </row>
    <row r="66" spans="1:28" s="8" customFormat="1" ht="38.85" customHeight="1" x14ac:dyDescent="0.2">
      <c r="A66" s="65"/>
      <c r="C66" s="78"/>
      <c r="E66" s="1016" t="str">
        <f>Translations!$B$1337</f>
        <v>Ovdje unesite prosječne godišnje emisije vašeg postrojenja. Ovi podaci su potrebni za kategorizaciju postrojenja sukladno članku 19. Uredbe. Upotrijebite podatke o prosječnim verificiranim godišnjim emisijama iz prethodnog razdoblja trgovanja ILI ako ti podaci nisu dostupni ili su neprikladni, konzervativnu procjenu prosječnih godišnjih emisija, sve prije oduzimanja bilo kojeg CO2 prenesenog iz postrojenja, ali isključujući CO2 biomase, obnovljivih goriva nebiološkog podrijetla ili goriva iz recikliranog ugljika ili sintetičkih niskougljičnih goriva .</v>
      </c>
      <c r="F66" s="1016"/>
      <c r="G66" s="1016"/>
      <c r="H66" s="1016"/>
      <c r="I66" s="1016"/>
      <c r="J66" s="1016"/>
      <c r="K66" s="1016"/>
      <c r="L66" s="1016"/>
      <c r="M66" s="1016"/>
      <c r="N66" s="1016"/>
      <c r="P66" s="65"/>
      <c r="Q66" s="65"/>
      <c r="R66" s="65"/>
      <c r="S66" s="65"/>
      <c r="T66" s="65"/>
      <c r="U66" s="65"/>
      <c r="V66" s="65"/>
      <c r="W66" s="65"/>
      <c r="X66" s="65"/>
      <c r="Y66" s="65"/>
      <c r="Z66" s="65"/>
      <c r="AA66" s="65"/>
      <c r="AB66" s="65"/>
    </row>
    <row r="67" spans="1:28" s="8" customFormat="1" ht="12.75" customHeight="1" x14ac:dyDescent="0.2">
      <c r="A67" s="65"/>
      <c r="C67" s="78"/>
      <c r="E67" s="943" t="str">
        <f>Translations!$B$219</f>
        <v>Kategorija se koristi za utvrđivanje zahtjeva minimalne razine točnosti u poglavlju 8 (Tokovi izvora).</v>
      </c>
      <c r="F67" s="943"/>
      <c r="G67" s="943"/>
      <c r="H67" s="943"/>
      <c r="I67" s="943"/>
      <c r="J67" s="943"/>
      <c r="K67" s="943"/>
      <c r="L67" s="943"/>
      <c r="M67" s="943"/>
      <c r="N67" s="943"/>
      <c r="P67" s="65"/>
      <c r="Q67" s="65"/>
      <c r="R67" s="65"/>
      <c r="S67" s="65"/>
      <c r="T67" s="65"/>
      <c r="U67" s="65"/>
      <c r="V67" s="65"/>
      <c r="W67" s="65"/>
      <c r="X67" s="65"/>
      <c r="Y67" s="65"/>
      <c r="Z67" s="65"/>
      <c r="AA67" s="65"/>
      <c r="AB67" s="65"/>
    </row>
    <row r="68" spans="1:28" s="8" customFormat="1" ht="38.25" customHeight="1" x14ac:dyDescent="0.2">
      <c r="A68" s="65"/>
      <c r="C68" s="78"/>
      <c r="E68" s="943" t="str">
        <f>Translations!$B$1338</f>
        <v>Napomena: mogu postojati slučajevi u kojima iz postrojenja proizlaze nulte emisije (tj. čak ni iz jedinice za napajanje u nuždi, kotlova za grijanje ureda itd., a također nema emisija iz biomase, obnovljivih goriva nebiološkog podrijetla ili goriva iz recikliranog ugljika ili sintetičkih niskougljičnih goriva. U takvim slučajevima, procijenjene emisije bile bi nula i potrebno je ispuniti samo ovaj odjeljak i list "K_Management" ovog plana praćenja.</v>
      </c>
      <c r="F68" s="943"/>
      <c r="G68" s="943"/>
      <c r="H68" s="943"/>
      <c r="I68" s="943"/>
      <c r="J68" s="943"/>
      <c r="K68" s="943"/>
      <c r="L68" s="943"/>
      <c r="M68" s="943"/>
      <c r="N68" s="943"/>
      <c r="P68" s="65"/>
      <c r="Q68" s="65"/>
      <c r="R68" s="65"/>
      <c r="S68" s="65"/>
      <c r="T68" s="65"/>
      <c r="U68" s="65"/>
      <c r="V68" s="65"/>
      <c r="W68" s="65"/>
      <c r="X68" s="65"/>
      <c r="Y68" s="65"/>
      <c r="Z68" s="65"/>
      <c r="AA68" s="65"/>
      <c r="AB68" s="65"/>
    </row>
    <row r="69" spans="1:28" s="8" customFormat="1" ht="5.0999999999999996" customHeight="1" thickBot="1" x14ac:dyDescent="0.25">
      <c r="A69" s="65"/>
      <c r="C69" s="78"/>
      <c r="F69" s="340"/>
      <c r="P69" s="65"/>
      <c r="Q69" s="65"/>
      <c r="R69" s="65"/>
      <c r="S69" s="65"/>
      <c r="T69" s="65"/>
      <c r="U69" s="65"/>
      <c r="V69" s="65"/>
      <c r="W69" s="65"/>
      <c r="X69" s="65"/>
      <c r="Y69" s="65"/>
      <c r="Z69" s="65"/>
      <c r="AA69" s="65"/>
      <c r="AB69" s="65"/>
    </row>
    <row r="70" spans="1:28" s="34" customFormat="1" ht="12.75" customHeight="1" thickBot="1" x14ac:dyDescent="0.25">
      <c r="A70" s="248"/>
      <c r="C70" s="335"/>
      <c r="E70" s="1031" t="str">
        <f>Translations!$B$220</f>
        <v>Procjenjene godišnje emisije</v>
      </c>
      <c r="F70" s="1031"/>
      <c r="G70" s="1031"/>
      <c r="H70" s="1087"/>
      <c r="I70" s="304"/>
      <c r="J70" s="341" t="s">
        <v>1289</v>
      </c>
      <c r="L70" s="342"/>
      <c r="M70" s="342"/>
      <c r="O70" s="8"/>
      <c r="P70" s="248"/>
      <c r="Q70" s="248"/>
      <c r="R70" s="248"/>
      <c r="S70" s="248"/>
      <c r="T70" s="248"/>
      <c r="U70" s="248"/>
      <c r="V70" s="248"/>
      <c r="W70" s="248"/>
      <c r="X70" s="248"/>
      <c r="Y70" s="248"/>
      <c r="Z70" s="248"/>
      <c r="AA70" s="248"/>
      <c r="AB70" s="248"/>
    </row>
    <row r="71" spans="1:28" s="8" customFormat="1" ht="12.75" customHeight="1" x14ac:dyDescent="0.2">
      <c r="A71" s="65"/>
      <c r="C71" s="78"/>
      <c r="E71" s="1031" t="str">
        <f>Translations!$B$221</f>
        <v>Kategorija postrojenja u skladu s člankom 19.</v>
      </c>
      <c r="F71" s="1031"/>
      <c r="G71" s="1031"/>
      <c r="H71" s="1032"/>
      <c r="I71" s="42" t="str">
        <f>IF(ISBLANK(CNTR_TotalEmissions),"",IF(CNTR_TotalEmissions&gt;500000,"C",IF(CNTR_TotalEmissions&gt;50000,"B","A")))</f>
        <v/>
      </c>
      <c r="J71" s="312"/>
      <c r="K71" s="312"/>
      <c r="L71" s="312"/>
      <c r="M71" s="67"/>
      <c r="P71" s="360"/>
      <c r="Q71" s="65"/>
      <c r="R71" s="65"/>
      <c r="S71" s="65"/>
      <c r="T71" s="65"/>
      <c r="U71" s="65"/>
      <c r="V71" s="65"/>
      <c r="W71" s="65"/>
      <c r="X71" s="65"/>
      <c r="Y71" s="65"/>
      <c r="Z71" s="65"/>
      <c r="AA71" s="65"/>
      <c r="AB71" s="65"/>
    </row>
    <row r="72" spans="1:28" s="8" customFormat="1" ht="12.75" customHeight="1" x14ac:dyDescent="0.2">
      <c r="A72" s="65"/>
      <c r="C72" s="78"/>
      <c r="E72" s="67"/>
      <c r="F72" s="67"/>
      <c r="G72" s="67"/>
      <c r="H72" s="67"/>
      <c r="I72" s="67"/>
      <c r="J72" s="67"/>
      <c r="K72" s="67"/>
      <c r="L72" s="67"/>
      <c r="M72" s="67"/>
      <c r="P72" s="360"/>
      <c r="Q72" s="65"/>
      <c r="R72" s="65"/>
      <c r="S72" s="65"/>
      <c r="T72" s="65"/>
      <c r="U72" s="65"/>
      <c r="V72" s="65"/>
      <c r="W72" s="65"/>
      <c r="X72" s="65"/>
      <c r="Y72" s="65"/>
      <c r="Z72" s="65"/>
      <c r="AA72" s="65"/>
      <c r="AB72" s="12" t="s">
        <v>725</v>
      </c>
    </row>
    <row r="73" spans="1:28" s="8" customFormat="1" ht="12.75" customHeight="1" x14ac:dyDescent="0.2">
      <c r="A73" s="65"/>
      <c r="C73" s="78"/>
      <c r="D73" s="336" t="s">
        <v>1021</v>
      </c>
      <c r="E73" s="336" t="str">
        <f>Translations!$B$222</f>
        <v>Postrojenje s niskim emisijama</v>
      </c>
      <c r="F73" s="336"/>
      <c r="G73" s="336"/>
      <c r="H73" s="336"/>
      <c r="I73" s="200"/>
      <c r="J73" s="1027" t="str">
        <f>IF(ISBLANK(CNTR_SmallEmitter),"",IF(S73,IF(CNTR_SmallEmitter=TRUE,EUconst_ERR_NoN2OSmallEmitters,""),IF(S74,EUconst_MsgSmallEmitters,"")))</f>
        <v/>
      </c>
      <c r="K73" s="1028"/>
      <c r="L73" s="1028"/>
      <c r="M73" s="1028"/>
      <c r="N73" s="1028"/>
      <c r="P73" s="361"/>
      <c r="Q73" s="65"/>
      <c r="R73" s="65"/>
      <c r="S73" s="353" t="b">
        <f>OR(COUNTIF(Z56:Z60,19),COUNTIF(Z56:Z60,20),COUNTIF(Z56:Z60,21))</f>
        <v>0</v>
      </c>
      <c r="T73" s="65" t="s">
        <v>1438</v>
      </c>
      <c r="U73" s="65"/>
      <c r="V73" s="65"/>
      <c r="W73" s="65"/>
      <c r="X73" s="65"/>
      <c r="Y73" s="65"/>
      <c r="Z73" s="65"/>
      <c r="AA73" s="65"/>
      <c r="AB73" s="353" t="b">
        <f>AND(CNTR_Category&lt;&gt;"",CNTR_Category&lt;&gt;"A")</f>
        <v>0</v>
      </c>
    </row>
    <row r="74" spans="1:28" s="34" customFormat="1" ht="12.75" customHeight="1" x14ac:dyDescent="0.2">
      <c r="A74" s="248"/>
      <c r="C74" s="335"/>
      <c r="D74" s="98"/>
      <c r="E74" s="1016" t="str">
        <f>Translations!$B$223</f>
        <v>Odabirom"TRUE"  znači da postrojenje zadovoljava kriterije za postrojenja s niskim emisijama kao što je definirano člankom 47.Uredbe</v>
      </c>
      <c r="F74" s="1016"/>
      <c r="G74" s="1016"/>
      <c r="H74" s="1016"/>
      <c r="I74" s="1016"/>
      <c r="J74" s="1016"/>
      <c r="K74" s="1016"/>
      <c r="L74" s="1016"/>
      <c r="M74" s="1018"/>
      <c r="N74" s="1018"/>
      <c r="O74" s="8"/>
      <c r="P74" s="362"/>
      <c r="Q74" s="248"/>
      <c r="R74" s="248"/>
      <c r="S74" s="353" t="b">
        <f>AND(ISNUMBER(CNTR_TotalEmissions),OR(AND(CNTR_SmallEmitter=TRUE,CNTR_TotalEmissions&gt;25000),AND(CNTR_SmallEmitter=FALSE,CNTR_TotalEmissions&lt;=25000)))</f>
        <v>0</v>
      </c>
      <c r="T74" s="248" t="s">
        <v>1444</v>
      </c>
      <c r="U74" s="248"/>
      <c r="V74" s="248"/>
      <c r="W74" s="248"/>
      <c r="X74" s="248"/>
      <c r="Y74" s="248"/>
      <c r="Z74" s="248"/>
      <c r="AA74" s="248"/>
      <c r="AB74" s="248"/>
    </row>
    <row r="75" spans="1:28" s="8" customFormat="1" ht="25.5" customHeight="1" x14ac:dyDescent="0.2">
      <c r="A75" s="65"/>
      <c r="C75" s="78"/>
      <c r="E75" s="1016" t="str">
        <f>Translations!$B$224</f>
        <v>Sukladno tom članku, operater može podnijeti pojednostavljen plan praćenja za postrojenja gdje ne postoje aktivnosti ispuštanja didušikovih oksida te se to može dokazati:</v>
      </c>
      <c r="F75" s="1016"/>
      <c r="G75" s="1016"/>
      <c r="H75" s="1016"/>
      <c r="I75" s="1016"/>
      <c r="J75" s="1016"/>
      <c r="K75" s="1016"/>
      <c r="L75" s="1016"/>
      <c r="M75" s="1016"/>
      <c r="N75" s="1016"/>
      <c r="P75" s="360"/>
      <c r="Q75" s="65"/>
      <c r="R75" s="65"/>
      <c r="S75" s="65"/>
      <c r="T75" s="65"/>
      <c r="U75" s="65"/>
      <c r="V75" s="65"/>
      <c r="W75" s="65"/>
      <c r="X75" s="65"/>
      <c r="Y75" s="65"/>
      <c r="Z75" s="65"/>
      <c r="AA75" s="65"/>
      <c r="AB75" s="65"/>
    </row>
    <row r="76" spans="1:28" s="8" customFormat="1" ht="12.75" customHeight="1" x14ac:dyDescent="0.2">
      <c r="A76" s="65"/>
      <c r="C76" s="78"/>
      <c r="E76" s="132" t="s">
        <v>1290</v>
      </c>
      <c r="F76" s="1016" t="str">
        <f>Translations!$B$225</f>
        <v>prosječne verificirane godišnje emisije postrojenja tijekom prethodnog razdoblja trgovanja bile su manje od 25 000 tona CO2 (e) godišnje, ili</v>
      </c>
      <c r="G76" s="1016"/>
      <c r="H76" s="1016"/>
      <c r="I76" s="1016"/>
      <c r="J76" s="1016"/>
      <c r="K76" s="1016"/>
      <c r="L76" s="1016"/>
      <c r="M76" s="1016"/>
      <c r="N76" s="1016"/>
      <c r="P76" s="360"/>
      <c r="Q76" s="65"/>
      <c r="R76" s="65"/>
      <c r="S76" s="65"/>
      <c r="T76" s="65"/>
      <c r="U76" s="65"/>
      <c r="V76" s="65"/>
      <c r="W76" s="65"/>
      <c r="X76" s="65"/>
      <c r="Y76" s="65"/>
      <c r="Z76" s="65"/>
      <c r="AA76" s="65"/>
      <c r="AB76" s="65"/>
    </row>
    <row r="77" spans="1:28" s="8" customFormat="1" ht="25.5" customHeight="1" x14ac:dyDescent="0.2">
      <c r="A77" s="65"/>
      <c r="C77" s="78"/>
      <c r="E77" s="132" t="s">
        <v>1290</v>
      </c>
      <c r="F77" s="1016" t="str">
        <f>Translations!$B$226</f>
        <v>gdje verificirane emisije nisu dostupne ili su neprimjerene, konzervativna procjena pokazuje da će emisije sljedećih pet godina biti manje od 25 000 tona CO2 (e) godišnje.</v>
      </c>
      <c r="G77" s="1016"/>
      <c r="H77" s="1016"/>
      <c r="I77" s="1016"/>
      <c r="J77" s="1016"/>
      <c r="K77" s="1016"/>
      <c r="L77" s="1016"/>
      <c r="M77" s="1016"/>
      <c r="N77" s="1016"/>
      <c r="P77" s="360"/>
      <c r="Q77" s="65"/>
      <c r="R77" s="65"/>
      <c r="S77" s="65"/>
      <c r="T77" s="65"/>
      <c r="U77" s="65"/>
      <c r="V77" s="65"/>
      <c r="W77" s="65"/>
      <c r="X77" s="65"/>
      <c r="Y77" s="65"/>
      <c r="Z77" s="65"/>
      <c r="AA77" s="65"/>
      <c r="AB77" s="65"/>
    </row>
    <row r="78" spans="1:28" s="8" customFormat="1" ht="12.75" customHeight="1" x14ac:dyDescent="0.2">
      <c r="A78" s="65"/>
      <c r="C78" s="78"/>
      <c r="E78" s="1016" t="str">
        <f>Translations!$B$1339</f>
        <v xml:space="preserve">Napomena: gornji podaci uključuju preneseni CO2, ali isključuju CO2 koji proizlazi iz biomase, obnovljivih goriva nebiološkog podrijetla ili goriva iz recikliranog ugljika ili sintetičkih niskougljičnih goriva </v>
      </c>
      <c r="F78" s="1016"/>
      <c r="G78" s="1016"/>
      <c r="H78" s="1016"/>
      <c r="I78" s="1016"/>
      <c r="J78" s="1016"/>
      <c r="K78" s="1016"/>
      <c r="L78" s="1016"/>
      <c r="M78" s="1016"/>
      <c r="N78" s="1016"/>
      <c r="P78" s="360"/>
      <c r="Q78" s="65"/>
      <c r="R78" s="65"/>
      <c r="S78" s="65"/>
      <c r="T78" s="65"/>
      <c r="U78" s="65"/>
      <c r="V78" s="65"/>
      <c r="W78" s="65"/>
      <c r="X78" s="65"/>
      <c r="Y78" s="65"/>
      <c r="Z78" s="65"/>
      <c r="AA78" s="65"/>
      <c r="AB78" s="65"/>
    </row>
    <row r="79" spans="1:28" s="8" customFormat="1" ht="12.75" customHeight="1" x14ac:dyDescent="0.2">
      <c r="A79" s="65"/>
      <c r="C79" s="78"/>
      <c r="E79" s="1016" t="str">
        <f>Translations!$B$228</f>
        <v>Ako je vaš izbor u suprotnosti s brojem procijenjenih emisija pod točkom (d) gore, poruka će istaknuti ovu činjenicu. Molimo dati odgovarajuće opravdanje u nastavku.</v>
      </c>
      <c r="F79" s="1016"/>
      <c r="G79" s="1016"/>
      <c r="H79" s="1016"/>
      <c r="I79" s="1016"/>
      <c r="J79" s="1016"/>
      <c r="K79" s="1016"/>
      <c r="L79" s="1016"/>
      <c r="M79" s="1016"/>
      <c r="N79" s="1016"/>
      <c r="P79" s="360"/>
      <c r="Q79" s="65"/>
      <c r="R79" s="65"/>
      <c r="S79" s="65"/>
      <c r="T79" s="65"/>
      <c r="U79" s="65"/>
      <c r="V79" s="65"/>
      <c r="W79" s="65"/>
      <c r="X79" s="65"/>
      <c r="Y79" s="65"/>
      <c r="Z79" s="65"/>
      <c r="AA79" s="65"/>
      <c r="AB79" s="65"/>
    </row>
    <row r="80" spans="1:28" s="8" customFormat="1" x14ac:dyDescent="0.2">
      <c r="A80" s="65"/>
      <c r="C80" s="78"/>
      <c r="E80" s="1029" t="str">
        <f>Translations!$B$229</f>
        <v>Ako je vaše postrojenje s niskim emisijama kao što je definirano člankom 47. Uredbe, primijenite  pojednostavljeni plan praćenja.</v>
      </c>
      <c r="F80" s="1029"/>
      <c r="G80" s="1029"/>
      <c r="H80" s="1029"/>
      <c r="I80" s="1029"/>
      <c r="J80" s="1029"/>
      <c r="K80" s="1029"/>
      <c r="L80" s="1029"/>
      <c r="M80" s="1029"/>
      <c r="N80" s="1029"/>
      <c r="P80" s="360"/>
      <c r="Q80" s="65"/>
      <c r="R80" s="65"/>
      <c r="S80" s="65"/>
      <c r="T80" s="65"/>
      <c r="U80" s="65"/>
      <c r="V80" s="65"/>
      <c r="W80" s="65"/>
      <c r="X80" s="65"/>
      <c r="Y80" s="65"/>
      <c r="Z80" s="65"/>
      <c r="AA80" s="65"/>
      <c r="AB80" s="65"/>
    </row>
    <row r="81" spans="1:28" s="8" customFormat="1" ht="5.0999999999999996" customHeight="1" x14ac:dyDescent="0.2">
      <c r="A81" s="65"/>
      <c r="C81" s="78"/>
      <c r="P81" s="65"/>
      <c r="Q81" s="65"/>
      <c r="R81" s="65"/>
      <c r="S81" s="65"/>
      <c r="T81" s="65"/>
      <c r="U81" s="65"/>
      <c r="V81" s="65"/>
      <c r="W81" s="65"/>
      <c r="X81" s="65"/>
      <c r="Y81" s="65"/>
      <c r="Z81" s="65"/>
      <c r="AA81" s="65"/>
      <c r="AB81" s="65"/>
    </row>
    <row r="82" spans="1:28" s="8" customFormat="1" ht="12.75" customHeight="1" x14ac:dyDescent="0.2">
      <c r="A82" s="65"/>
      <c r="C82" s="78"/>
      <c r="D82" s="336" t="s">
        <v>1447</v>
      </c>
      <c r="E82" s="1066" t="str">
        <f>Translations!$B$1164</f>
        <v>Procijenjene emisije pod točkom d) ili e) na temelju konzervativnih procjena?</v>
      </c>
      <c r="F82" s="1066"/>
      <c r="G82" s="1066"/>
      <c r="H82" s="1066"/>
      <c r="I82" s="1066"/>
      <c r="J82" s="1066"/>
      <c r="K82" s="1022"/>
      <c r="L82" s="660"/>
      <c r="P82" s="65"/>
      <c r="Q82" s="65"/>
      <c r="R82" s="65"/>
      <c r="S82" s="65"/>
      <c r="T82" s="65"/>
      <c r="U82" s="65"/>
      <c r="V82" s="65"/>
      <c r="W82" s="65"/>
      <c r="X82" s="65"/>
      <c r="Y82" s="65"/>
      <c r="Z82" s="65"/>
      <c r="AA82" s="65"/>
      <c r="AB82" s="65"/>
    </row>
    <row r="83" spans="1:28" s="8" customFormat="1" ht="25.5" customHeight="1" x14ac:dyDescent="0.2">
      <c r="A83" s="65"/>
      <c r="C83" s="78"/>
      <c r="E83" s="1016" t="str">
        <f>Translations!$B$1165</f>
        <v>Ako vaš unos u vezi s postrojenjem s niskim emisijama proturječi unosu pod točkom (d) ili ako se brojka pod točkom (d) temelji na konzervativnoj procjeni umjesto na verificiranim emisijama, odaberite „TRUE” i u nastavku navedite kratko obrazloženje.</v>
      </c>
      <c r="F83" s="1016"/>
      <c r="G83" s="1016"/>
      <c r="H83" s="1016"/>
      <c r="I83" s="1016"/>
      <c r="J83" s="1016"/>
      <c r="K83" s="1016"/>
      <c r="L83" s="1016"/>
      <c r="M83" s="1016"/>
      <c r="N83" s="1016"/>
      <c r="P83" s="65"/>
      <c r="Q83" s="65"/>
      <c r="R83" s="65"/>
      <c r="S83" s="65"/>
      <c r="T83" s="65"/>
      <c r="U83" s="65"/>
      <c r="V83" s="65"/>
      <c r="W83" s="65"/>
      <c r="X83" s="65"/>
      <c r="Y83" s="65"/>
      <c r="Z83" s="65"/>
      <c r="AA83" s="65"/>
      <c r="AB83" s="12" t="s">
        <v>725</v>
      </c>
    </row>
    <row r="84" spans="1:28" s="8" customFormat="1" ht="12.75" customHeight="1" x14ac:dyDescent="0.2">
      <c r="A84" s="65"/>
      <c r="C84" s="78"/>
      <c r="E84" s="1007"/>
      <c r="F84" s="1008"/>
      <c r="G84" s="1008"/>
      <c r="H84" s="1008"/>
      <c r="I84" s="1008"/>
      <c r="J84" s="1008"/>
      <c r="K84" s="1008"/>
      <c r="L84" s="1008"/>
      <c r="M84" s="1008"/>
      <c r="N84" s="1009"/>
      <c r="P84" s="65"/>
      <c r="Q84" s="65"/>
      <c r="R84" s="65"/>
      <c r="S84" s="65"/>
      <c r="T84" s="65"/>
      <c r="U84" s="65"/>
      <c r="V84" s="65"/>
      <c r="W84" s="65"/>
      <c r="X84" s="65"/>
      <c r="Y84" s="65"/>
      <c r="Z84" s="65"/>
      <c r="AA84" s="65"/>
      <c r="AB84" s="353" t="b">
        <f>AND(L82&lt;&gt;"",L82=FALSE)</f>
        <v>0</v>
      </c>
    </row>
    <row r="85" spans="1:28" s="8" customFormat="1" ht="12.75" customHeight="1" x14ac:dyDescent="0.2">
      <c r="A85" s="65"/>
      <c r="C85" s="78"/>
      <c r="E85" s="997"/>
      <c r="F85" s="998"/>
      <c r="G85" s="998"/>
      <c r="H85" s="998"/>
      <c r="I85" s="998"/>
      <c r="J85" s="998"/>
      <c r="K85" s="998"/>
      <c r="L85" s="998"/>
      <c r="M85" s="998"/>
      <c r="N85" s="999"/>
      <c r="P85" s="65"/>
      <c r="Q85" s="65"/>
      <c r="R85" s="65"/>
      <c r="S85" s="65"/>
      <c r="T85" s="65"/>
      <c r="U85" s="65"/>
      <c r="V85" s="65"/>
      <c r="W85" s="65"/>
      <c r="X85" s="65"/>
      <c r="Y85" s="65"/>
      <c r="Z85" s="65"/>
      <c r="AA85" s="65"/>
      <c r="AB85" s="353"/>
    </row>
    <row r="86" spans="1:28" s="8" customFormat="1" ht="12.75" customHeight="1" x14ac:dyDescent="0.2">
      <c r="A86" s="65"/>
      <c r="C86" s="78"/>
      <c r="E86" s="1000"/>
      <c r="F86" s="1001"/>
      <c r="G86" s="1001"/>
      <c r="H86" s="1001"/>
      <c r="I86" s="1001"/>
      <c r="J86" s="1001"/>
      <c r="K86" s="1001"/>
      <c r="L86" s="1001"/>
      <c r="M86" s="1001"/>
      <c r="N86" s="1002"/>
      <c r="P86" s="65"/>
      <c r="Q86" s="65"/>
      <c r="R86" s="65"/>
      <c r="S86" s="65"/>
      <c r="T86" s="65"/>
      <c r="U86" s="65"/>
      <c r="V86" s="65"/>
      <c r="W86" s="65"/>
      <c r="X86" s="65"/>
      <c r="Y86" s="65"/>
      <c r="Z86" s="65"/>
      <c r="AA86" s="65"/>
      <c r="AB86" s="353"/>
    </row>
    <row r="87" spans="1:28" s="8" customFormat="1" ht="12.75" customHeight="1" x14ac:dyDescent="0.2">
      <c r="A87" s="65"/>
      <c r="C87" s="78"/>
      <c r="P87" s="65"/>
      <c r="Q87" s="65"/>
      <c r="R87" s="65"/>
      <c r="S87" s="65"/>
      <c r="T87" s="65"/>
      <c r="U87" s="65"/>
      <c r="V87" s="65"/>
      <c r="W87" s="65"/>
      <c r="X87" s="65"/>
      <c r="Y87" s="65"/>
      <c r="Z87" s="65"/>
      <c r="AA87" s="65"/>
      <c r="AB87" s="65"/>
    </row>
    <row r="88" spans="1:28" s="34" customFormat="1" ht="18.75" customHeight="1" x14ac:dyDescent="0.2">
      <c r="A88" s="248"/>
      <c r="C88" s="53">
        <v>6</v>
      </c>
      <c r="D88" s="1003" t="str">
        <f>Translations!$B$15</f>
        <v>Podaci o emisijama</v>
      </c>
      <c r="E88" s="1003"/>
      <c r="F88" s="1003"/>
      <c r="G88" s="1003"/>
      <c r="H88" s="1003"/>
      <c r="I88" s="1003"/>
      <c r="J88" s="1003"/>
      <c r="K88" s="1003"/>
      <c r="L88" s="1003"/>
      <c r="M88" s="1003"/>
      <c r="N88" s="1003"/>
      <c r="O88" s="8"/>
      <c r="P88" s="65"/>
      <c r="Q88" s="65"/>
      <c r="R88" s="65"/>
      <c r="S88" s="65"/>
      <c r="T88" s="65"/>
      <c r="U88" s="65"/>
      <c r="V88" s="65"/>
      <c r="W88" s="65"/>
      <c r="X88" s="65"/>
      <c r="Y88" s="65"/>
      <c r="Z88" s="65"/>
      <c r="AA88" s="65"/>
      <c r="AB88" s="65"/>
    </row>
    <row r="89" spans="1:28" s="8" customFormat="1" ht="12.75" customHeight="1" x14ac:dyDescent="0.2">
      <c r="A89" s="65"/>
      <c r="C89" s="78"/>
      <c r="D89" s="334"/>
      <c r="E89" s="334"/>
      <c r="F89" s="334"/>
      <c r="G89" s="334"/>
      <c r="H89" s="334"/>
      <c r="I89" s="334"/>
      <c r="J89" s="11"/>
      <c r="K89" s="11"/>
      <c r="L89" s="11"/>
      <c r="M89" s="11"/>
      <c r="P89" s="363"/>
      <c r="Q89" s="363"/>
      <c r="R89" s="65"/>
      <c r="S89" s="65"/>
      <c r="T89" s="65"/>
      <c r="U89" s="65"/>
      <c r="V89" s="65"/>
      <c r="W89" s="65"/>
      <c r="X89" s="65"/>
      <c r="Y89" s="65"/>
      <c r="Z89" s="65"/>
      <c r="AA89" s="65"/>
      <c r="AB89" s="65"/>
    </row>
    <row r="90" spans="1:28" s="8" customFormat="1" ht="12.75" customHeight="1" x14ac:dyDescent="0.2">
      <c r="A90" s="65"/>
      <c r="C90" s="78"/>
      <c r="D90" s="14" t="s">
        <v>1016</v>
      </c>
      <c r="E90" s="336" t="str">
        <f>Translations!$B$232</f>
        <v>Metodologija praćenja predložena za primjenu:</v>
      </c>
      <c r="F90" s="329"/>
      <c r="G90" s="329"/>
      <c r="H90" s="329"/>
      <c r="I90" s="329"/>
      <c r="J90" s="329"/>
      <c r="K90" s="329"/>
      <c r="L90" s="329"/>
      <c r="M90" s="329"/>
      <c r="P90" s="349"/>
      <c r="Q90" s="350"/>
      <c r="R90" s="65"/>
      <c r="S90" s="65"/>
      <c r="T90" s="65"/>
      <c r="U90" s="65"/>
      <c r="V90" s="65"/>
      <c r="W90" s="65"/>
      <c r="X90" s="65"/>
      <c r="Y90" s="65"/>
      <c r="Z90" s="65"/>
      <c r="AA90" s="65"/>
      <c r="AB90" s="65"/>
    </row>
    <row r="91" spans="1:28" s="8" customFormat="1" ht="12.75" customHeight="1" x14ac:dyDescent="0.2">
      <c r="A91" s="65"/>
      <c r="C91" s="78"/>
      <c r="D91" s="14"/>
      <c r="E91" s="1004" t="str">
        <f>Translations!$B$233</f>
        <v>Potvrdite koju od sljedećih metodologija praćenja predlažete primijeniti:</v>
      </c>
      <c r="F91" s="1004"/>
      <c r="G91" s="1004"/>
      <c r="H91" s="1004"/>
      <c r="I91" s="1004"/>
      <c r="J91" s="1004"/>
      <c r="K91" s="1004"/>
      <c r="L91" s="1004"/>
      <c r="M91" s="1004"/>
      <c r="N91" s="1004"/>
      <c r="P91" s="350"/>
      <c r="Q91" s="350"/>
      <c r="R91" s="65"/>
      <c r="S91" s="65"/>
      <c r="T91" s="65"/>
      <c r="U91" s="65"/>
      <c r="V91" s="65"/>
      <c r="W91" s="65"/>
      <c r="X91" s="65"/>
      <c r="Y91" s="65"/>
      <c r="Z91" s="65"/>
      <c r="AA91" s="65"/>
      <c r="AB91" s="65"/>
    </row>
    <row r="92" spans="1:28" s="8" customFormat="1" ht="25.5" customHeight="1" x14ac:dyDescent="0.2">
      <c r="A92" s="65"/>
      <c r="C92" s="78"/>
      <c r="D92" s="14"/>
      <c r="E92" s="1004" t="str">
        <f>Translations!$B$234</f>
        <v>U skladu s člankom 21. Uredbe, emisije se mogu odrediti na temelju metodologije proračuna ("proračun") ili metodologije mjerenja ("mjerenje"), osim gdje je uporaba određene metodologije obvezna prema odredbama Uredbe.</v>
      </c>
      <c r="F92" s="1004"/>
      <c r="G92" s="1004"/>
      <c r="H92" s="1004"/>
      <c r="I92" s="1004"/>
      <c r="J92" s="1004"/>
      <c r="K92" s="1004"/>
      <c r="L92" s="1004"/>
      <c r="M92" s="1004"/>
      <c r="N92" s="1004"/>
      <c r="P92" s="364"/>
      <c r="Q92" s="350"/>
      <c r="R92" s="65"/>
      <c r="S92" s="65"/>
      <c r="T92" s="65"/>
      <c r="U92" s="65"/>
      <c r="V92" s="65"/>
      <c r="W92" s="65"/>
      <c r="X92" s="65"/>
      <c r="Y92" s="65"/>
      <c r="Z92" s="65"/>
      <c r="AA92" s="65"/>
      <c r="AB92" s="65"/>
    </row>
    <row r="93" spans="1:28" s="8" customFormat="1" ht="25.5" customHeight="1" x14ac:dyDescent="0.2">
      <c r="A93" s="65"/>
      <c r="C93" s="78"/>
      <c r="D93" s="14"/>
      <c r="E93" s="1016" t="str">
        <f>Translations!$B$235</f>
        <v>Napomena: Operater može, uz odobrenje nadležnog tijela, kombinirati mjerenje i proračun za različite izvore. Operater je dužan osigurati da nema propusta niti dvostrukog izvještavanja o emisijama.</v>
      </c>
      <c r="F93" s="1016"/>
      <c r="G93" s="1016"/>
      <c r="H93" s="1016"/>
      <c r="I93" s="1016"/>
      <c r="J93" s="1016"/>
      <c r="K93" s="1016"/>
      <c r="L93" s="1016"/>
      <c r="M93" s="1016"/>
      <c r="N93" s="1016"/>
      <c r="P93" s="364"/>
      <c r="Q93" s="350"/>
      <c r="R93" s="65"/>
      <c r="S93" s="65"/>
      <c r="T93" s="65"/>
      <c r="U93" s="65"/>
      <c r="V93" s="65"/>
      <c r="W93" s="65"/>
      <c r="X93" s="65"/>
      <c r="Y93" s="65"/>
      <c r="Z93" s="65"/>
      <c r="AA93" s="65"/>
      <c r="AB93" s="65"/>
    </row>
    <row r="94" spans="1:28" s="8" customFormat="1" ht="25.5" customHeight="1" x14ac:dyDescent="0.2">
      <c r="A94" s="65"/>
      <c r="C94" s="78"/>
      <c r="D94" s="14"/>
      <c r="E94" s="943" t="str">
        <f>Translations!$B$236</f>
        <v>Ne ostavljajte prazna polja, zato što unosi u ta polja pokreću uvjetno formatiranje, koje vas vodi kroz dokument.</v>
      </c>
      <c r="F94" s="943"/>
      <c r="G94" s="943"/>
      <c r="H94" s="943"/>
      <c r="I94" s="943"/>
      <c r="J94" s="943"/>
      <c r="K94" s="943"/>
      <c r="L94" s="943"/>
      <c r="M94" s="943"/>
      <c r="N94" s="943"/>
      <c r="P94" s="364"/>
      <c r="Q94" s="350"/>
      <c r="R94" s="65"/>
      <c r="S94" s="65"/>
      <c r="T94" s="65"/>
      <c r="U94" s="65"/>
      <c r="V94" s="65"/>
      <c r="W94" s="65"/>
      <c r="X94" s="65"/>
      <c r="Y94" s="65"/>
      <c r="Z94" s="65"/>
      <c r="AA94" s="65"/>
      <c r="AB94" s="65"/>
    </row>
    <row r="95" spans="1:28" s="8" customFormat="1" ht="5.0999999999999996" customHeight="1" x14ac:dyDescent="0.2">
      <c r="A95" s="65"/>
      <c r="C95" s="78"/>
      <c r="D95" s="14"/>
      <c r="E95" s="333"/>
      <c r="F95" s="333"/>
      <c r="H95" s="83"/>
      <c r="I95" s="83"/>
      <c r="J95" s="333"/>
      <c r="K95" s="333"/>
      <c r="L95" s="333"/>
      <c r="M95" s="333"/>
      <c r="P95" s="65"/>
      <c r="Q95" s="65"/>
      <c r="R95" s="65"/>
      <c r="S95" s="65"/>
      <c r="T95" s="65"/>
      <c r="U95" s="65"/>
      <c r="V95" s="65"/>
      <c r="W95" s="65"/>
      <c r="X95" s="65"/>
      <c r="Y95" s="65"/>
      <c r="Z95" s="65"/>
      <c r="AA95" s="65"/>
      <c r="AB95" s="65"/>
    </row>
    <row r="96" spans="1:28" s="8" customFormat="1" ht="12.75" customHeight="1" x14ac:dyDescent="0.2">
      <c r="A96" s="65"/>
      <c r="C96" s="78"/>
      <c r="D96" s="14"/>
      <c r="E96" s="1026" t="str">
        <f>Translations!$B$237</f>
        <v>Metodologija proračuna CO2:</v>
      </c>
      <c r="F96" s="1026"/>
      <c r="G96" s="1026"/>
      <c r="H96" s="1026"/>
      <c r="I96" s="305"/>
      <c r="J96" s="1014" t="str">
        <f>IF(CNTR_InstHasCalculation=TRUE,EUConst_RelSectionCalc,"")</f>
        <v/>
      </c>
      <c r="K96" s="1015"/>
      <c r="L96" s="1015"/>
      <c r="M96" s="1015"/>
      <c r="N96" s="1015"/>
      <c r="P96" s="12"/>
      <c r="Q96" s="65"/>
      <c r="R96" s="253"/>
      <c r="S96" s="65"/>
      <c r="T96" s="65"/>
      <c r="U96" s="65"/>
      <c r="V96" s="65"/>
      <c r="W96" s="65"/>
      <c r="X96" s="65"/>
      <c r="Y96" s="65"/>
      <c r="Z96" s="65"/>
      <c r="AA96" s="65"/>
      <c r="AB96" s="65"/>
    </row>
    <row r="97" spans="1:28" s="8" customFormat="1" ht="12.75" customHeight="1" x14ac:dyDescent="0.2">
      <c r="A97" s="65"/>
      <c r="C97" s="78"/>
      <c r="D97" s="14"/>
      <c r="E97" s="1026" t="str">
        <f>Translations!$B$238</f>
        <v>Metodologija mjerenja CO2:</v>
      </c>
      <c r="F97" s="1026"/>
      <c r="G97" s="1026"/>
      <c r="H97" s="1026"/>
      <c r="I97" s="305"/>
      <c r="J97" s="1014" t="str">
        <f>IF(CNTR_InstHasMeasurement=TRUE,EUConst_RelSectionMeasure,"")</f>
        <v/>
      </c>
      <c r="K97" s="1015"/>
      <c r="L97" s="1015"/>
      <c r="M97" s="1015"/>
      <c r="N97" s="1015"/>
      <c r="P97" s="12"/>
      <c r="Q97" s="65"/>
      <c r="R97" s="65"/>
      <c r="S97" s="65"/>
      <c r="T97" s="65"/>
      <c r="U97" s="65"/>
      <c r="V97" s="65"/>
      <c r="W97" s="65"/>
      <c r="X97" s="65"/>
      <c r="Y97" s="65"/>
      <c r="Z97" s="65"/>
      <c r="AA97" s="65"/>
      <c r="AB97" s="65"/>
    </row>
    <row r="98" spans="1:28" s="8" customFormat="1" ht="12.75" customHeight="1" x14ac:dyDescent="0.2">
      <c r="A98" s="65"/>
      <c r="C98" s="78"/>
      <c r="D98" s="14"/>
      <c r="E98" s="1026" t="str">
        <f>Translations!$B$239</f>
        <v>Nadomjesna metodologija (članak 22.):</v>
      </c>
      <c r="F98" s="1026"/>
      <c r="G98" s="1026"/>
      <c r="H98" s="1026"/>
      <c r="I98" s="305"/>
      <c r="J98" s="1014" t="str">
        <f>IF(CNTR_InstHasFallBack=TRUE,EUConst_RelSectionFallback,"")</f>
        <v/>
      </c>
      <c r="K98" s="1015"/>
      <c r="L98" s="1015"/>
      <c r="M98" s="1015"/>
      <c r="N98" s="1015"/>
      <c r="P98" s="12"/>
      <c r="Q98" s="65"/>
      <c r="R98" s="65"/>
      <c r="S98" s="65"/>
      <c r="T98" s="65"/>
      <c r="U98" s="65"/>
      <c r="V98" s="65"/>
      <c r="W98" s="65"/>
      <c r="X98" s="65"/>
      <c r="Y98" s="65"/>
      <c r="Z98" s="65"/>
      <c r="AA98" s="65"/>
      <c r="AB98" s="65"/>
    </row>
    <row r="99" spans="1:28" s="8" customFormat="1" ht="12.75" customHeight="1" x14ac:dyDescent="0.2">
      <c r="A99" s="65"/>
      <c r="C99" s="78"/>
      <c r="D99" s="14"/>
      <c r="E99" s="1026" t="str">
        <f>Translations!$B$240</f>
        <v>Praćenje N2O emisija:</v>
      </c>
      <c r="F99" s="1026"/>
      <c r="G99" s="1026"/>
      <c r="H99" s="1026"/>
      <c r="I99" s="305"/>
      <c r="J99" s="1014" t="str">
        <f>IF(CNTR_InstHasN2O=TRUE,EUConst_RelSectionN2O,"")</f>
        <v/>
      </c>
      <c r="K99" s="1015"/>
      <c r="L99" s="1015"/>
      <c r="M99" s="1015"/>
      <c r="N99" s="1015"/>
      <c r="P99" s="12"/>
      <c r="Q99" s="65"/>
      <c r="R99" s="65"/>
      <c r="S99" s="65"/>
      <c r="T99" s="65"/>
      <c r="U99" s="65"/>
      <c r="V99" s="65"/>
      <c r="W99" s="65"/>
      <c r="X99" s="65"/>
      <c r="Y99" s="65"/>
      <c r="Z99" s="65"/>
      <c r="AA99" s="65"/>
      <c r="AB99" s="65"/>
    </row>
    <row r="100" spans="1:28" s="8" customFormat="1" ht="12.75" customHeight="1" x14ac:dyDescent="0.2">
      <c r="A100" s="65"/>
      <c r="C100" s="78"/>
      <c r="D100" s="14"/>
      <c r="E100" s="1026" t="str">
        <f>Translations!$B$241</f>
        <v>Praćenje PFC emisija:</v>
      </c>
      <c r="F100" s="1026"/>
      <c r="G100" s="1026"/>
      <c r="H100" s="1026"/>
      <c r="I100" s="305"/>
      <c r="J100" s="1014" t="str">
        <f>IF(CNTR_InstHasPFC=TRUE,EUConst_RelSectionPFC,"")</f>
        <v/>
      </c>
      <c r="K100" s="1015"/>
      <c r="L100" s="1015"/>
      <c r="M100" s="1015"/>
      <c r="N100" s="1015"/>
      <c r="P100" s="12"/>
      <c r="Q100" s="65"/>
      <c r="R100" s="65"/>
      <c r="S100" s="65"/>
      <c r="T100" s="65"/>
      <c r="U100" s="65"/>
      <c r="V100" s="65"/>
      <c r="W100" s="65"/>
      <c r="X100" s="65"/>
      <c r="Y100" s="65"/>
      <c r="Z100" s="65"/>
      <c r="AA100" s="65"/>
      <c r="AB100" s="65"/>
    </row>
    <row r="101" spans="1:28" s="8" customFormat="1" ht="12.75" customHeight="1" x14ac:dyDescent="0.2">
      <c r="A101" s="65"/>
      <c r="C101" s="78"/>
      <c r="D101" s="14"/>
      <c r="E101" s="1026" t="str">
        <f>Translations!$B$242</f>
        <v>Praćenje prenesenog/inherentnog CO2 i CCS:</v>
      </c>
      <c r="F101" s="1026"/>
      <c r="G101" s="1026"/>
      <c r="H101" s="1026"/>
      <c r="I101" s="305"/>
      <c r="J101" s="1014" t="str">
        <f>IF(CNTR_InstHasTransferredCO2=TRUE,EUConst_RelSectionCCS,"")</f>
        <v/>
      </c>
      <c r="K101" s="1015"/>
      <c r="L101" s="1015"/>
      <c r="M101" s="1015"/>
      <c r="N101" s="1015"/>
      <c r="P101" s="12"/>
      <c r="Q101" s="65"/>
      <c r="R101" s="65"/>
      <c r="S101" s="65"/>
      <c r="T101" s="65"/>
      <c r="U101" s="65"/>
      <c r="V101" s="65"/>
      <c r="W101" s="65"/>
      <c r="X101" s="65"/>
      <c r="Y101" s="65"/>
      <c r="Z101" s="65"/>
      <c r="AA101" s="65"/>
      <c r="AB101" s="65"/>
    </row>
    <row r="102" spans="1:28" s="8" customFormat="1" ht="12.75" customHeight="1" x14ac:dyDescent="0.2">
      <c r="A102" s="65"/>
      <c r="C102" s="78"/>
      <c r="D102" s="14"/>
      <c r="E102" s="1026" t="str">
        <f>Translations!$B$1340</f>
        <v xml:space="preserve">Praćenje trajno vezanog ugljika </v>
      </c>
      <c r="F102" s="1026"/>
      <c r="G102" s="1026"/>
      <c r="H102" s="1026"/>
      <c r="I102" s="305"/>
      <c r="J102" s="1014" t="str">
        <f>IF(CNTR_InstHasCCU=TRUE,EUConst_RelSectionCCU,"")</f>
        <v/>
      </c>
      <c r="K102" s="1015"/>
      <c r="L102" s="1015"/>
      <c r="M102" s="1015"/>
      <c r="N102" s="1015"/>
      <c r="P102" s="12"/>
      <c r="Q102" s="65"/>
      <c r="R102" s="65"/>
      <c r="S102" s="65"/>
      <c r="T102" s="65"/>
      <c r="U102" s="65"/>
      <c r="V102" s="65"/>
      <c r="W102" s="65"/>
      <c r="X102" s="65"/>
      <c r="Y102" s="65"/>
      <c r="Z102" s="65"/>
      <c r="AA102" s="65"/>
      <c r="AB102" s="65"/>
    </row>
    <row r="103" spans="1:28" s="8" customFormat="1" ht="4.9000000000000004" customHeight="1" x14ac:dyDescent="0.2">
      <c r="A103" s="65"/>
      <c r="C103" s="78"/>
      <c r="P103" s="65"/>
      <c r="Q103" s="65"/>
      <c r="R103" s="65"/>
      <c r="S103" s="65"/>
      <c r="T103" s="65"/>
      <c r="U103" s="65"/>
      <c r="V103" s="65"/>
      <c r="W103" s="65"/>
      <c r="X103" s="65"/>
      <c r="Y103" s="65"/>
      <c r="Z103" s="65"/>
      <c r="AA103" s="65"/>
      <c r="AB103" s="65"/>
    </row>
    <row r="104" spans="1:28" s="8" customFormat="1" ht="25.5" customHeight="1" x14ac:dyDescent="0.2">
      <c r="A104" s="65"/>
      <c r="C104" s="78"/>
      <c r="E104" s="943" t="str">
        <f>Translations!$B$243</f>
        <v>Popunite ostatak ovog lista te relevantne odjeljke temeljem gore odabrane metodologije, prije nego što nastavite na list "K_Upravljanje_i_kontrola" (Poglavlje 20. do 25.) što je obavezno za sva postrojenja.</v>
      </c>
      <c r="F104" s="943"/>
      <c r="G104" s="943"/>
      <c r="H104" s="943"/>
      <c r="I104" s="943"/>
      <c r="J104" s="943"/>
      <c r="K104" s="943"/>
      <c r="L104" s="943"/>
      <c r="M104" s="943"/>
      <c r="N104" s="943"/>
      <c r="P104" s="65"/>
      <c r="Q104" s="65"/>
      <c r="R104" s="65"/>
      <c r="S104" s="65"/>
      <c r="T104" s="65"/>
      <c r="U104" s="65"/>
      <c r="V104" s="65"/>
      <c r="W104" s="65"/>
      <c r="X104" s="65"/>
      <c r="Y104" s="65"/>
      <c r="Z104" s="65"/>
      <c r="AA104" s="65"/>
      <c r="AB104" s="65"/>
    </row>
    <row r="105" spans="1:28" s="8" customFormat="1" ht="12.75" customHeight="1" x14ac:dyDescent="0.2">
      <c r="A105" s="65"/>
      <c r="C105" s="78"/>
      <c r="P105" s="65"/>
      <c r="Q105" s="65"/>
      <c r="R105" s="65"/>
      <c r="S105" s="65"/>
      <c r="T105" s="65"/>
      <c r="U105" s="65"/>
      <c r="V105" s="65"/>
      <c r="W105" s="65"/>
      <c r="X105" s="65"/>
      <c r="Y105" s="65"/>
      <c r="Z105" s="65"/>
      <c r="AA105" s="65"/>
      <c r="AB105" s="65"/>
    </row>
    <row r="106" spans="1:28" s="34" customFormat="1" ht="12.75" customHeight="1" x14ac:dyDescent="0.2">
      <c r="A106" s="248"/>
      <c r="C106" s="335"/>
      <c r="D106" s="98" t="s">
        <v>1018</v>
      </c>
      <c r="E106" s="98" t="str">
        <f>Translations!$B$244</f>
        <v>Izvori emisija:</v>
      </c>
      <c r="F106" s="99"/>
      <c r="G106" s="99"/>
      <c r="H106" s="99"/>
      <c r="I106" s="99"/>
      <c r="J106" s="99"/>
      <c r="K106" s="1"/>
      <c r="L106" s="1"/>
      <c r="M106" s="1"/>
      <c r="O106" s="8"/>
      <c r="P106" s="365"/>
      <c r="Q106" s="365"/>
      <c r="R106" s="248"/>
      <c r="S106" s="248"/>
      <c r="T106" s="248"/>
      <c r="U106" s="248"/>
      <c r="V106" s="248"/>
      <c r="W106" s="248"/>
      <c r="X106" s="248"/>
      <c r="Y106" s="248"/>
      <c r="Z106" s="248"/>
      <c r="AA106" s="248"/>
      <c r="AB106" s="248"/>
    </row>
    <row r="107" spans="1:28" s="8" customFormat="1" ht="38.85" customHeight="1" x14ac:dyDescent="0.2">
      <c r="A107" s="65"/>
      <c r="C107" s="78"/>
      <c r="D107" s="14"/>
      <c r="E107" s="1016" t="str">
        <f>Translations!$B$245</f>
        <v>Prilog I. zahtijeva da planovi praćenja uključuju opis postrojenja i djelatnosti koje se provode i prate u postrojenju, uključujući  popis izvora emisija i tokove izvora. Informacije u ovom obrascu moraju se odnositi na  aktivnosti iz Priloga I. U ovom poglavlju uključite sve aktivnosti koje se provode u vašem postrojenju i isključite povezane aktivnosti koje provode drugi operateri.</v>
      </c>
      <c r="F107" s="1016"/>
      <c r="G107" s="1016"/>
      <c r="H107" s="1016"/>
      <c r="I107" s="1016"/>
      <c r="J107" s="1016"/>
      <c r="K107" s="1016"/>
      <c r="L107" s="1016"/>
      <c r="M107" s="1016"/>
      <c r="N107" s="1016"/>
      <c r="P107" s="348"/>
      <c r="Q107" s="348"/>
      <c r="R107" s="65"/>
      <c r="S107" s="65"/>
      <c r="T107" s="65"/>
      <c r="U107" s="65"/>
      <c r="V107" s="65"/>
      <c r="W107" s="65"/>
      <c r="X107" s="65"/>
      <c r="Y107" s="65"/>
      <c r="Z107" s="65"/>
      <c r="AA107" s="65"/>
      <c r="AB107" s="65"/>
    </row>
    <row r="108" spans="1:28" s="8" customFormat="1" ht="25.5" customHeight="1" x14ac:dyDescent="0.2">
      <c r="A108" s="65"/>
      <c r="C108" s="78"/>
      <c r="D108" s="14"/>
      <c r="E108" s="1016" t="str">
        <f>Translations!$B$246</f>
        <v>Oznaka aktivnosti u zadnjem stupcu odnosi se na broj aktivnosti u poglavlju 5 (c) gore. Tamo gdje izvor emisije potječe iz više od jedne aktivnosti, unesite "A1, A2" ili "A1 - A3" ili slično, prema potrebi.</v>
      </c>
      <c r="F108" s="1016"/>
      <c r="G108" s="1016"/>
      <c r="H108" s="1016"/>
      <c r="I108" s="1016"/>
      <c r="J108" s="1016"/>
      <c r="K108" s="1016"/>
      <c r="L108" s="1016"/>
      <c r="M108" s="1016"/>
      <c r="N108" s="1016"/>
      <c r="P108" s="65"/>
      <c r="Q108" s="65"/>
      <c r="R108" s="65"/>
      <c r="S108" s="65"/>
      <c r="T108" s="65"/>
      <c r="U108" s="65"/>
      <c r="V108" s="65"/>
      <c r="W108" s="65"/>
      <c r="X108" s="65"/>
      <c r="Y108" s="65"/>
      <c r="Z108" s="65"/>
      <c r="AA108" s="65"/>
      <c r="AB108" s="65"/>
    </row>
    <row r="109" spans="1:28" s="8" customFormat="1" ht="12.75" customHeight="1" x14ac:dyDescent="0.2">
      <c r="A109" s="65"/>
      <c r="C109" s="78"/>
      <c r="D109" s="14"/>
      <c r="E109" s="987" t="str">
        <f>Translations!$B$247</f>
        <v>Ovaj popis biti će dostupan kao padajući izbornik na sljedećim mjestima (c, d i e) gdje je potrebna oznaka za relevantne izvore emisija.</v>
      </c>
      <c r="F109" s="857"/>
      <c r="G109" s="857"/>
      <c r="H109" s="857"/>
      <c r="I109" s="857"/>
      <c r="J109" s="857"/>
      <c r="K109" s="857"/>
      <c r="L109" s="857"/>
      <c r="M109" s="857"/>
      <c r="N109" s="857"/>
      <c r="P109" s="65"/>
      <c r="Q109" s="65"/>
      <c r="R109" s="65"/>
      <c r="S109" s="65"/>
      <c r="T109" s="65"/>
      <c r="U109" s="65"/>
      <c r="V109" s="65"/>
      <c r="W109" s="65"/>
      <c r="X109" s="65"/>
      <c r="Y109" s="65"/>
      <c r="Z109" s="65"/>
      <c r="AA109" s="65"/>
      <c r="AB109" s="65"/>
    </row>
    <row r="110" spans="1:28" s="8" customFormat="1" ht="12.75" customHeight="1" x14ac:dyDescent="0.2">
      <c r="A110" s="65"/>
      <c r="C110" s="78"/>
      <c r="D110" s="14"/>
      <c r="E110" s="943" t="str">
        <f>Translations!$B$135</f>
        <v>Za prikazivanje/skrivanje primjera, pritisnite na kućicu "Primjeri" unutar navigacijskog područja.</v>
      </c>
      <c r="F110" s="1018"/>
      <c r="G110" s="1018"/>
      <c r="H110" s="1018"/>
      <c r="I110" s="1018"/>
      <c r="J110" s="1018"/>
      <c r="K110" s="1018"/>
      <c r="L110" s="1018"/>
      <c r="M110" s="1018"/>
      <c r="N110" s="1018"/>
      <c r="P110" s="65"/>
      <c r="Q110" s="65"/>
      <c r="R110" s="65"/>
      <c r="S110" s="65"/>
      <c r="T110" s="65"/>
      <c r="U110" s="65"/>
      <c r="V110" s="65"/>
      <c r="W110" s="65"/>
      <c r="X110" s="65"/>
      <c r="Y110" s="65"/>
      <c r="Z110" s="65"/>
      <c r="AA110" s="65"/>
      <c r="AB110" s="65"/>
    </row>
    <row r="111" spans="1:28" s="8" customFormat="1" ht="4.9000000000000004" customHeight="1" x14ac:dyDescent="0.2">
      <c r="A111" s="65"/>
      <c r="C111" s="78"/>
      <c r="D111" s="14"/>
      <c r="M111" s="333"/>
      <c r="P111" s="65"/>
      <c r="Q111" s="65"/>
      <c r="R111" s="65"/>
      <c r="S111" s="65"/>
      <c r="T111" s="65"/>
      <c r="U111" s="65"/>
      <c r="V111" s="65"/>
      <c r="W111" s="65"/>
      <c r="X111" s="65"/>
      <c r="Y111" s="65"/>
      <c r="Z111" s="65"/>
      <c r="AA111" s="65"/>
      <c r="AB111" s="65"/>
    </row>
    <row r="112" spans="1:28" s="8" customFormat="1" ht="34.5" thickBot="1" x14ac:dyDescent="0.25">
      <c r="A112" s="65"/>
      <c r="C112" s="78"/>
      <c r="D112" s="14"/>
      <c r="E112" s="343" t="str">
        <f>Translations!$B$248</f>
        <v>Oznaka izvora emisije S1, S2,…</v>
      </c>
      <c r="F112" s="1038" t="str">
        <f>Translations!$B$249</f>
        <v>Izvor emisije (naziv, opis)</v>
      </c>
      <c r="G112" s="1039"/>
      <c r="H112" s="1039"/>
      <c r="I112" s="1039"/>
      <c r="J112" s="1039"/>
      <c r="K112" s="1040"/>
      <c r="L112" s="1040"/>
      <c r="M112" s="1041"/>
      <c r="N112" s="344" t="str">
        <f>Translations!$B$250</f>
        <v>Oznaka aktivnosti</v>
      </c>
      <c r="P112" s="65"/>
      <c r="Q112" s="65"/>
      <c r="R112" s="65"/>
      <c r="S112" s="65"/>
      <c r="T112" s="65"/>
      <c r="U112" s="351" t="s">
        <v>1229</v>
      </c>
      <c r="V112" s="351" t="s">
        <v>1229</v>
      </c>
      <c r="W112" s="351" t="s">
        <v>1229</v>
      </c>
      <c r="X112" s="65"/>
      <c r="Y112" s="65"/>
      <c r="Z112" s="65"/>
      <c r="AA112" s="65"/>
      <c r="AB112" s="65"/>
    </row>
    <row r="113" spans="1:28" s="8" customFormat="1" ht="12.75" hidden="1" customHeight="1" x14ac:dyDescent="0.2">
      <c r="A113" s="12" t="s">
        <v>1371</v>
      </c>
      <c r="C113" s="78"/>
      <c r="D113" s="14"/>
      <c r="E113" s="212" t="s">
        <v>238</v>
      </c>
      <c r="F113" s="1042" t="str">
        <f>Translations!$B$251</f>
        <v>Peć cementnog klinkera (dekarbonizacija sirovine, izgaranje goriva)</v>
      </c>
      <c r="G113" s="1043"/>
      <c r="H113" s="1043"/>
      <c r="I113" s="1043"/>
      <c r="J113" s="1043"/>
      <c r="K113" s="1044"/>
      <c r="L113" s="1044"/>
      <c r="M113" s="1045"/>
      <c r="N113" s="230" t="s">
        <v>1214</v>
      </c>
      <c r="P113" s="65"/>
      <c r="Q113" s="65"/>
      <c r="R113" s="65"/>
      <c r="S113" s="65"/>
      <c r="T113" s="65"/>
      <c r="U113" s="351"/>
      <c r="V113" s="351"/>
      <c r="W113" s="351"/>
      <c r="X113" s="65"/>
      <c r="Y113" s="65"/>
      <c r="Z113" s="65"/>
      <c r="AA113" s="65"/>
      <c r="AB113" s="65"/>
    </row>
    <row r="114" spans="1:28" s="8" customFormat="1" ht="12.75" hidden="1" customHeight="1" x14ac:dyDescent="0.2">
      <c r="A114" s="12" t="s">
        <v>1371</v>
      </c>
      <c r="C114" s="78"/>
      <c r="D114" s="14"/>
      <c r="E114" s="212" t="s">
        <v>239</v>
      </c>
      <c r="F114" s="1042" t="str">
        <f>Translations!$B$252</f>
        <v>Kotao na ugljen (izgaranje goriva)</v>
      </c>
      <c r="G114" s="1043"/>
      <c r="H114" s="1043"/>
      <c r="I114" s="1043"/>
      <c r="J114" s="1043"/>
      <c r="K114" s="1044"/>
      <c r="L114" s="1044"/>
      <c r="M114" s="1045"/>
      <c r="N114" s="230" t="s">
        <v>1215</v>
      </c>
      <c r="P114" s="65"/>
      <c r="Q114" s="65"/>
      <c r="R114" s="65"/>
      <c r="S114" s="65"/>
      <c r="T114" s="65"/>
      <c r="U114" s="351"/>
      <c r="V114" s="351"/>
      <c r="W114" s="351"/>
      <c r="X114" s="65"/>
      <c r="Y114" s="65"/>
      <c r="Z114" s="65"/>
      <c r="AA114" s="65"/>
      <c r="AB114" s="65"/>
    </row>
    <row r="115" spans="1:28" s="8" customFormat="1" ht="12.75" hidden="1" customHeight="1" thickBot="1" x14ac:dyDescent="0.25">
      <c r="A115" s="12" t="s">
        <v>1371</v>
      </c>
      <c r="C115" s="78"/>
      <c r="D115" s="14"/>
      <c r="E115" s="212" t="s">
        <v>240</v>
      </c>
      <c r="F115" s="1042" t="str">
        <f>Translations!$B$253</f>
        <v>Kotao na ugljen (dekompozicija vapnenca za čišćenje dimnih plinova)</v>
      </c>
      <c r="G115" s="1043"/>
      <c r="H115" s="1043"/>
      <c r="I115" s="1043"/>
      <c r="J115" s="1043"/>
      <c r="K115" s="1044"/>
      <c r="L115" s="1044"/>
      <c r="M115" s="1045"/>
      <c r="N115" s="230" t="s">
        <v>1215</v>
      </c>
      <c r="P115" s="65"/>
      <c r="Q115" s="65"/>
      <c r="R115" s="65"/>
      <c r="S115" s="65"/>
      <c r="T115" s="65"/>
      <c r="U115" s="351"/>
      <c r="V115" s="351"/>
      <c r="W115" s="351"/>
      <c r="X115" s="65"/>
      <c r="Y115" s="65"/>
      <c r="Z115" s="65"/>
      <c r="AA115" s="65"/>
      <c r="AB115" s="65"/>
    </row>
    <row r="116" spans="1:28" s="8" customFormat="1" ht="12.75" customHeight="1" x14ac:dyDescent="0.2">
      <c r="A116" s="65"/>
      <c r="C116" s="78"/>
      <c r="D116" s="14"/>
      <c r="E116" s="85" t="s">
        <v>1219</v>
      </c>
      <c r="F116" s="1036"/>
      <c r="G116" s="1037"/>
      <c r="H116" s="1037"/>
      <c r="I116" s="1037"/>
      <c r="J116" s="1037"/>
      <c r="K116" s="979"/>
      <c r="L116" s="979"/>
      <c r="M116" s="980"/>
      <c r="N116" s="210"/>
      <c r="P116" s="65"/>
      <c r="Q116" s="65"/>
      <c r="R116" s="65"/>
      <c r="S116" s="65"/>
      <c r="T116" s="65">
        <v>1</v>
      </c>
      <c r="U116" s="352" t="str">
        <f>IF(ISBLANK(F116),"",E116)</f>
        <v/>
      </c>
      <c r="V116" s="366" t="str">
        <f>IF(U116="","",MAX(V$115:V115)+1)</f>
        <v/>
      </c>
      <c r="W116" s="355" t="str">
        <f t="shared" ref="W116:W124" si="6">IF(COUNTIF($V$116:$V$126,T116)=1,INDEX($U$116:$U$126,MATCH(T116,$V$116:$V$126,0)) &amp; ": " &amp; INDEX($F$116:$F$126,MATCH(T116,$V$116:$V$126,0)),EUconst_NA)</f>
        <v>nije primjenjivo</v>
      </c>
      <c r="X116" s="65"/>
      <c r="Y116" s="65"/>
      <c r="Z116" s="65"/>
      <c r="AA116" s="65"/>
      <c r="AB116" s="65"/>
    </row>
    <row r="117" spans="1:28" s="8" customFormat="1" ht="12.75" customHeight="1" x14ac:dyDescent="0.2">
      <c r="A117" s="65"/>
      <c r="C117" s="78"/>
      <c r="D117" s="14"/>
      <c r="E117" s="85" t="s">
        <v>1220</v>
      </c>
      <c r="F117" s="1036"/>
      <c r="G117" s="1037"/>
      <c r="H117" s="1037"/>
      <c r="I117" s="1037"/>
      <c r="J117" s="1037"/>
      <c r="K117" s="979"/>
      <c r="L117" s="979"/>
      <c r="M117" s="980"/>
      <c r="N117" s="210"/>
      <c r="P117" s="65"/>
      <c r="Q117" s="65"/>
      <c r="R117" s="65"/>
      <c r="S117" s="65"/>
      <c r="T117" s="65">
        <v>2</v>
      </c>
      <c r="U117" s="352" t="str">
        <f t="shared" ref="U117:U126" si="7">IF(ISBLANK(F117),"",E117)</f>
        <v/>
      </c>
      <c r="V117" s="366" t="str">
        <f>IF(U117="","",MAX(V$115:V116)+1)</f>
        <v/>
      </c>
      <c r="W117" s="357" t="str">
        <f t="shared" si="6"/>
        <v>nije primjenjivo</v>
      </c>
      <c r="X117" s="65"/>
      <c r="Y117" s="65"/>
      <c r="Z117" s="65"/>
      <c r="AA117" s="65"/>
      <c r="AB117" s="65"/>
    </row>
    <row r="118" spans="1:28" s="8" customFormat="1" ht="12.75" customHeight="1" x14ac:dyDescent="0.2">
      <c r="A118" s="65"/>
      <c r="C118" s="78"/>
      <c r="D118" s="14"/>
      <c r="E118" s="85" t="s">
        <v>1221</v>
      </c>
      <c r="F118" s="1036"/>
      <c r="G118" s="1037"/>
      <c r="H118" s="1037"/>
      <c r="I118" s="1037"/>
      <c r="J118" s="1037"/>
      <c r="K118" s="979"/>
      <c r="L118" s="979"/>
      <c r="M118" s="980"/>
      <c r="N118" s="210"/>
      <c r="P118" s="65"/>
      <c r="Q118" s="65"/>
      <c r="R118" s="65"/>
      <c r="S118" s="65"/>
      <c r="T118" s="65">
        <v>3</v>
      </c>
      <c r="U118" s="352" t="str">
        <f t="shared" si="7"/>
        <v/>
      </c>
      <c r="V118" s="366" t="str">
        <f>IF(U118="","",MAX(V$115:V117)+1)</f>
        <v/>
      </c>
      <c r="W118" s="357" t="str">
        <f t="shared" si="6"/>
        <v>nije primjenjivo</v>
      </c>
      <c r="X118" s="65"/>
      <c r="Y118" s="65"/>
      <c r="Z118" s="65"/>
      <c r="AA118" s="65"/>
      <c r="AB118" s="65"/>
    </row>
    <row r="119" spans="1:28" s="8" customFormat="1" ht="12.75" customHeight="1" x14ac:dyDescent="0.2">
      <c r="A119" s="65"/>
      <c r="C119" s="78"/>
      <c r="D119" s="14"/>
      <c r="E119" s="85" t="s">
        <v>1222</v>
      </c>
      <c r="F119" s="1036"/>
      <c r="G119" s="1037"/>
      <c r="H119" s="1037"/>
      <c r="I119" s="1037"/>
      <c r="J119" s="1037"/>
      <c r="K119" s="979"/>
      <c r="L119" s="979"/>
      <c r="M119" s="980"/>
      <c r="N119" s="210"/>
      <c r="P119" s="65"/>
      <c r="Q119" s="65"/>
      <c r="R119" s="65"/>
      <c r="S119" s="65"/>
      <c r="T119" s="65">
        <v>4</v>
      </c>
      <c r="U119" s="352" t="str">
        <f t="shared" si="7"/>
        <v/>
      </c>
      <c r="V119" s="366" t="str">
        <f>IF(U119="","",MAX(V$115:V118)+1)</f>
        <v/>
      </c>
      <c r="W119" s="357" t="str">
        <f t="shared" si="6"/>
        <v>nije primjenjivo</v>
      </c>
      <c r="X119" s="65"/>
      <c r="Y119" s="65"/>
      <c r="Z119" s="65"/>
      <c r="AA119" s="65"/>
      <c r="AB119" s="65"/>
    </row>
    <row r="120" spans="1:28" s="8" customFormat="1" ht="12.75" customHeight="1" x14ac:dyDescent="0.2">
      <c r="A120" s="65"/>
      <c r="C120" s="78"/>
      <c r="D120" s="14"/>
      <c r="E120" s="85" t="s">
        <v>1223</v>
      </c>
      <c r="F120" s="1036"/>
      <c r="G120" s="1037"/>
      <c r="H120" s="1037"/>
      <c r="I120" s="1037"/>
      <c r="J120" s="1037"/>
      <c r="K120" s="979"/>
      <c r="L120" s="979"/>
      <c r="M120" s="980"/>
      <c r="N120" s="210"/>
      <c r="P120" s="65"/>
      <c r="Q120" s="65"/>
      <c r="R120" s="65"/>
      <c r="S120" s="65"/>
      <c r="T120" s="65">
        <v>5</v>
      </c>
      <c r="U120" s="352" t="str">
        <f t="shared" si="7"/>
        <v/>
      </c>
      <c r="V120" s="366" t="str">
        <f>IF(U120="","",MAX(V$115:V119)+1)</f>
        <v/>
      </c>
      <c r="W120" s="357" t="str">
        <f t="shared" si="6"/>
        <v>nije primjenjivo</v>
      </c>
      <c r="X120" s="65"/>
      <c r="Y120" s="65"/>
      <c r="Z120" s="65"/>
      <c r="AA120" s="65"/>
      <c r="AB120" s="65"/>
    </row>
    <row r="121" spans="1:28" s="8" customFormat="1" ht="12.75" customHeight="1" x14ac:dyDescent="0.2">
      <c r="A121" s="65"/>
      <c r="C121" s="78"/>
      <c r="D121" s="14"/>
      <c r="E121" s="85" t="s">
        <v>1193</v>
      </c>
      <c r="F121" s="1036"/>
      <c r="G121" s="1037"/>
      <c r="H121" s="1037"/>
      <c r="I121" s="1037"/>
      <c r="J121" s="1037"/>
      <c r="K121" s="979"/>
      <c r="L121" s="979"/>
      <c r="M121" s="980"/>
      <c r="N121" s="210"/>
      <c r="P121" s="65"/>
      <c r="Q121" s="65"/>
      <c r="R121" s="65"/>
      <c r="S121" s="65"/>
      <c r="T121" s="65">
        <v>6</v>
      </c>
      <c r="U121" s="352" t="str">
        <f t="shared" si="7"/>
        <v/>
      </c>
      <c r="V121" s="366" t="str">
        <f>IF(U121="","",MAX(V$115:V120)+1)</f>
        <v/>
      </c>
      <c r="W121" s="357" t="str">
        <f t="shared" si="6"/>
        <v>nije primjenjivo</v>
      </c>
      <c r="X121" s="65"/>
      <c r="Y121" s="65"/>
      <c r="Z121" s="65"/>
      <c r="AA121" s="65"/>
      <c r="AB121" s="65"/>
    </row>
    <row r="122" spans="1:28" s="8" customFormat="1" ht="12.75" customHeight="1" x14ac:dyDescent="0.2">
      <c r="A122" s="65"/>
      <c r="C122" s="78"/>
      <c r="D122" s="14"/>
      <c r="E122" s="85" t="s">
        <v>1194</v>
      </c>
      <c r="F122" s="1036"/>
      <c r="G122" s="1037"/>
      <c r="H122" s="1037"/>
      <c r="I122" s="1037"/>
      <c r="J122" s="1037"/>
      <c r="K122" s="979"/>
      <c r="L122" s="979"/>
      <c r="M122" s="980"/>
      <c r="N122" s="210"/>
      <c r="P122" s="65"/>
      <c r="Q122" s="65"/>
      <c r="R122" s="65"/>
      <c r="S122" s="65"/>
      <c r="T122" s="65">
        <v>7</v>
      </c>
      <c r="U122" s="352" t="str">
        <f t="shared" si="7"/>
        <v/>
      </c>
      <c r="V122" s="366" t="str">
        <f>IF(U122="","",MAX(V$115:V121)+1)</f>
        <v/>
      </c>
      <c r="W122" s="357" t="str">
        <f t="shared" si="6"/>
        <v>nije primjenjivo</v>
      </c>
      <c r="X122" s="65"/>
      <c r="Y122" s="65"/>
      <c r="Z122" s="65"/>
      <c r="AA122" s="65"/>
      <c r="AB122" s="65"/>
    </row>
    <row r="123" spans="1:28" s="8" customFormat="1" ht="12.75" customHeight="1" x14ac:dyDescent="0.2">
      <c r="A123" s="65"/>
      <c r="C123" s="78"/>
      <c r="D123" s="14"/>
      <c r="E123" s="85" t="s">
        <v>1195</v>
      </c>
      <c r="F123" s="1036"/>
      <c r="G123" s="1037"/>
      <c r="H123" s="1037"/>
      <c r="I123" s="1037"/>
      <c r="J123" s="1037"/>
      <c r="K123" s="979"/>
      <c r="L123" s="979"/>
      <c r="M123" s="980"/>
      <c r="N123" s="210"/>
      <c r="P123" s="65"/>
      <c r="Q123" s="65"/>
      <c r="R123" s="65"/>
      <c r="S123" s="65"/>
      <c r="T123" s="65">
        <v>8</v>
      </c>
      <c r="U123" s="352" t="str">
        <f t="shared" si="7"/>
        <v/>
      </c>
      <c r="V123" s="366" t="str">
        <f>IF(U123="","",MAX(V$115:V122)+1)</f>
        <v/>
      </c>
      <c r="W123" s="357" t="str">
        <f t="shared" si="6"/>
        <v>nije primjenjivo</v>
      </c>
      <c r="X123" s="65"/>
      <c r="Y123" s="65"/>
      <c r="Z123" s="65"/>
      <c r="AA123" s="65"/>
      <c r="AB123" s="65"/>
    </row>
    <row r="124" spans="1:28" s="8" customFormat="1" ht="12.75" customHeight="1" x14ac:dyDescent="0.2">
      <c r="A124" s="65"/>
      <c r="C124" s="78"/>
      <c r="D124" s="14"/>
      <c r="E124" s="85" t="s">
        <v>1196</v>
      </c>
      <c r="F124" s="1036"/>
      <c r="G124" s="1037"/>
      <c r="H124" s="1037"/>
      <c r="I124" s="1037"/>
      <c r="J124" s="1037"/>
      <c r="K124" s="979"/>
      <c r="L124" s="979"/>
      <c r="M124" s="980"/>
      <c r="N124" s="210"/>
      <c r="P124" s="65"/>
      <c r="Q124" s="65"/>
      <c r="R124" s="65"/>
      <c r="S124" s="65"/>
      <c r="T124" s="65">
        <v>9</v>
      </c>
      <c r="U124" s="352" t="str">
        <f t="shared" si="7"/>
        <v/>
      </c>
      <c r="V124" s="366" t="str">
        <f>IF(U124="","",MAX(V$115:V123)+1)</f>
        <v/>
      </c>
      <c r="W124" s="357" t="str">
        <f t="shared" si="6"/>
        <v>nije primjenjivo</v>
      </c>
      <c r="X124" s="65"/>
      <c r="Y124" s="65"/>
      <c r="Z124" s="65"/>
      <c r="AA124" s="65"/>
      <c r="AB124" s="65"/>
    </row>
    <row r="125" spans="1:28" s="8" customFormat="1" ht="12.75" customHeight="1" x14ac:dyDescent="0.2">
      <c r="A125" s="65"/>
      <c r="C125" s="78"/>
      <c r="D125" s="14"/>
      <c r="E125" s="85" t="s">
        <v>1197</v>
      </c>
      <c r="F125" s="1036"/>
      <c r="G125" s="1037"/>
      <c r="H125" s="1037"/>
      <c r="I125" s="1037"/>
      <c r="J125" s="1037"/>
      <c r="K125" s="979"/>
      <c r="L125" s="979"/>
      <c r="M125" s="980"/>
      <c r="N125" s="210"/>
      <c r="P125" s="65"/>
      <c r="Q125" s="65"/>
      <c r="R125" s="65"/>
      <c r="S125" s="65"/>
      <c r="T125" s="65">
        <v>10</v>
      </c>
      <c r="U125" s="352" t="str">
        <f t="shared" si="7"/>
        <v/>
      </c>
      <c r="V125" s="366" t="str">
        <f>IF(U125="","",MAX(V$115:V124)+1)</f>
        <v/>
      </c>
      <c r="W125" s="357" t="str">
        <f>IF(COUNTIF($V$116:$V$126,T125)=1,INDEX($U$116:$U$126,MATCH(T125,$V$116:$V$126,0)) &amp; ": " &amp; INDEX($F$116:$F$126,MATCH(T125,$V$116:$V$126,0)),EUconst_NA)</f>
        <v>nije primjenjivo</v>
      </c>
      <c r="X125" s="65"/>
      <c r="Y125" s="65"/>
      <c r="Z125" s="65"/>
      <c r="AA125" s="65"/>
      <c r="AB125" s="65"/>
    </row>
    <row r="126" spans="1:28" s="8" customFormat="1" ht="12.6" hidden="1" customHeight="1" thickBot="1" x14ac:dyDescent="0.25">
      <c r="A126" s="12" t="s">
        <v>1088</v>
      </c>
      <c r="C126" s="78"/>
      <c r="D126" s="14"/>
      <c r="E126" s="85"/>
      <c r="F126" s="1036"/>
      <c r="G126" s="1037"/>
      <c r="H126" s="1037"/>
      <c r="I126" s="1037"/>
      <c r="J126" s="1037"/>
      <c r="K126" s="979"/>
      <c r="L126" s="979"/>
      <c r="M126" s="980"/>
      <c r="N126" s="210"/>
      <c r="P126" s="65"/>
      <c r="Q126" s="65"/>
      <c r="R126" s="65"/>
      <c r="S126" s="65"/>
      <c r="T126" s="65"/>
      <c r="U126" s="352" t="str">
        <f t="shared" si="7"/>
        <v/>
      </c>
      <c r="V126" s="366" t="str">
        <f>IF(U126="","",MAX(V$115:V125)+1)</f>
        <v/>
      </c>
      <c r="W126" s="367"/>
      <c r="X126" s="65"/>
      <c r="Y126" s="65"/>
      <c r="Z126" s="65"/>
      <c r="AA126" s="65"/>
      <c r="AB126" s="65"/>
    </row>
    <row r="127" spans="1:28" s="8" customFormat="1" ht="12.6" customHeight="1" x14ac:dyDescent="0.2">
      <c r="A127" s="12" t="s">
        <v>1351</v>
      </c>
      <c r="C127" s="78"/>
      <c r="D127" s="14"/>
      <c r="M127" s="333"/>
      <c r="P127" s="65"/>
      <c r="Q127" s="65"/>
      <c r="R127" s="65"/>
      <c r="S127" s="65"/>
      <c r="T127" s="65"/>
      <c r="U127" s="368"/>
      <c r="V127" s="65"/>
      <c r="W127" s="65"/>
      <c r="X127" s="65"/>
      <c r="Y127" s="65"/>
      <c r="Z127" s="65"/>
      <c r="AA127" s="65"/>
      <c r="AB127" s="65"/>
    </row>
    <row r="128" spans="1:28" s="8" customFormat="1" ht="4.9000000000000004" customHeight="1" x14ac:dyDescent="0.2">
      <c r="A128" s="12"/>
      <c r="C128" s="78"/>
      <c r="D128" s="14"/>
      <c r="G128" s="939" t="str">
        <f>Translations!$B$254</f>
        <v>Klikni "+" kako bi dodali nove izvore emisija</v>
      </c>
      <c r="H128" s="939"/>
      <c r="I128" s="939"/>
      <c r="J128" s="939"/>
      <c r="K128" s="1046"/>
      <c r="M128" s="333"/>
      <c r="P128" s="65"/>
      <c r="Q128" s="65"/>
      <c r="R128" s="65"/>
      <c r="S128" s="65"/>
      <c r="T128" s="65"/>
      <c r="U128" s="368"/>
      <c r="V128" s="65"/>
      <c r="W128" s="65"/>
      <c r="X128" s="65"/>
      <c r="Y128" s="65"/>
      <c r="Z128" s="65"/>
      <c r="AA128" s="65"/>
      <c r="AB128" s="65"/>
    </row>
    <row r="129" spans="1:28" s="8" customFormat="1" ht="12.75" customHeight="1" x14ac:dyDescent="0.2">
      <c r="A129" s="12"/>
      <c r="C129" s="78"/>
      <c r="D129" s="14"/>
      <c r="G129" s="939"/>
      <c r="H129" s="939"/>
      <c r="I129" s="939"/>
      <c r="J129" s="939"/>
      <c r="K129" s="1046"/>
      <c r="M129" s="333"/>
      <c r="P129" s="65"/>
      <c r="Q129" s="65"/>
      <c r="R129" s="65"/>
      <c r="S129" s="65"/>
      <c r="T129" s="65"/>
      <c r="U129" s="368"/>
      <c r="V129" s="65"/>
      <c r="W129" s="65"/>
      <c r="X129" s="65"/>
      <c r="Y129" s="65"/>
      <c r="Z129" s="65"/>
      <c r="AA129" s="65"/>
      <c r="AB129" s="65"/>
    </row>
    <row r="130" spans="1:28" s="8" customFormat="1" ht="4.9000000000000004" customHeight="1" x14ac:dyDescent="0.2">
      <c r="A130" s="12"/>
      <c r="C130" s="78"/>
      <c r="D130" s="14"/>
      <c r="G130" s="939"/>
      <c r="H130" s="939"/>
      <c r="I130" s="939"/>
      <c r="J130" s="939"/>
      <c r="K130" s="1046"/>
      <c r="M130" s="333"/>
      <c r="P130" s="65"/>
      <c r="Q130" s="65"/>
      <c r="R130" s="65"/>
      <c r="S130" s="65"/>
      <c r="T130" s="65"/>
      <c r="U130" s="368"/>
      <c r="V130" s="65"/>
      <c r="W130" s="65"/>
      <c r="X130" s="65"/>
      <c r="Y130" s="65"/>
      <c r="Z130" s="65"/>
      <c r="AA130" s="65"/>
      <c r="AB130" s="65"/>
    </row>
    <row r="131" spans="1:28" s="8" customFormat="1" ht="12.6" customHeight="1" x14ac:dyDescent="0.2">
      <c r="A131" s="65"/>
      <c r="C131" s="78"/>
      <c r="D131" s="14"/>
      <c r="P131" s="65"/>
      <c r="Q131" s="65"/>
      <c r="R131" s="65"/>
      <c r="S131" s="65"/>
      <c r="T131" s="65"/>
      <c r="U131" s="368"/>
      <c r="V131" s="65"/>
      <c r="W131" s="65"/>
      <c r="X131" s="65"/>
      <c r="Y131" s="65"/>
      <c r="Z131" s="65"/>
      <c r="AA131" s="65"/>
      <c r="AB131" s="65"/>
    </row>
    <row r="132" spans="1:28" s="34" customFormat="1" ht="12.75" customHeight="1" x14ac:dyDescent="0.2">
      <c r="A132" s="248"/>
      <c r="C132" s="335"/>
      <c r="D132" s="98" t="s">
        <v>552</v>
      </c>
      <c r="E132" s="98" t="str">
        <f>Translations!$B$255</f>
        <v>Točke emisija i ispušteni staklenički plinovi</v>
      </c>
      <c r="F132" s="99"/>
      <c r="G132" s="99"/>
      <c r="H132" s="99"/>
      <c r="I132" s="99"/>
      <c r="J132" s="99"/>
      <c r="K132" s="1"/>
      <c r="L132" s="1"/>
      <c r="M132" s="1"/>
      <c r="O132" s="8"/>
      <c r="P132" s="365"/>
      <c r="Q132" s="365"/>
      <c r="R132" s="248"/>
      <c r="S132" s="248"/>
      <c r="T132" s="248"/>
      <c r="U132" s="248"/>
      <c r="V132" s="248"/>
      <c r="W132" s="248"/>
      <c r="X132" s="248"/>
      <c r="Y132" s="248"/>
      <c r="Z132" s="248"/>
      <c r="AA132" s="248"/>
      <c r="AB132" s="248"/>
    </row>
    <row r="133" spans="1:28" s="8" customFormat="1" ht="12.75" customHeight="1" x14ac:dyDescent="0.2">
      <c r="A133" s="65"/>
      <c r="C133" s="78"/>
      <c r="D133" s="14"/>
      <c r="E133" s="1016" t="str">
        <f>Translations!$B$256</f>
        <v>Navedite i ukratko opišite sve relevantne točke emisija (uključujući i difuzne izvore emisija).</v>
      </c>
      <c r="F133" s="1016"/>
      <c r="G133" s="1016"/>
      <c r="H133" s="1016"/>
      <c r="I133" s="1016"/>
      <c r="J133" s="1016"/>
      <c r="K133" s="1016"/>
      <c r="L133" s="1016"/>
      <c r="M133" s="1016"/>
      <c r="N133" s="1016"/>
      <c r="P133" s="348"/>
      <c r="Q133" s="348"/>
      <c r="R133" s="65"/>
      <c r="S133" s="65"/>
      <c r="T133" s="65"/>
      <c r="U133" s="65"/>
      <c r="V133" s="65"/>
      <c r="W133" s="65"/>
      <c r="X133" s="65"/>
      <c r="Y133" s="65"/>
      <c r="Z133" s="65"/>
      <c r="AA133" s="65"/>
      <c r="AB133" s="65"/>
    </row>
    <row r="134" spans="1:28" s="8" customFormat="1" ht="25.5" customHeight="1" x14ac:dyDescent="0.2">
      <c r="A134" s="65"/>
      <c r="C134" s="78"/>
      <c r="D134" s="14"/>
      <c r="E134" s="1016" t="str">
        <f>Translations!$B$257</f>
        <v>Odaberite aktivnosti Priloga I, izvore emisija i ispuštene stakleničke plinove iz padajućeg izbornika (sukladno podacima upisanim u poglavlju 5 (c) gore). Ako je u pitanju više od jedne aktivnosti ili izvora emisije, unesite npr. "A1, A2".</v>
      </c>
      <c r="F134" s="1016"/>
      <c r="G134" s="1016"/>
      <c r="H134" s="1016"/>
      <c r="I134" s="1016"/>
      <c r="J134" s="1016"/>
      <c r="K134" s="1016"/>
      <c r="L134" s="1016"/>
      <c r="M134" s="1016"/>
      <c r="N134" s="1016"/>
      <c r="P134" s="348"/>
      <c r="Q134" s="348"/>
      <c r="R134" s="65"/>
      <c r="S134" s="65"/>
      <c r="T134" s="65"/>
      <c r="U134" s="65"/>
      <c r="V134" s="65"/>
      <c r="W134" s="65"/>
      <c r="X134" s="65"/>
      <c r="Y134" s="65"/>
      <c r="Z134" s="65"/>
      <c r="AA134" s="65"/>
      <c r="AB134" s="65"/>
    </row>
    <row r="135" spans="1:28" s="8" customFormat="1" ht="12.75" customHeight="1" x14ac:dyDescent="0.2">
      <c r="A135" s="65"/>
      <c r="C135" s="78"/>
      <c r="D135" s="14"/>
      <c r="E135" s="987" t="str">
        <f>Translations!$B$258</f>
        <v>Ovaj popis biti će dostupan kao padajući izbornik na sljedećim mjestima dolje (d i e), gdje je potrebna oznaka na relevantnu točku emisije .</v>
      </c>
      <c r="F135" s="857"/>
      <c r="G135" s="857"/>
      <c r="H135" s="857"/>
      <c r="I135" s="857"/>
      <c r="J135" s="857"/>
      <c r="K135" s="857"/>
      <c r="L135" s="857"/>
      <c r="M135" s="857"/>
      <c r="N135" s="857"/>
      <c r="P135" s="65"/>
      <c r="Q135" s="65"/>
      <c r="R135" s="65"/>
      <c r="S135" s="65"/>
      <c r="T135" s="65"/>
      <c r="U135" s="65"/>
      <c r="V135" s="65"/>
      <c r="W135" s="65"/>
      <c r="X135" s="65"/>
      <c r="Y135" s="65"/>
      <c r="Z135" s="65"/>
      <c r="AA135" s="65"/>
      <c r="AB135" s="65"/>
    </row>
    <row r="136" spans="1:28" s="8" customFormat="1" ht="12.75" customHeight="1" x14ac:dyDescent="0.2">
      <c r="A136" s="65"/>
      <c r="C136" s="78"/>
      <c r="D136" s="14"/>
      <c r="E136" s="943" t="str">
        <f>Translations!$B$135</f>
        <v>Za prikazivanje/skrivanje primjera, pritisnite na kućicu "Primjeri" unutar navigacijskog područja.</v>
      </c>
      <c r="F136" s="1018"/>
      <c r="G136" s="1018"/>
      <c r="H136" s="1018"/>
      <c r="I136" s="1018"/>
      <c r="J136" s="1018"/>
      <c r="K136" s="1018"/>
      <c r="L136" s="1018"/>
      <c r="M136" s="1018"/>
      <c r="N136" s="1018"/>
      <c r="P136" s="65"/>
      <c r="Q136" s="65"/>
      <c r="R136" s="65"/>
      <c r="S136" s="65"/>
      <c r="T136" s="65"/>
      <c r="U136" s="65"/>
      <c r="V136" s="65"/>
      <c r="W136" s="65"/>
      <c r="X136" s="65"/>
      <c r="Y136" s="65"/>
      <c r="Z136" s="65"/>
      <c r="AA136" s="65"/>
      <c r="AB136" s="65"/>
    </row>
    <row r="137" spans="1:28" s="8" customFormat="1" ht="5.0999999999999996" customHeight="1" x14ac:dyDescent="0.2">
      <c r="A137" s="65"/>
      <c r="C137" s="78"/>
      <c r="D137" s="14"/>
      <c r="E137" s="333"/>
      <c r="F137" s="333"/>
      <c r="G137" s="333"/>
      <c r="H137" s="333"/>
      <c r="I137" s="333"/>
      <c r="J137" s="333"/>
      <c r="K137" s="333"/>
      <c r="L137" s="333"/>
      <c r="M137" s="333"/>
      <c r="P137" s="65"/>
      <c r="Q137" s="65"/>
      <c r="R137" s="65"/>
      <c r="S137" s="65"/>
      <c r="T137" s="65"/>
      <c r="U137" s="65"/>
      <c r="V137" s="65"/>
      <c r="W137" s="65"/>
      <c r="X137" s="65"/>
      <c r="Y137" s="65"/>
      <c r="Z137" s="65"/>
      <c r="AA137" s="65"/>
      <c r="AB137" s="65"/>
    </row>
    <row r="138" spans="1:28" s="8" customFormat="1" ht="34.5" thickBot="1" x14ac:dyDescent="0.25">
      <c r="A138" s="65"/>
      <c r="C138" s="78"/>
      <c r="D138" s="14"/>
      <c r="E138" s="343" t="str">
        <f>Translations!$B$259</f>
        <v>Oznaka točke emisije EP1, EP2,…</v>
      </c>
      <c r="F138" s="1033" t="str">
        <f>Translations!$B$260</f>
        <v>Opis točke emisije</v>
      </c>
      <c r="G138" s="1034"/>
      <c r="H138" s="1034"/>
      <c r="I138" s="1034"/>
      <c r="J138" s="1034"/>
      <c r="K138" s="1035"/>
      <c r="L138" s="344" t="str">
        <f>Translations!$B$250</f>
        <v>Oznaka aktivnosti</v>
      </c>
      <c r="M138" s="344" t="str">
        <f>Translations!$B$261</f>
        <v>Oznaka Izvora emisije</v>
      </c>
      <c r="N138" s="344" t="str">
        <f>Translations!$B$212</f>
        <v>Emitirani staklenički plinovi</v>
      </c>
      <c r="P138" s="65"/>
      <c r="Q138" s="65"/>
      <c r="R138" s="65"/>
      <c r="S138" s="65"/>
      <c r="T138" s="65"/>
      <c r="U138" s="351" t="s">
        <v>1229</v>
      </c>
      <c r="V138" s="351" t="s">
        <v>1229</v>
      </c>
      <c r="W138" s="351" t="s">
        <v>1229</v>
      </c>
      <c r="X138" s="65"/>
      <c r="Y138" s="65"/>
      <c r="Z138" s="65"/>
      <c r="AA138" s="65"/>
      <c r="AB138" s="12" t="s">
        <v>725</v>
      </c>
    </row>
    <row r="139" spans="1:28" s="8" customFormat="1" ht="12.75" hidden="1" customHeight="1" x14ac:dyDescent="0.2">
      <c r="A139" s="12" t="s">
        <v>1371</v>
      </c>
      <c r="C139" s="78"/>
      <c r="D139" s="14"/>
      <c r="E139" s="212" t="s">
        <v>247</v>
      </c>
      <c r="F139" s="1067" t="str">
        <f>Translations!$B$262</f>
        <v>Ispust 1 (kotao na ugljen)</v>
      </c>
      <c r="G139" s="1068"/>
      <c r="H139" s="1068"/>
      <c r="I139" s="1068"/>
      <c r="J139" s="1068"/>
      <c r="K139" s="1068"/>
      <c r="L139" s="211" t="s">
        <v>219</v>
      </c>
      <c r="M139" s="211" t="s">
        <v>243</v>
      </c>
      <c r="N139" s="211" t="s">
        <v>1586</v>
      </c>
      <c r="P139" s="65"/>
      <c r="Q139" s="65"/>
      <c r="R139" s="65"/>
      <c r="S139" s="65"/>
      <c r="T139" s="65"/>
      <c r="U139" s="351"/>
      <c r="V139" s="351"/>
      <c r="W139" s="351"/>
      <c r="X139" s="65"/>
      <c r="Y139" s="65"/>
      <c r="Z139" s="65"/>
      <c r="AA139" s="65"/>
      <c r="AB139" s="65"/>
    </row>
    <row r="140" spans="1:28" s="8" customFormat="1" ht="12.75" hidden="1" customHeight="1" thickBot="1" x14ac:dyDescent="0.25">
      <c r="A140" s="12" t="s">
        <v>1371</v>
      </c>
      <c r="C140" s="78"/>
      <c r="D140" s="14"/>
      <c r="E140" s="212" t="s">
        <v>248</v>
      </c>
      <c r="F140" s="1067" t="str">
        <f>Translations!$B$263</f>
        <v>Ispust 2 (cementna peć)</v>
      </c>
      <c r="G140" s="1068"/>
      <c r="H140" s="1068"/>
      <c r="I140" s="1068"/>
      <c r="J140" s="1068"/>
      <c r="K140" s="1068"/>
      <c r="L140" s="211" t="s">
        <v>218</v>
      </c>
      <c r="M140" s="211" t="s">
        <v>238</v>
      </c>
      <c r="N140" s="211" t="s">
        <v>1586</v>
      </c>
      <c r="P140" s="65"/>
      <c r="Q140" s="65"/>
      <c r="R140" s="65"/>
      <c r="S140" s="65"/>
      <c r="T140" s="65"/>
      <c r="U140" s="351"/>
      <c r="V140" s="351"/>
      <c r="W140" s="351"/>
      <c r="X140" s="65"/>
      <c r="Y140" s="65"/>
      <c r="Z140" s="65"/>
      <c r="AA140" s="65"/>
      <c r="AB140" s="65"/>
    </row>
    <row r="141" spans="1:28" s="8" customFormat="1" ht="12.75" customHeight="1" x14ac:dyDescent="0.2">
      <c r="A141" s="65"/>
      <c r="C141" s="78"/>
      <c r="D141" s="14"/>
      <c r="E141" s="85" t="s">
        <v>808</v>
      </c>
      <c r="F141" s="1048"/>
      <c r="G141" s="1048"/>
      <c r="H141" s="1048"/>
      <c r="I141" s="1048"/>
      <c r="J141" s="1048"/>
      <c r="K141" s="911"/>
      <c r="L141" s="210"/>
      <c r="M141" s="210"/>
      <c r="N141" s="210"/>
      <c r="P141" s="65"/>
      <c r="Q141" s="65"/>
      <c r="R141" s="65"/>
      <c r="S141" s="65"/>
      <c r="T141" s="65">
        <v>1</v>
      </c>
      <c r="U141" s="352" t="str">
        <f>IF(ISBLANK(F141),"",E141)</f>
        <v/>
      </c>
      <c r="V141" s="366" t="str">
        <f>IF(U141="","",MAX(V$140:V140)+1)</f>
        <v/>
      </c>
      <c r="W141" s="355" t="str">
        <f>IF(COUNTIF($V$141:$V$151,T141)=1,INDEX($U$141:$U$151,MATCH(T141,$V$141:$V$151,0)) &amp; ": " &amp; INDEX($F$141:$F$151,MATCH(T141,$V$141:$V$151,0)),EUconst_NA)</f>
        <v>nije primjenjivo</v>
      </c>
      <c r="X141" s="65"/>
      <c r="Y141" s="65"/>
      <c r="Z141" s="65"/>
      <c r="AA141" s="65"/>
      <c r="AB141" s="353" t="b">
        <f t="shared" ref="AB141:AB151" si="8">IF(OR(CNTR_InstHasMeasurement=TRUE,CNTR_InstHasN2O=TRUE,CNTR_InstHasTransferredCO2=TRUE),FALSE,IF(COUNTA(CNTR_ListRelevantSections)&gt;0,TRUE,FALSE))</f>
        <v>0</v>
      </c>
    </row>
    <row r="142" spans="1:28" s="8" customFormat="1" ht="12.75" customHeight="1" x14ac:dyDescent="0.2">
      <c r="A142" s="65"/>
      <c r="C142" s="78"/>
      <c r="D142" s="14"/>
      <c r="E142" s="85" t="s">
        <v>810</v>
      </c>
      <c r="F142" s="1048"/>
      <c r="G142" s="1048"/>
      <c r="H142" s="1048"/>
      <c r="I142" s="1048"/>
      <c r="J142" s="1048"/>
      <c r="K142" s="911"/>
      <c r="L142" s="210"/>
      <c r="M142" s="210"/>
      <c r="N142" s="210"/>
      <c r="P142" s="65"/>
      <c r="Q142" s="65"/>
      <c r="R142" s="65"/>
      <c r="S142" s="65"/>
      <c r="T142" s="65">
        <v>2</v>
      </c>
      <c r="U142" s="352" t="str">
        <f>IF(ISBLANK(F142),"",E142)</f>
        <v/>
      </c>
      <c r="V142" s="366" t="str">
        <f>IF(U142="","",MAX(V$140:V141)+1)</f>
        <v/>
      </c>
      <c r="W142" s="357" t="str">
        <f t="shared" ref="W142:W150" si="9">IF(COUNTIF($V$141:$V$151,T142)=1,INDEX($U$141:$U$151,MATCH(T142,$V$141:$V$151,0)) &amp; ": " &amp; INDEX($F$141:$F$151,MATCH(T142,$V$141:$V$151,0)),EUconst_NA)</f>
        <v>nije primjenjivo</v>
      </c>
      <c r="X142" s="65"/>
      <c r="Y142" s="65"/>
      <c r="Z142" s="65"/>
      <c r="AA142" s="65"/>
      <c r="AB142" s="353" t="b">
        <f t="shared" si="8"/>
        <v>0</v>
      </c>
    </row>
    <row r="143" spans="1:28" s="8" customFormat="1" ht="12.75" customHeight="1" x14ac:dyDescent="0.2">
      <c r="A143" s="65"/>
      <c r="C143" s="78"/>
      <c r="D143" s="14"/>
      <c r="E143" s="85" t="s">
        <v>811</v>
      </c>
      <c r="F143" s="1048"/>
      <c r="G143" s="1048"/>
      <c r="H143" s="1048"/>
      <c r="I143" s="1048"/>
      <c r="J143" s="1048"/>
      <c r="K143" s="911"/>
      <c r="L143" s="210"/>
      <c r="M143" s="210"/>
      <c r="N143" s="210"/>
      <c r="P143" s="65"/>
      <c r="Q143" s="65"/>
      <c r="R143" s="65"/>
      <c r="S143" s="65"/>
      <c r="T143" s="65">
        <v>3</v>
      </c>
      <c r="U143" s="352" t="str">
        <f t="shared" ref="U143:U151" si="10">IF(ISBLANK(F143),"",E143)</f>
        <v/>
      </c>
      <c r="V143" s="366" t="str">
        <f>IF(U143="","",MAX(V$140:V142)+1)</f>
        <v/>
      </c>
      <c r="W143" s="357" t="str">
        <f t="shared" si="9"/>
        <v>nije primjenjivo</v>
      </c>
      <c r="X143" s="65"/>
      <c r="Y143" s="65"/>
      <c r="Z143" s="65"/>
      <c r="AA143" s="65"/>
      <c r="AB143" s="353" t="b">
        <f t="shared" si="8"/>
        <v>0</v>
      </c>
    </row>
    <row r="144" spans="1:28" s="8" customFormat="1" ht="12.75" customHeight="1" x14ac:dyDescent="0.2">
      <c r="A144" s="65"/>
      <c r="C144" s="78"/>
      <c r="D144" s="14"/>
      <c r="E144" s="85" t="s">
        <v>812</v>
      </c>
      <c r="F144" s="1048"/>
      <c r="G144" s="1048"/>
      <c r="H144" s="1048"/>
      <c r="I144" s="1048"/>
      <c r="J144" s="1048"/>
      <c r="K144" s="911"/>
      <c r="L144" s="210"/>
      <c r="M144" s="210"/>
      <c r="N144" s="210"/>
      <c r="P144" s="65"/>
      <c r="Q144" s="65"/>
      <c r="R144" s="65"/>
      <c r="S144" s="65"/>
      <c r="T144" s="65">
        <v>4</v>
      </c>
      <c r="U144" s="352" t="str">
        <f t="shared" si="10"/>
        <v/>
      </c>
      <c r="V144" s="366" t="str">
        <f>IF(U144="","",MAX(V$140:V143)+1)</f>
        <v/>
      </c>
      <c r="W144" s="357" t="str">
        <f t="shared" si="9"/>
        <v>nije primjenjivo</v>
      </c>
      <c r="X144" s="65"/>
      <c r="Y144" s="65"/>
      <c r="Z144" s="65"/>
      <c r="AA144" s="65"/>
      <c r="AB144" s="353" t="b">
        <f t="shared" si="8"/>
        <v>0</v>
      </c>
    </row>
    <row r="145" spans="1:28" s="8" customFormat="1" ht="12.75" customHeight="1" x14ac:dyDescent="0.2">
      <c r="A145" s="65"/>
      <c r="C145" s="78"/>
      <c r="D145" s="14"/>
      <c r="E145" s="85" t="s">
        <v>813</v>
      </c>
      <c r="F145" s="1048"/>
      <c r="G145" s="1048"/>
      <c r="H145" s="1048"/>
      <c r="I145" s="1048"/>
      <c r="J145" s="1048"/>
      <c r="K145" s="911"/>
      <c r="L145" s="210"/>
      <c r="M145" s="210"/>
      <c r="N145" s="210"/>
      <c r="P145" s="65"/>
      <c r="Q145" s="65"/>
      <c r="R145" s="65"/>
      <c r="S145" s="65"/>
      <c r="T145" s="65">
        <v>5</v>
      </c>
      <c r="U145" s="352" t="str">
        <f t="shared" si="10"/>
        <v/>
      </c>
      <c r="V145" s="366" t="str">
        <f>IF(U145="","",MAX(V$140:V144)+1)</f>
        <v/>
      </c>
      <c r="W145" s="357" t="str">
        <f t="shared" si="9"/>
        <v>nije primjenjivo</v>
      </c>
      <c r="X145" s="65"/>
      <c r="Y145" s="65"/>
      <c r="Z145" s="65"/>
      <c r="AA145" s="65"/>
      <c r="AB145" s="353" t="b">
        <f t="shared" si="8"/>
        <v>0</v>
      </c>
    </row>
    <row r="146" spans="1:28" s="8" customFormat="1" ht="12.75" customHeight="1" x14ac:dyDescent="0.2">
      <c r="A146" s="65"/>
      <c r="C146" s="78"/>
      <c r="D146" s="14"/>
      <c r="E146" s="85" t="s">
        <v>555</v>
      </c>
      <c r="F146" s="1048"/>
      <c r="G146" s="1048"/>
      <c r="H146" s="1048"/>
      <c r="I146" s="1048"/>
      <c r="J146" s="1048"/>
      <c r="K146" s="911"/>
      <c r="L146" s="210"/>
      <c r="M146" s="210"/>
      <c r="N146" s="210"/>
      <c r="P146" s="65"/>
      <c r="Q146" s="65"/>
      <c r="R146" s="65"/>
      <c r="S146" s="65"/>
      <c r="T146" s="65">
        <v>6</v>
      </c>
      <c r="U146" s="352" t="str">
        <f t="shared" si="10"/>
        <v/>
      </c>
      <c r="V146" s="366" t="str">
        <f>IF(U146="","",MAX(V$140:V145)+1)</f>
        <v/>
      </c>
      <c r="W146" s="357" t="str">
        <f t="shared" si="9"/>
        <v>nije primjenjivo</v>
      </c>
      <c r="X146" s="65"/>
      <c r="Y146" s="65"/>
      <c r="Z146" s="65"/>
      <c r="AA146" s="65"/>
      <c r="AB146" s="353" t="b">
        <f t="shared" si="8"/>
        <v>0</v>
      </c>
    </row>
    <row r="147" spans="1:28" s="8" customFormat="1" ht="12.75" customHeight="1" x14ac:dyDescent="0.2">
      <c r="A147" s="65"/>
      <c r="C147" s="78"/>
      <c r="D147" s="14"/>
      <c r="E147" s="85" t="s">
        <v>556</v>
      </c>
      <c r="F147" s="1048"/>
      <c r="G147" s="1048"/>
      <c r="H147" s="1048"/>
      <c r="I147" s="1048"/>
      <c r="J147" s="1048"/>
      <c r="K147" s="911"/>
      <c r="L147" s="210"/>
      <c r="M147" s="210"/>
      <c r="N147" s="210"/>
      <c r="P147" s="65"/>
      <c r="Q147" s="65"/>
      <c r="R147" s="65"/>
      <c r="S147" s="65"/>
      <c r="T147" s="65">
        <v>7</v>
      </c>
      <c r="U147" s="352" t="str">
        <f t="shared" si="10"/>
        <v/>
      </c>
      <c r="V147" s="366" t="str">
        <f>IF(U147="","",MAX(V$140:V146)+1)</f>
        <v/>
      </c>
      <c r="W147" s="357" t="str">
        <f t="shared" si="9"/>
        <v>nije primjenjivo</v>
      </c>
      <c r="X147" s="65"/>
      <c r="Y147" s="65"/>
      <c r="Z147" s="65"/>
      <c r="AA147" s="65"/>
      <c r="AB147" s="353" t="b">
        <f t="shared" si="8"/>
        <v>0</v>
      </c>
    </row>
    <row r="148" spans="1:28" s="8" customFormat="1" ht="12.75" customHeight="1" x14ac:dyDescent="0.2">
      <c r="A148" s="65"/>
      <c r="C148" s="78"/>
      <c r="D148" s="14"/>
      <c r="E148" s="85" t="s">
        <v>557</v>
      </c>
      <c r="F148" s="1048"/>
      <c r="G148" s="1048"/>
      <c r="H148" s="1048"/>
      <c r="I148" s="1048"/>
      <c r="J148" s="1048"/>
      <c r="K148" s="911"/>
      <c r="L148" s="210"/>
      <c r="M148" s="210"/>
      <c r="N148" s="210"/>
      <c r="P148" s="65"/>
      <c r="Q148" s="65"/>
      <c r="R148" s="65"/>
      <c r="S148" s="65"/>
      <c r="T148" s="65">
        <v>8</v>
      </c>
      <c r="U148" s="352" t="str">
        <f t="shared" si="10"/>
        <v/>
      </c>
      <c r="V148" s="366" t="str">
        <f>IF(U148="","",MAX(V$140:V147)+1)</f>
        <v/>
      </c>
      <c r="W148" s="357" t="str">
        <f t="shared" si="9"/>
        <v>nije primjenjivo</v>
      </c>
      <c r="X148" s="65"/>
      <c r="Y148" s="65"/>
      <c r="Z148" s="65"/>
      <c r="AA148" s="65"/>
      <c r="AB148" s="353" t="b">
        <f t="shared" si="8"/>
        <v>0</v>
      </c>
    </row>
    <row r="149" spans="1:28" s="8" customFormat="1" ht="12.75" customHeight="1" x14ac:dyDescent="0.2">
      <c r="A149" s="65"/>
      <c r="C149" s="78"/>
      <c r="D149" s="14"/>
      <c r="E149" s="85" t="s">
        <v>558</v>
      </c>
      <c r="F149" s="1048"/>
      <c r="G149" s="1048"/>
      <c r="H149" s="1048"/>
      <c r="I149" s="1048"/>
      <c r="J149" s="1048"/>
      <c r="K149" s="911"/>
      <c r="L149" s="210"/>
      <c r="M149" s="210"/>
      <c r="N149" s="210"/>
      <c r="P149" s="65"/>
      <c r="Q149" s="65"/>
      <c r="R149" s="65"/>
      <c r="S149" s="65"/>
      <c r="T149" s="65">
        <v>9</v>
      </c>
      <c r="U149" s="352" t="str">
        <f t="shared" si="10"/>
        <v/>
      </c>
      <c r="V149" s="366" t="str">
        <f>IF(U149="","",MAX(V$140:V148)+1)</f>
        <v/>
      </c>
      <c r="W149" s="357" t="str">
        <f t="shared" si="9"/>
        <v>nije primjenjivo</v>
      </c>
      <c r="X149" s="65"/>
      <c r="Y149" s="65"/>
      <c r="Z149" s="65"/>
      <c r="AA149" s="65"/>
      <c r="AB149" s="353" t="b">
        <f t="shared" si="8"/>
        <v>0</v>
      </c>
    </row>
    <row r="150" spans="1:28" s="8" customFormat="1" ht="12.75" customHeight="1" x14ac:dyDescent="0.2">
      <c r="A150" s="65"/>
      <c r="C150" s="78"/>
      <c r="D150" s="14"/>
      <c r="E150" s="85" t="s">
        <v>559</v>
      </c>
      <c r="F150" s="1048"/>
      <c r="G150" s="1048"/>
      <c r="H150" s="1048"/>
      <c r="I150" s="1048"/>
      <c r="J150" s="1048"/>
      <c r="K150" s="911"/>
      <c r="L150" s="210"/>
      <c r="M150" s="210"/>
      <c r="N150" s="210"/>
      <c r="P150" s="65"/>
      <c r="Q150" s="65"/>
      <c r="R150" s="65"/>
      <c r="S150" s="65"/>
      <c r="T150" s="65">
        <v>10</v>
      </c>
      <c r="U150" s="352" t="str">
        <f t="shared" si="10"/>
        <v/>
      </c>
      <c r="V150" s="366" t="str">
        <f>IF(U150="","",MAX(V$140:V149)+1)</f>
        <v/>
      </c>
      <c r="W150" s="357" t="str">
        <f t="shared" si="9"/>
        <v>nije primjenjivo</v>
      </c>
      <c r="X150" s="65"/>
      <c r="Y150" s="65"/>
      <c r="Z150" s="65"/>
      <c r="AA150" s="65"/>
      <c r="AB150" s="353" t="b">
        <f t="shared" si="8"/>
        <v>0</v>
      </c>
    </row>
    <row r="151" spans="1:28" s="8" customFormat="1" ht="12.75" hidden="1" customHeight="1" thickBot="1" x14ac:dyDescent="0.25">
      <c r="A151" s="12" t="s">
        <v>1088</v>
      </c>
      <c r="C151" s="78"/>
      <c r="D151" s="14"/>
      <c r="E151" s="85"/>
      <c r="F151" s="1048"/>
      <c r="G151" s="1048"/>
      <c r="H151" s="1048"/>
      <c r="I151" s="1048"/>
      <c r="J151" s="1048"/>
      <c r="K151" s="911"/>
      <c r="L151" s="210"/>
      <c r="M151" s="210"/>
      <c r="N151" s="210"/>
      <c r="P151" s="65"/>
      <c r="Q151" s="65"/>
      <c r="R151" s="65"/>
      <c r="S151" s="65"/>
      <c r="T151" s="65"/>
      <c r="U151" s="352" t="str">
        <f t="shared" si="10"/>
        <v/>
      </c>
      <c r="V151" s="366" t="str">
        <f>IF(U151="","",MAX(V$140:V150)+1)</f>
        <v/>
      </c>
      <c r="W151" s="367"/>
      <c r="X151" s="65"/>
      <c r="Y151" s="65"/>
      <c r="Z151" s="65"/>
      <c r="AA151" s="65"/>
      <c r="AB151" s="353" t="b">
        <f t="shared" si="8"/>
        <v>0</v>
      </c>
    </row>
    <row r="152" spans="1:28" s="8" customFormat="1" ht="12.75" customHeight="1" x14ac:dyDescent="0.2">
      <c r="A152" s="12" t="s">
        <v>901</v>
      </c>
      <c r="C152" s="78"/>
      <c r="D152" s="14"/>
      <c r="M152" s="333"/>
      <c r="P152" s="65"/>
      <c r="Q152" s="65"/>
      <c r="R152" s="65"/>
      <c r="S152" s="65"/>
      <c r="T152" s="65"/>
      <c r="U152" s="368"/>
      <c r="V152" s="65"/>
      <c r="W152" s="65"/>
      <c r="X152" s="65"/>
      <c r="Y152" s="65"/>
      <c r="Z152" s="65"/>
      <c r="AA152" s="65"/>
      <c r="AB152" s="65"/>
    </row>
    <row r="153" spans="1:28" s="8" customFormat="1" ht="5.0999999999999996" customHeight="1" x14ac:dyDescent="0.2">
      <c r="A153" s="12"/>
      <c r="C153" s="78"/>
      <c r="D153" s="14"/>
      <c r="G153" s="939" t="str">
        <f>Translations!$B$264</f>
        <v>Klikni "+" kako bi dodali nove izvore emisija</v>
      </c>
      <c r="H153" s="939"/>
      <c r="I153" s="939"/>
      <c r="J153" s="939"/>
      <c r="K153" s="1046"/>
      <c r="M153" s="333"/>
      <c r="P153" s="65"/>
      <c r="Q153" s="65"/>
      <c r="R153" s="65"/>
      <c r="S153" s="65"/>
      <c r="T153" s="65"/>
      <c r="U153" s="368"/>
      <c r="V153" s="65"/>
      <c r="W153" s="65"/>
      <c r="X153" s="65"/>
      <c r="Y153" s="65"/>
      <c r="Z153" s="65"/>
      <c r="AA153" s="65"/>
      <c r="AB153" s="65"/>
    </row>
    <row r="154" spans="1:28" s="8" customFormat="1" ht="12.75" customHeight="1" x14ac:dyDescent="0.2">
      <c r="A154" s="12"/>
      <c r="C154" s="78"/>
      <c r="D154" s="14"/>
      <c r="G154" s="939"/>
      <c r="H154" s="939"/>
      <c r="I154" s="939"/>
      <c r="J154" s="939"/>
      <c r="K154" s="1046"/>
      <c r="M154" s="333"/>
      <c r="P154" s="65"/>
      <c r="Q154" s="65"/>
      <c r="R154" s="65"/>
      <c r="S154" s="65"/>
      <c r="T154" s="65"/>
      <c r="U154" s="368"/>
      <c r="V154" s="65"/>
      <c r="W154" s="65"/>
      <c r="X154" s="65"/>
      <c r="Y154" s="65"/>
      <c r="Z154" s="65"/>
      <c r="AA154" s="65"/>
      <c r="AB154" s="65"/>
    </row>
    <row r="155" spans="1:28" s="8" customFormat="1" ht="5.0999999999999996" customHeight="1" x14ac:dyDescent="0.2">
      <c r="A155" s="12"/>
      <c r="C155" s="78"/>
      <c r="D155" s="14"/>
      <c r="G155" s="939"/>
      <c r="H155" s="939"/>
      <c r="I155" s="939"/>
      <c r="J155" s="939"/>
      <c r="K155" s="1046"/>
      <c r="M155" s="333"/>
      <c r="P155" s="65"/>
      <c r="Q155" s="65"/>
      <c r="R155" s="65"/>
      <c r="S155" s="65"/>
      <c r="T155" s="65"/>
      <c r="U155" s="368"/>
      <c r="V155" s="65"/>
      <c r="W155" s="65"/>
      <c r="X155" s="65"/>
      <c r="Y155" s="65"/>
      <c r="Z155" s="65"/>
      <c r="AA155" s="65"/>
      <c r="AB155" s="65"/>
    </row>
    <row r="156" spans="1:28" s="8" customFormat="1" ht="12.75" customHeight="1" x14ac:dyDescent="0.2">
      <c r="A156" s="65"/>
      <c r="C156" s="78"/>
      <c r="D156" s="14"/>
      <c r="P156" s="65"/>
      <c r="Q156" s="65"/>
      <c r="R156" s="65"/>
      <c r="S156" s="65"/>
      <c r="T156" s="65"/>
      <c r="U156" s="368"/>
      <c r="V156" s="65"/>
      <c r="W156" s="65"/>
      <c r="X156" s="65"/>
      <c r="Y156" s="65"/>
      <c r="Z156" s="65"/>
      <c r="AA156" s="65"/>
      <c r="AB156" s="65"/>
    </row>
    <row r="157" spans="1:28" s="34" customFormat="1" ht="12.75" customHeight="1" x14ac:dyDescent="0.2">
      <c r="A157" s="248"/>
      <c r="C157" s="335"/>
      <c r="D157" s="98" t="s">
        <v>1020</v>
      </c>
      <c r="E157" s="853" t="str">
        <f>Translations!$B$265</f>
        <v xml:space="preserve">Mjerne točke, gdje su ugrađeni sustavi za kontinuirano mjerenje emisija : </v>
      </c>
      <c r="F157" s="903"/>
      <c r="G157" s="903"/>
      <c r="H157" s="903"/>
      <c r="I157" s="903"/>
      <c r="J157" s="903"/>
      <c r="K157" s="1058"/>
      <c r="L157" s="1055" t="str">
        <f>IF(OR(CNTR_InstHasMeasurement=TRUE,CNTR_InstHasN2O=TRUE),EUconst_Relevant,IF(COUNTA(CNTR_ListRelevantSections)&gt;0,EUconst_NotRelevant,EUconst_Relevant))</f>
        <v>relevantno</v>
      </c>
      <c r="M157" s="1056"/>
      <c r="N157" s="1057"/>
      <c r="O157" s="8"/>
      <c r="P157" s="370"/>
      <c r="Q157" s="365"/>
      <c r="R157" s="248"/>
      <c r="S157" s="248"/>
      <c r="T157" s="248"/>
      <c r="U157" s="248"/>
      <c r="V157" s="248"/>
      <c r="W157" s="248"/>
      <c r="X157" s="248"/>
      <c r="Y157" s="248"/>
      <c r="Z157" s="248"/>
      <c r="AA157" s="248"/>
      <c r="AB157" s="248"/>
    </row>
    <row r="158" spans="1:28" s="34" customFormat="1" ht="12.75" customHeight="1" x14ac:dyDescent="0.2">
      <c r="A158" s="248"/>
      <c r="E158" s="98"/>
      <c r="K158" s="1054" t="str">
        <f>IF(L157=EUconst_NotRelevant,HYPERLINK(R158,EUconst_MsgGoOn),HYPERLINK("",EUconst_MsgEnterThisSection))</f>
        <v>Molimo unesite podatke u ovo polje</v>
      </c>
      <c r="L158" s="1054"/>
      <c r="M158" s="1054"/>
      <c r="N158" s="1054"/>
      <c r="O158" s="8"/>
      <c r="P158" s="248"/>
      <c r="Q158" s="6" t="s">
        <v>1099</v>
      </c>
      <c r="R158" s="371" t="str">
        <f>"#"&amp;ADDRESS(ROW(D182),COLUMN(D182))</f>
        <v>#$D$182</v>
      </c>
      <c r="S158" s="248"/>
      <c r="T158" s="248"/>
      <c r="U158" s="248"/>
      <c r="V158" s="248"/>
      <c r="W158" s="248"/>
      <c r="X158" s="248"/>
      <c r="Y158" s="248"/>
      <c r="Z158" s="248"/>
      <c r="AA158" s="248"/>
      <c r="AB158" s="248"/>
    </row>
    <row r="159" spans="1:28" s="8" customFormat="1" ht="5.0999999999999996" customHeight="1" x14ac:dyDescent="0.2">
      <c r="A159" s="65"/>
      <c r="K159" s="416"/>
      <c r="L159" s="416"/>
      <c r="M159" s="416"/>
      <c r="N159" s="416"/>
      <c r="P159" s="65"/>
      <c r="Q159" s="65"/>
      <c r="R159" s="65"/>
      <c r="S159" s="65"/>
      <c r="T159" s="65"/>
      <c r="U159" s="65"/>
      <c r="V159" s="65"/>
      <c r="W159" s="65"/>
      <c r="X159" s="65"/>
      <c r="Y159" s="65"/>
      <c r="Z159" s="65"/>
      <c r="AA159" s="65"/>
      <c r="AB159" s="65"/>
    </row>
    <row r="160" spans="1:28" s="8" customFormat="1" ht="25.5" customHeight="1" x14ac:dyDescent="0.2">
      <c r="A160" s="65"/>
      <c r="C160" s="78"/>
      <c r="D160" s="14"/>
      <c r="E160" s="943" t="str">
        <f>Translations!$B$266</f>
        <v>Kako bi se u ovom obrascu omogućilo automatsko predlaganje kategorije izvora emisije, prvo je potrebno definirati izvore emisija za koje su primijenjene metodologije mjerenja.</v>
      </c>
      <c r="F160" s="943"/>
      <c r="G160" s="943"/>
      <c r="H160" s="943"/>
      <c r="I160" s="943"/>
      <c r="J160" s="943"/>
      <c r="K160" s="943"/>
      <c r="L160" s="943"/>
      <c r="M160" s="943"/>
      <c r="N160" s="943"/>
      <c r="P160" s="348"/>
      <c r="Q160" s="348"/>
      <c r="R160" s="65"/>
      <c r="S160" s="65"/>
      <c r="T160" s="65"/>
      <c r="U160" s="65"/>
      <c r="V160" s="65"/>
      <c r="W160" s="65"/>
      <c r="X160" s="65"/>
      <c r="Y160" s="65"/>
      <c r="Z160" s="65"/>
      <c r="AA160" s="65"/>
      <c r="AB160" s="65"/>
    </row>
    <row r="161" spans="1:28" s="8" customFormat="1" ht="25.5" customHeight="1" x14ac:dyDescent="0.2">
      <c r="A161" s="65"/>
      <c r="C161" s="78"/>
      <c r="D161" s="14"/>
      <c r="E161" s="1016" t="str">
        <f>Translations!$B$267</f>
        <v>Navedite i opišite sve mjerne točke na kojima su staklenički plinovi mjereni sustavima za kontinuirano mjerenje emisija (CEMS). To uključuje mjerne točke u cjevovodnim sustavima koji se koriste za prijenos CO2 s ciljem geološkog skladištenja CO2.</v>
      </c>
      <c r="F161" s="1016"/>
      <c r="G161" s="1016"/>
      <c r="H161" s="1016"/>
      <c r="I161" s="1016"/>
      <c r="J161" s="1016"/>
      <c r="K161" s="1016"/>
      <c r="L161" s="1016"/>
      <c r="M161" s="1016"/>
      <c r="N161" s="1016"/>
      <c r="P161" s="348"/>
      <c r="Q161" s="348"/>
      <c r="R161" s="65"/>
      <c r="S161" s="65"/>
      <c r="T161" s="65"/>
      <c r="U161" s="65"/>
      <c r="V161" s="65"/>
      <c r="W161" s="65"/>
      <c r="X161" s="65"/>
      <c r="Y161" s="65"/>
      <c r="Z161" s="65"/>
      <c r="AA161" s="65"/>
      <c r="AB161" s="65"/>
    </row>
    <row r="162" spans="1:28" s="8" customFormat="1" ht="12.75" customHeight="1" x14ac:dyDescent="0.2">
      <c r="A162" s="65"/>
      <c r="C162" s="78"/>
      <c r="D162" s="14"/>
      <c r="E162" s="1016" t="str">
        <f>Translations!$B$268</f>
        <v>Nije potreban unos ako je u poglavlju 6 (a) definirano da nisu korištene te metode mjerenja.</v>
      </c>
      <c r="F162" s="1016"/>
      <c r="G162" s="1016"/>
      <c r="H162" s="1016"/>
      <c r="I162" s="1016"/>
      <c r="J162" s="1016"/>
      <c r="K162" s="1016"/>
      <c r="L162" s="1016"/>
      <c r="M162" s="1016"/>
      <c r="N162" s="1016"/>
      <c r="P162" s="348"/>
      <c r="Q162" s="348"/>
      <c r="R162" s="65"/>
      <c r="S162" s="65"/>
      <c r="T162" s="65"/>
      <c r="U162" s="65"/>
      <c r="V162" s="65"/>
      <c r="W162" s="65"/>
      <c r="X162" s="65"/>
      <c r="Y162" s="65"/>
      <c r="Z162" s="65"/>
      <c r="AA162" s="65"/>
      <c r="AB162" s="65"/>
    </row>
    <row r="163" spans="1:28" s="8" customFormat="1" ht="12.75" customHeight="1" x14ac:dyDescent="0.2">
      <c r="A163" s="65"/>
      <c r="C163" s="78"/>
      <c r="D163" s="14"/>
      <c r="E163" s="1016" t="str">
        <f>Translations!$B$269</f>
        <v>Za svaku mjernu točku, unesite i procjenu za odgovarajuće godišnje emisije. Ova informacija je potrebna za utvrđivanje primjenjive razine točnosti.</v>
      </c>
      <c r="F163" s="1016"/>
      <c r="G163" s="1016"/>
      <c r="H163" s="1016"/>
      <c r="I163" s="1016"/>
      <c r="J163" s="1016"/>
      <c r="K163" s="1016"/>
      <c r="L163" s="1016"/>
      <c r="M163" s="1016"/>
      <c r="N163" s="1016"/>
      <c r="P163" s="348"/>
      <c r="Q163" s="348"/>
      <c r="R163" s="65"/>
      <c r="S163" s="65"/>
      <c r="T163" s="65"/>
      <c r="U163" s="65"/>
      <c r="V163" s="65"/>
      <c r="W163" s="65"/>
      <c r="X163" s="65"/>
      <c r="Y163" s="65"/>
      <c r="Z163" s="65"/>
      <c r="AA163" s="65"/>
      <c r="AB163" s="65"/>
    </row>
    <row r="164" spans="1:28" s="8" customFormat="1" ht="25.5" customHeight="1" x14ac:dyDescent="0.2">
      <c r="A164" s="65"/>
      <c r="C164" s="78"/>
      <c r="D164" s="14"/>
      <c r="E164" s="1016" t="str">
        <f>Translations!B1273</f>
        <v>U skladu s člankom 19. stavkom 4., zahtjev u pogledu niže razine dopustiv je za svaki izvor emisija koji godišnje emitira manje od 5000 tona ekvivalenta CO2 ili manje od 10 % ukupnih godišnjih emisija postrojenja, do maksimalnog godišnjeg iznosa od 100 000 tona ekvivalenta CO2, ovisno o tome koja je vrijednost veća u smislu apsolutnih emisija („manji” izvor emisija).</v>
      </c>
      <c r="F164" s="1016"/>
      <c r="G164" s="1016"/>
      <c r="H164" s="1016"/>
      <c r="I164" s="1016"/>
      <c r="J164" s="1016"/>
      <c r="K164" s="1016"/>
      <c r="L164" s="1016"/>
      <c r="M164" s="1016"/>
      <c r="N164" s="1016"/>
      <c r="P164" s="348"/>
      <c r="Q164" s="348"/>
      <c r="R164" s="65"/>
      <c r="S164" s="65"/>
      <c r="T164" s="65"/>
      <c r="U164" s="65"/>
      <c r="V164" s="65"/>
      <c r="W164" s="65"/>
      <c r="X164" s="65"/>
      <c r="Y164" s="65"/>
      <c r="Z164" s="65"/>
      <c r="AA164" s="65"/>
      <c r="AB164" s="65"/>
    </row>
    <row r="165" spans="1:28" s="8" customFormat="1" ht="12.75" customHeight="1" x14ac:dyDescent="0.2">
      <c r="A165" s="65"/>
      <c r="C165" s="78"/>
      <c r="D165" s="14"/>
      <c r="E165" s="1016" t="str">
        <f>Translations!$B$271</f>
        <v>Svi ostali izvori emisija će biti kategorizirani kao "glavni" izvor emisija.</v>
      </c>
      <c r="F165" s="1016"/>
      <c r="G165" s="1016"/>
      <c r="H165" s="1016"/>
      <c r="I165" s="1016"/>
      <c r="J165" s="1016"/>
      <c r="K165" s="1016"/>
      <c r="L165" s="1016"/>
      <c r="M165" s="1016"/>
      <c r="N165" s="1016"/>
      <c r="P165" s="348"/>
      <c r="Q165" s="348"/>
      <c r="R165" s="65"/>
      <c r="S165" s="65"/>
      <c r="T165" s="65"/>
      <c r="U165" s="65"/>
      <c r="V165" s="65"/>
      <c r="W165" s="65"/>
      <c r="X165" s="65"/>
      <c r="Y165" s="65"/>
      <c r="Z165" s="65"/>
      <c r="AA165" s="65"/>
      <c r="AB165" s="65"/>
    </row>
    <row r="166" spans="1:28" s="8" customFormat="1" ht="12.75" customHeight="1" x14ac:dyDescent="0.2">
      <c r="A166" s="65"/>
      <c r="C166" s="78"/>
      <c r="D166" s="14"/>
      <c r="E166" s="1016" t="str">
        <f>Translations!$B$272</f>
        <v>Procjenjene emisije također su relevantne za kategorizaciju tokova izvora i na temelju metodologije proračuna pod točkom (f) dolje, ukoliko se primjenjuje pristup proračuna.</v>
      </c>
      <c r="F166" s="1016"/>
      <c r="G166" s="1016"/>
      <c r="H166" s="1016"/>
      <c r="I166" s="1016"/>
      <c r="J166" s="1016"/>
      <c r="K166" s="1016"/>
      <c r="L166" s="1016"/>
      <c r="M166" s="1016"/>
      <c r="N166" s="1016"/>
      <c r="P166" s="348"/>
      <c r="Q166" s="348"/>
      <c r="R166" s="65"/>
      <c r="S166" s="65"/>
      <c r="T166" s="65"/>
      <c r="U166" s="65"/>
      <c r="V166" s="65"/>
      <c r="W166" s="65"/>
      <c r="X166" s="65"/>
      <c r="Y166" s="65"/>
      <c r="Z166" s="65"/>
      <c r="AA166" s="65"/>
      <c r="AB166" s="65"/>
    </row>
    <row r="167" spans="1:28" s="8" customFormat="1" ht="12.75" customHeight="1" x14ac:dyDescent="0.2">
      <c r="A167" s="65"/>
      <c r="C167" s="78"/>
      <c r="D167" s="14"/>
      <c r="E167" s="943" t="str">
        <f>Translations!$B$135</f>
        <v>Za prikazivanje/skrivanje primjera, pritisnite na kućicu "Primjeri" unutar navigacijskog područja.</v>
      </c>
      <c r="F167" s="1018"/>
      <c r="G167" s="1018"/>
      <c r="H167" s="1018"/>
      <c r="I167" s="1018"/>
      <c r="J167" s="1018"/>
      <c r="K167" s="1018"/>
      <c r="L167" s="1018"/>
      <c r="M167" s="1018"/>
      <c r="N167" s="1018"/>
      <c r="P167" s="65"/>
      <c r="Q167" s="65"/>
      <c r="R167" s="65"/>
      <c r="S167" s="65"/>
      <c r="T167" s="65"/>
      <c r="U167" s="65"/>
      <c r="V167" s="65"/>
      <c r="W167" s="65"/>
      <c r="X167" s="65"/>
      <c r="Y167" s="65"/>
      <c r="Z167" s="65"/>
      <c r="AA167" s="65"/>
      <c r="AB167" s="65"/>
    </row>
    <row r="168" spans="1:28" s="8" customFormat="1" ht="5.0999999999999996" customHeight="1" x14ac:dyDescent="0.2">
      <c r="A168" s="65"/>
      <c r="C168" s="78"/>
      <c r="D168" s="14"/>
      <c r="E168" s="345"/>
      <c r="M168" s="333"/>
      <c r="P168" s="372"/>
      <c r="Q168" s="65"/>
      <c r="R168" s="65"/>
      <c r="S168" s="65"/>
      <c r="T168" s="65"/>
      <c r="U168" s="368"/>
      <c r="V168" s="65"/>
      <c r="W168" s="65"/>
      <c r="X168" s="65"/>
      <c r="Y168" s="65"/>
      <c r="Z168" s="65"/>
      <c r="AA168" s="65"/>
      <c r="AB168" s="65"/>
    </row>
    <row r="169" spans="1:28" s="8" customFormat="1" ht="34.5" thickBot="1" x14ac:dyDescent="0.25">
      <c r="A169" s="65"/>
      <c r="C169" s="78"/>
      <c r="D169" s="14"/>
      <c r="E169" s="406" t="str">
        <f>Translations!$B$273</f>
        <v>Oznake točki mjerenja M1, M2,…</v>
      </c>
      <c r="F169" s="1038" t="str">
        <f>Translations!$B$274</f>
        <v>Opis</v>
      </c>
      <c r="G169" s="1039"/>
      <c r="H169" s="1039"/>
      <c r="I169" s="1039"/>
      <c r="J169" s="1032"/>
      <c r="K169" s="86" t="str">
        <f>Translations!$B$275</f>
        <v>Oznaka točke emisija</v>
      </c>
      <c r="L169" s="86" t="str">
        <f>Translations!$B$276</f>
        <v>Procijenjene emisije (t CO2e/godina)</v>
      </c>
      <c r="M169" s="86" t="str">
        <f>Translations!$B$277</f>
        <v>Moguća kategorija</v>
      </c>
      <c r="N169" s="86" t="str">
        <f>Translations!$B$278</f>
        <v>Izmjereni staklenički plinovi</v>
      </c>
      <c r="P169" s="373"/>
      <c r="Q169" s="65"/>
      <c r="R169" s="65"/>
      <c r="S169" s="65"/>
      <c r="T169" s="65"/>
      <c r="U169" s="368"/>
      <c r="V169" s="65"/>
      <c r="W169" s="52" t="s">
        <v>1272</v>
      </c>
      <c r="X169" s="65"/>
      <c r="Y169" s="52" t="s">
        <v>879</v>
      </c>
      <c r="Z169" s="65"/>
      <c r="AA169" s="65"/>
      <c r="AB169" s="12" t="s">
        <v>725</v>
      </c>
    </row>
    <row r="170" spans="1:28" s="8" customFormat="1" ht="13.5" hidden="1" thickBot="1" x14ac:dyDescent="0.25">
      <c r="A170" s="12" t="s">
        <v>1371</v>
      </c>
      <c r="C170" s="78"/>
      <c r="D170" s="14"/>
      <c r="E170" s="212" t="s">
        <v>249</v>
      </c>
      <c r="F170" s="1023" t="str">
        <f>Translations!$B$279</f>
        <v>Ispust peći na ugljen, mjerna platforma A</v>
      </c>
      <c r="G170" s="1088"/>
      <c r="H170" s="1088"/>
      <c r="I170" s="1088"/>
      <c r="J170" s="1089"/>
      <c r="K170" s="230" t="s">
        <v>247</v>
      </c>
      <c r="L170" s="231">
        <v>150000</v>
      </c>
      <c r="M170" s="212" t="str">
        <f t="shared" ref="M170:M176" si="11">IF(ISBLANK(L170),"",IF(L170&lt;$Y$171,INDEX(SourceCategoryCEMS,2),INDEX(SourceCategoryCEMS,1)))</f>
        <v>Glavni</v>
      </c>
      <c r="N170" s="230" t="s">
        <v>1586</v>
      </c>
      <c r="P170" s="373"/>
      <c r="Q170" s="65"/>
      <c r="R170" s="65"/>
      <c r="S170" s="65"/>
      <c r="T170" s="65"/>
      <c r="U170" s="368"/>
      <c r="V170" s="65"/>
      <c r="W170" s="52"/>
      <c r="X170" s="65"/>
      <c r="Y170" s="52"/>
      <c r="Z170" s="65"/>
      <c r="AA170" s="65"/>
      <c r="AB170" s="12"/>
    </row>
    <row r="171" spans="1:28" s="8" customFormat="1" ht="12.75" customHeight="1" x14ac:dyDescent="0.2">
      <c r="A171" s="65"/>
      <c r="C171" s="78"/>
      <c r="D171" s="14"/>
      <c r="E171" s="85" t="s">
        <v>1265</v>
      </c>
      <c r="F171" s="1019"/>
      <c r="G171" s="1019"/>
      <c r="H171" s="1019"/>
      <c r="I171" s="1019"/>
      <c r="J171" s="1049"/>
      <c r="K171" s="210"/>
      <c r="L171" s="201"/>
      <c r="M171" s="87" t="str">
        <f t="shared" si="11"/>
        <v/>
      </c>
      <c r="N171" s="198"/>
      <c r="P171" s="373"/>
      <c r="Q171" s="39" t="str">
        <f t="shared" ref="Q171:Q176" si="12">EUconst_CNTR_SourceCategory&amp;E171</f>
        <v>SourceCategory_M1</v>
      </c>
      <c r="R171" s="39" t="str">
        <f t="shared" ref="R171:R176" si="13">EUconst_CNTR_SourceCategory&amp;M171</f>
        <v>SourceCategory_</v>
      </c>
      <c r="S171" s="65"/>
      <c r="T171" s="12"/>
      <c r="U171" s="368"/>
      <c r="V171" s="65"/>
      <c r="W171" s="355" t="str">
        <f t="shared" ref="W171:W176" si="14">IF(ISBLANK(L171),"",ABS(L171))</f>
        <v/>
      </c>
      <c r="X171" s="374" t="s">
        <v>1261</v>
      </c>
      <c r="Y171" s="352">
        <f>MAX(5000,MIN(0.1*$Y$242,100000))</f>
        <v>5000</v>
      </c>
      <c r="Z171" s="65"/>
      <c r="AA171" s="65"/>
      <c r="AB171" s="353" t="b">
        <f>L157=EUconst_NotRelevant</f>
        <v>0</v>
      </c>
    </row>
    <row r="172" spans="1:28" s="8" customFormat="1" ht="12.75" customHeight="1" x14ac:dyDescent="0.2">
      <c r="A172" s="65"/>
      <c r="C172" s="78"/>
      <c r="D172" s="14"/>
      <c r="E172" s="85" t="s">
        <v>1266</v>
      </c>
      <c r="F172" s="1019"/>
      <c r="G172" s="1019"/>
      <c r="H172" s="1019"/>
      <c r="I172" s="1019"/>
      <c r="J172" s="1049"/>
      <c r="K172" s="210"/>
      <c r="L172" s="201"/>
      <c r="M172" s="87" t="str">
        <f t="shared" si="11"/>
        <v/>
      </c>
      <c r="N172" s="198"/>
      <c r="P172" s="373"/>
      <c r="Q172" s="39" t="str">
        <f t="shared" si="12"/>
        <v>SourceCategory_M2</v>
      </c>
      <c r="R172" s="39" t="str">
        <f t="shared" si="13"/>
        <v>SourceCategory_</v>
      </c>
      <c r="S172" s="65"/>
      <c r="T172" s="12"/>
      <c r="U172" s="368"/>
      <c r="V172" s="65"/>
      <c r="W172" s="357" t="str">
        <f t="shared" si="14"/>
        <v/>
      </c>
      <c r="X172" s="65"/>
      <c r="Y172" s="65"/>
      <c r="Z172" s="65"/>
      <c r="AA172" s="65"/>
      <c r="AB172" s="353" t="b">
        <f>AB171</f>
        <v>0</v>
      </c>
    </row>
    <row r="173" spans="1:28" s="8" customFormat="1" ht="12.75" customHeight="1" x14ac:dyDescent="0.2">
      <c r="A173" s="65"/>
      <c r="C173" s="78"/>
      <c r="D173" s="14"/>
      <c r="E173" s="85" t="s">
        <v>565</v>
      </c>
      <c r="F173" s="1019"/>
      <c r="G173" s="1019"/>
      <c r="H173" s="1019"/>
      <c r="I173" s="1019"/>
      <c r="J173" s="1049"/>
      <c r="K173" s="210"/>
      <c r="L173" s="201"/>
      <c r="M173" s="87" t="str">
        <f t="shared" si="11"/>
        <v/>
      </c>
      <c r="N173" s="198"/>
      <c r="P173" s="373"/>
      <c r="Q173" s="39" t="str">
        <f t="shared" si="12"/>
        <v>SourceCategory_M3</v>
      </c>
      <c r="R173" s="39" t="str">
        <f t="shared" si="13"/>
        <v>SourceCategory_</v>
      </c>
      <c r="S173" s="65"/>
      <c r="T173" s="12"/>
      <c r="U173" s="368"/>
      <c r="V173" s="65"/>
      <c r="W173" s="357" t="str">
        <f t="shared" si="14"/>
        <v/>
      </c>
      <c r="X173" s="65"/>
      <c r="Y173" s="65"/>
      <c r="Z173" s="65"/>
      <c r="AA173" s="65"/>
      <c r="AB173" s="353" t="b">
        <f>AB172</f>
        <v>0</v>
      </c>
    </row>
    <row r="174" spans="1:28" s="8" customFormat="1" ht="12.75" customHeight="1" x14ac:dyDescent="0.2">
      <c r="A174" s="65"/>
      <c r="C174" s="78"/>
      <c r="D174" s="14"/>
      <c r="E174" s="85" t="s">
        <v>566</v>
      </c>
      <c r="F174" s="1019"/>
      <c r="G174" s="1019"/>
      <c r="H174" s="1019"/>
      <c r="I174" s="1019"/>
      <c r="J174" s="1049"/>
      <c r="K174" s="210"/>
      <c r="L174" s="201"/>
      <c r="M174" s="87" t="str">
        <f t="shared" si="11"/>
        <v/>
      </c>
      <c r="N174" s="198"/>
      <c r="P174" s="373"/>
      <c r="Q174" s="39" t="str">
        <f t="shared" si="12"/>
        <v>SourceCategory_M4</v>
      </c>
      <c r="R174" s="39" t="str">
        <f t="shared" si="13"/>
        <v>SourceCategory_</v>
      </c>
      <c r="S174" s="65"/>
      <c r="T174" s="12"/>
      <c r="U174" s="368"/>
      <c r="V174" s="65"/>
      <c r="W174" s="357" t="str">
        <f t="shared" si="14"/>
        <v/>
      </c>
      <c r="X174" s="65"/>
      <c r="Y174" s="65"/>
      <c r="Z174" s="65"/>
      <c r="AA174" s="65"/>
      <c r="AB174" s="353" t="b">
        <f>AB173</f>
        <v>0</v>
      </c>
    </row>
    <row r="175" spans="1:28" s="8" customFormat="1" ht="12.75" customHeight="1" x14ac:dyDescent="0.2">
      <c r="A175" s="65"/>
      <c r="C175" s="78"/>
      <c r="D175" s="14"/>
      <c r="E175" s="85" t="s">
        <v>567</v>
      </c>
      <c r="F175" s="1019"/>
      <c r="G175" s="1019"/>
      <c r="H175" s="1019"/>
      <c r="I175" s="1019"/>
      <c r="J175" s="1049"/>
      <c r="K175" s="210"/>
      <c r="L175" s="201"/>
      <c r="M175" s="87" t="str">
        <f t="shared" si="11"/>
        <v/>
      </c>
      <c r="N175" s="198"/>
      <c r="P175" s="373"/>
      <c r="Q175" s="39" t="str">
        <f t="shared" si="12"/>
        <v>SourceCategory_M5</v>
      </c>
      <c r="R175" s="39" t="str">
        <f t="shared" si="13"/>
        <v>SourceCategory_</v>
      </c>
      <c r="S175" s="65"/>
      <c r="T175" s="12"/>
      <c r="U175" s="368"/>
      <c r="V175" s="65"/>
      <c r="W175" s="357" t="str">
        <f t="shared" si="14"/>
        <v/>
      </c>
      <c r="X175" s="65"/>
      <c r="Y175" s="65"/>
      <c r="Z175" s="65"/>
      <c r="AA175" s="65"/>
      <c r="AB175" s="353" t="b">
        <f>AB174</f>
        <v>0</v>
      </c>
    </row>
    <row r="176" spans="1:28" s="8" customFormat="1" ht="12.75" hidden="1" customHeight="1" x14ac:dyDescent="0.2">
      <c r="A176" s="12" t="s">
        <v>1088</v>
      </c>
      <c r="C176" s="78"/>
      <c r="D176" s="14"/>
      <c r="E176" s="85"/>
      <c r="F176" s="1019"/>
      <c r="G176" s="1019"/>
      <c r="H176" s="1019"/>
      <c r="I176" s="1019"/>
      <c r="J176" s="1049"/>
      <c r="K176" s="210"/>
      <c r="L176" s="201"/>
      <c r="M176" s="87" t="str">
        <f t="shared" si="11"/>
        <v/>
      </c>
      <c r="N176" s="198"/>
      <c r="P176" s="373"/>
      <c r="Q176" s="39" t="str">
        <f t="shared" si="12"/>
        <v>SourceCategory_</v>
      </c>
      <c r="R176" s="39" t="str">
        <f t="shared" si="13"/>
        <v>SourceCategory_</v>
      </c>
      <c r="S176" s="65"/>
      <c r="T176" s="12"/>
      <c r="U176" s="368"/>
      <c r="V176" s="65"/>
      <c r="W176" s="357" t="str">
        <f t="shared" si="14"/>
        <v/>
      </c>
      <c r="X176" s="65"/>
      <c r="Y176" s="65"/>
      <c r="Z176" s="65"/>
      <c r="AA176" s="65"/>
      <c r="AB176" s="353" t="b">
        <f>AB175</f>
        <v>0</v>
      </c>
    </row>
    <row r="177" spans="1:28" s="8" customFormat="1" ht="12.75" customHeight="1" x14ac:dyDescent="0.2">
      <c r="A177" s="12" t="s">
        <v>1382</v>
      </c>
      <c r="C177" s="78"/>
      <c r="D177" s="14"/>
      <c r="P177" s="65"/>
      <c r="Q177" s="65"/>
      <c r="R177" s="65"/>
      <c r="S177" s="65"/>
      <c r="T177" s="65"/>
      <c r="U177" s="368"/>
      <c r="V177" s="65"/>
      <c r="W177" s="375"/>
      <c r="X177" s="65"/>
      <c r="Y177" s="65"/>
      <c r="Z177" s="65"/>
      <c r="AA177" s="65"/>
      <c r="AB177" s="65"/>
    </row>
    <row r="178" spans="1:28" s="8" customFormat="1" ht="5.0999999999999996" customHeight="1" x14ac:dyDescent="0.2">
      <c r="A178" s="12"/>
      <c r="C178" s="78"/>
      <c r="D178" s="14"/>
      <c r="G178" s="939" t="str">
        <f>Translations!$B$280</f>
        <v>Klikni "+" kako bi dodali nove mjerne točke</v>
      </c>
      <c r="H178" s="939"/>
      <c r="I178" s="939"/>
      <c r="J178" s="939"/>
      <c r="K178" s="1046"/>
      <c r="M178" s="333"/>
      <c r="P178" s="65"/>
      <c r="Q178" s="65"/>
      <c r="R178" s="65"/>
      <c r="S178" s="65"/>
      <c r="T178" s="65"/>
      <c r="U178" s="368"/>
      <c r="V178" s="65"/>
      <c r="W178" s="375"/>
      <c r="X178" s="65"/>
      <c r="Y178" s="65"/>
      <c r="Z178" s="65"/>
      <c r="AA178" s="65"/>
      <c r="AB178" s="65"/>
    </row>
    <row r="179" spans="1:28" s="8" customFormat="1" ht="12.75" customHeight="1" x14ac:dyDescent="0.2">
      <c r="A179" s="12"/>
      <c r="C179" s="78"/>
      <c r="D179" s="14"/>
      <c r="G179" s="939"/>
      <c r="H179" s="939"/>
      <c r="I179" s="939"/>
      <c r="J179" s="939"/>
      <c r="K179" s="1046"/>
      <c r="M179" s="333"/>
      <c r="P179" s="65"/>
      <c r="Q179" s="65"/>
      <c r="R179" s="65"/>
      <c r="S179" s="65"/>
      <c r="T179" s="65"/>
      <c r="U179" s="368"/>
      <c r="V179" s="65"/>
      <c r="W179" s="375"/>
      <c r="X179" s="65"/>
      <c r="Y179" s="65"/>
      <c r="Z179" s="65"/>
      <c r="AA179" s="65"/>
      <c r="AB179" s="65"/>
    </row>
    <row r="180" spans="1:28" s="8" customFormat="1" ht="5.0999999999999996" customHeight="1" x14ac:dyDescent="0.2">
      <c r="A180" s="12"/>
      <c r="C180" s="78"/>
      <c r="D180" s="14"/>
      <c r="G180" s="939"/>
      <c r="H180" s="939"/>
      <c r="I180" s="939"/>
      <c r="J180" s="939"/>
      <c r="K180" s="1046"/>
      <c r="M180" s="333"/>
      <c r="P180" s="65"/>
      <c r="Q180" s="65"/>
      <c r="R180" s="65"/>
      <c r="S180" s="65"/>
      <c r="T180" s="65"/>
      <c r="U180" s="368"/>
      <c r="V180" s="65"/>
      <c r="W180" s="375"/>
      <c r="X180" s="65"/>
      <c r="Y180" s="65"/>
      <c r="Z180" s="65"/>
      <c r="AA180" s="65"/>
      <c r="AB180" s="65"/>
    </row>
    <row r="181" spans="1:28" s="8" customFormat="1" ht="12.75" customHeight="1" x14ac:dyDescent="0.2">
      <c r="A181" s="65"/>
      <c r="C181" s="78"/>
      <c r="D181" s="14"/>
      <c r="P181" s="65"/>
      <c r="Q181" s="65"/>
      <c r="R181" s="65"/>
      <c r="S181" s="65"/>
      <c r="T181" s="65"/>
      <c r="U181" s="368"/>
      <c r="V181" s="65"/>
      <c r="W181" s="375"/>
      <c r="X181" s="65"/>
      <c r="Y181" s="65"/>
      <c r="Z181" s="65"/>
      <c r="AA181" s="65"/>
      <c r="AB181" s="65"/>
    </row>
    <row r="182" spans="1:28" s="34" customFormat="1" ht="12.75" customHeight="1" x14ac:dyDescent="0.2">
      <c r="A182" s="248"/>
      <c r="C182" s="335"/>
      <c r="D182" s="98" t="s">
        <v>1021</v>
      </c>
      <c r="E182" s="853" t="str">
        <f>Translations!$B$281</f>
        <v>Relevantni tokovi izvora</v>
      </c>
      <c r="F182" s="903"/>
      <c r="G182" s="903"/>
      <c r="H182" s="903"/>
      <c r="I182" s="903"/>
      <c r="J182" s="903"/>
      <c r="K182" s="1058"/>
      <c r="L182" s="1055" t="str">
        <f>IF(OR(CNTR_InstHasCalculation=TRUE,CNTR_InstHasPFC=TRUE),EUconst_Relevant,IF(COUNTA(CNTR_ListRelevantSections)&gt;0,EUconst_NotRelevant,EUconst_Relevant))</f>
        <v>relevantno</v>
      </c>
      <c r="M182" s="1056"/>
      <c r="N182" s="1057"/>
      <c r="O182" s="8"/>
      <c r="P182" s="370"/>
      <c r="Q182" s="365"/>
      <c r="R182" s="248"/>
      <c r="S182" s="248"/>
      <c r="T182" s="248"/>
      <c r="U182" s="248"/>
      <c r="V182" s="248"/>
      <c r="W182" s="376"/>
      <c r="X182" s="248"/>
      <c r="Y182" s="248"/>
      <c r="Z182" s="248"/>
      <c r="AA182" s="248"/>
      <c r="AB182" s="248"/>
    </row>
    <row r="183" spans="1:28" s="34" customFormat="1" ht="12.75" customHeight="1" x14ac:dyDescent="0.2">
      <c r="A183" s="248"/>
      <c r="C183" s="335"/>
      <c r="D183" s="98"/>
      <c r="E183" s="98"/>
      <c r="F183" s="99"/>
      <c r="G183" s="99"/>
      <c r="H183" s="99"/>
      <c r="I183" s="99"/>
      <c r="J183" s="413"/>
      <c r="K183" s="1054" t="str">
        <f>IF(L182=EUconst_NotRelevant,HYPERLINK(R183,EUconst_MsgGoOn),HYPERLINK("",EUconst_MsgEnterThisSection))</f>
        <v>Molimo unesite podatke u ovo polje</v>
      </c>
      <c r="L183" s="1054"/>
      <c r="M183" s="1054"/>
      <c r="N183" s="1054"/>
      <c r="O183" s="8"/>
      <c r="P183" s="365"/>
      <c r="Q183" s="6" t="s">
        <v>1099</v>
      </c>
      <c r="R183" s="371" t="str">
        <f>"#"&amp;ADDRESS(ROW(D244),COLUMN(D244))</f>
        <v>#$D$244</v>
      </c>
      <c r="S183" s="248"/>
      <c r="T183" s="248"/>
      <c r="U183" s="248"/>
      <c r="V183" s="248"/>
      <c r="W183" s="376"/>
      <c r="X183" s="248"/>
      <c r="Y183" s="248"/>
      <c r="Z183" s="248"/>
      <c r="AA183" s="248"/>
      <c r="AB183" s="248"/>
    </row>
    <row r="184" spans="1:28" s="8" customFormat="1" ht="38.25" customHeight="1" x14ac:dyDescent="0.2">
      <c r="A184" s="65"/>
      <c r="C184" s="78"/>
      <c r="D184" s="14"/>
      <c r="E184" s="1016" t="str">
        <f>Translations!$B$282</f>
        <v>Nabrojite sve tokove izvora (gorivo, sirovine, proizvode…) koji se moraju pratiti u vašem postrojenju koristeći metodologiju proračuna (standardna metodologija masene bilance). Za definiciju izraza "tokovi izvora" molimo vidjeti Upute br.1 ("Opće upute za postrojenja"). Za definiciju tokova izvora za PFC, molimo vidjeti točku 14(c) u listu "I_PFC".</v>
      </c>
      <c r="F184" s="1016"/>
      <c r="G184" s="1016"/>
      <c r="H184" s="1016"/>
      <c r="I184" s="1016"/>
      <c r="J184" s="1016"/>
      <c r="K184" s="1016"/>
      <c r="L184" s="1016"/>
      <c r="M184" s="1016"/>
      <c r="N184" s="1016"/>
      <c r="P184" s="348"/>
      <c r="Q184" s="348"/>
      <c r="R184" s="65"/>
      <c r="S184" s="65"/>
      <c r="T184" s="65"/>
      <c r="U184" s="65"/>
      <c r="V184" s="65"/>
      <c r="W184" s="375"/>
      <c r="X184" s="65"/>
      <c r="Y184" s="65"/>
      <c r="Z184" s="65"/>
      <c r="AA184" s="65"/>
      <c r="AB184" s="65"/>
    </row>
    <row r="185" spans="1:28" s="8" customFormat="1" ht="12.75" customHeight="1" x14ac:dyDescent="0.2">
      <c r="A185" s="65"/>
      <c r="C185" s="78"/>
      <c r="D185" s="14"/>
      <c r="E185" s="1059" t="str">
        <f>Translations!$B$283</f>
        <v>Tokovi izvora mogu biti nazvani npr. "prirodni plin", "mazut", "vapnenac".</v>
      </c>
      <c r="F185" s="1059"/>
      <c r="G185" s="1059"/>
      <c r="H185" s="1059"/>
      <c r="I185" s="1059"/>
      <c r="J185" s="1059"/>
      <c r="K185" s="1059"/>
      <c r="L185" s="1059"/>
      <c r="M185" s="1059"/>
      <c r="N185" s="1059"/>
      <c r="P185" s="348"/>
      <c r="Q185" s="348"/>
      <c r="R185" s="65"/>
      <c r="S185" s="65"/>
      <c r="T185" s="65"/>
      <c r="U185" s="65"/>
      <c r="V185" s="65"/>
      <c r="W185" s="375"/>
      <c r="X185" s="65"/>
      <c r="Y185" s="65"/>
      <c r="Z185" s="65"/>
      <c r="AA185" s="65"/>
      <c r="AB185" s="65"/>
    </row>
    <row r="186" spans="1:28" s="8" customFormat="1" ht="12.75" customHeight="1" x14ac:dyDescent="0.2">
      <c r="A186" s="65"/>
      <c r="C186" s="78"/>
      <c r="D186" s="14"/>
      <c r="E186" s="1016" t="str">
        <f>Translations!$B$284</f>
        <v>Pod pojmom vrsta toka izvora podrazumijevamo set pravila koja će se koristiti a definirana su u Uredbi.Ova klasifikacija je osnova za daljnje obveze npr. za razine točnosti koje se trebaju primijeniti.</v>
      </c>
      <c r="F186" s="1016"/>
      <c r="G186" s="1016"/>
      <c r="H186" s="1016"/>
      <c r="I186" s="1016"/>
      <c r="J186" s="1016"/>
      <c r="K186" s="1016"/>
      <c r="L186" s="1016"/>
      <c r="M186" s="1016"/>
      <c r="N186" s="1016"/>
      <c r="P186" s="348"/>
      <c r="Q186" s="348"/>
      <c r="R186" s="65"/>
      <c r="S186" s="65"/>
      <c r="T186" s="65"/>
      <c r="U186" s="65"/>
      <c r="V186" s="65"/>
      <c r="W186" s="375"/>
      <c r="X186" s="65"/>
      <c r="Y186" s="65"/>
      <c r="Z186" s="65"/>
      <c r="AA186" s="65"/>
      <c r="AB186" s="65"/>
    </row>
    <row r="187" spans="1:28" s="8" customFormat="1" ht="25.5" customHeight="1" x14ac:dyDescent="0.2">
      <c r="A187" s="65"/>
      <c r="C187" s="78"/>
      <c r="D187" s="14"/>
      <c r="E187" s="1016" t="str">
        <f>Translations!$B$285</f>
        <v>Padajući izbornik za odabir Vrsta tokova izvora se temelji na aktivnostima odabranim u odjeljku 5 (c) gore. Unos podataka potreban je za utvrđivanje mjerodavne minimalne razine točnosti u listu "E_Tokovi_izvora".</v>
      </c>
      <c r="F187" s="1016"/>
      <c r="G187" s="1016"/>
      <c r="H187" s="1016"/>
      <c r="I187" s="1016"/>
      <c r="J187" s="1016"/>
      <c r="K187" s="1016"/>
      <c r="L187" s="1016"/>
      <c r="M187" s="1016"/>
      <c r="N187" s="1016"/>
      <c r="P187" s="348"/>
      <c r="Q187" s="348"/>
      <c r="R187" s="65"/>
      <c r="S187" s="65"/>
      <c r="T187" s="65"/>
      <c r="U187" s="65"/>
      <c r="V187" s="65"/>
      <c r="W187" s="375"/>
      <c r="X187" s="65"/>
      <c r="Y187" s="65"/>
      <c r="Z187" s="65"/>
      <c r="AA187" s="65"/>
      <c r="AB187" s="65"/>
    </row>
    <row r="188" spans="1:28" s="8" customFormat="1" ht="25.5" customHeight="1" x14ac:dyDescent="0.2">
      <c r="A188" s="65"/>
      <c r="C188" s="78"/>
      <c r="D188" s="14"/>
      <c r="E188" s="1016" t="str">
        <f>Translations!$B$286</f>
        <v>Kako bi nadležno tijelo, u potpunosti razumjelo funkcioniranje postrojenja, iz padajućeg izbornika odaberite jednu od odgovarajućih aktivnosti iz Priloga I, te izvore i točke emisija, koje odgovaraju svaki svom toku izvora. Ako je više od jedne aktivnosti ili izvora emisije u pitanju, unesite npr. "A1, A2".</v>
      </c>
      <c r="F188" s="1016"/>
      <c r="G188" s="1016"/>
      <c r="H188" s="1016"/>
      <c r="I188" s="1016"/>
      <c r="J188" s="1016"/>
      <c r="K188" s="1016"/>
      <c r="L188" s="1016"/>
      <c r="M188" s="1016"/>
      <c r="N188" s="1016"/>
      <c r="P188" s="348"/>
      <c r="Q188" s="348"/>
      <c r="R188" s="65"/>
      <c r="S188" s="65"/>
      <c r="T188" s="65"/>
      <c r="U188" s="65"/>
      <c r="V188" s="65"/>
      <c r="W188" s="375"/>
      <c r="X188" s="65"/>
      <c r="Y188" s="65"/>
      <c r="Z188" s="65"/>
      <c r="AA188" s="65"/>
      <c r="AB188" s="65"/>
    </row>
    <row r="189" spans="1:28" s="8" customFormat="1" ht="12.75" customHeight="1" x14ac:dyDescent="0.2">
      <c r="A189" s="65"/>
      <c r="C189" s="78"/>
      <c r="D189" s="14"/>
      <c r="E189" s="943" t="str">
        <f>Translations!$B$135</f>
        <v>Za prikazivanje/skrivanje primjera, pritisnite na kućicu "Primjeri" unutar navigacijskog područja.</v>
      </c>
      <c r="F189" s="1018"/>
      <c r="G189" s="1018"/>
      <c r="H189" s="1018"/>
      <c r="I189" s="1018"/>
      <c r="J189" s="1018"/>
      <c r="K189" s="1018"/>
      <c r="L189" s="1018"/>
      <c r="M189" s="1018"/>
      <c r="N189" s="1018"/>
      <c r="P189" s="65"/>
      <c r="Q189" s="65"/>
      <c r="R189" s="65"/>
      <c r="S189" s="65"/>
      <c r="T189" s="65"/>
      <c r="U189" s="65"/>
      <c r="V189" s="65"/>
      <c r="W189" s="375"/>
      <c r="X189" s="65"/>
      <c r="Y189" s="65"/>
      <c r="Z189" s="65"/>
      <c r="AA189" s="65"/>
      <c r="AB189" s="65"/>
    </row>
    <row r="190" spans="1:28" s="8" customFormat="1" ht="5.0999999999999996" customHeight="1" x14ac:dyDescent="0.2">
      <c r="A190" s="65"/>
      <c r="C190" s="78"/>
      <c r="D190" s="14"/>
      <c r="G190" s="345"/>
      <c r="P190" s="65"/>
      <c r="Q190" s="65"/>
      <c r="R190" s="65"/>
      <c r="S190" s="65"/>
      <c r="T190" s="65"/>
      <c r="U190" s="65"/>
      <c r="V190" s="65"/>
      <c r="W190" s="375"/>
      <c r="X190" s="65"/>
      <c r="Y190" s="65"/>
      <c r="Z190" s="65"/>
      <c r="AA190" s="65"/>
      <c r="AB190" s="65"/>
    </row>
    <row r="191" spans="1:28" s="8" customFormat="1" ht="36.6" customHeight="1" x14ac:dyDescent="0.2">
      <c r="A191" s="65"/>
      <c r="C191" s="78"/>
      <c r="D191" s="14"/>
      <c r="E191" s="343" t="str">
        <f>Translations!$B$287</f>
        <v>Oznaka tokova izvora F1, F2,…</v>
      </c>
      <c r="F191" s="1038" t="str">
        <f>Translations!$B$288</f>
        <v>Naziv toka izvora</v>
      </c>
      <c r="G191" s="1053"/>
      <c r="H191" s="1032"/>
      <c r="I191" s="1033" t="str">
        <f>Translations!$B$289</f>
        <v>Vrsta toka izvora</v>
      </c>
      <c r="J191" s="1034"/>
      <c r="K191" s="1034"/>
      <c r="L191" s="86" t="str">
        <f>Translations!$B$250</f>
        <v>Oznaka aktivnosti</v>
      </c>
      <c r="M191" s="86" t="str">
        <f>Translations!$B$261</f>
        <v>Oznaka Izvora emisije</v>
      </c>
      <c r="N191" s="86" t="str">
        <f>Translations!$B$275</f>
        <v>Oznaka točke emisija</v>
      </c>
      <c r="P191" s="65"/>
      <c r="Q191" s="65"/>
      <c r="R191" s="65"/>
      <c r="S191" s="65"/>
      <c r="T191" s="65"/>
      <c r="U191" s="65"/>
      <c r="V191" s="65"/>
      <c r="W191" s="375"/>
      <c r="X191" s="65"/>
      <c r="Y191" s="65"/>
      <c r="Z191" s="65"/>
      <c r="AA191" s="65"/>
      <c r="AB191" s="65"/>
    </row>
    <row r="192" spans="1:28" s="8" customFormat="1" ht="12.75" hidden="1" customHeight="1" x14ac:dyDescent="0.2">
      <c r="A192" s="12" t="s">
        <v>1371</v>
      </c>
      <c r="C192" s="78"/>
      <c r="D192" s="14"/>
      <c r="E192" s="212" t="s">
        <v>252</v>
      </c>
      <c r="F192" s="1061" t="str">
        <f>Translations!$B$290</f>
        <v>Sirovina</v>
      </c>
      <c r="G192" s="1061"/>
      <c r="H192" s="1062"/>
      <c r="I192" s="1081" t="str">
        <f>Translations!$B$291</f>
        <v>Cementni klinker: Na temelju ulaza u peć (Metoda A)</v>
      </c>
      <c r="J192" s="1082"/>
      <c r="K192" s="1083"/>
      <c r="L192" s="230" t="str">
        <f>Translations!$B$292</f>
        <v>A1: Proizvodnja cementnog klinkera</v>
      </c>
      <c r="M192" s="230" t="str">
        <f>Translations!$B$293</f>
        <v>S1: Peć za cementni klinker (dekarbonizacija sirovina, izgaranje goriva)</v>
      </c>
      <c r="N192" s="230" t="str">
        <f>Translations!$B$294</f>
        <v>EP2: Ispust 2 (cementna peć)</v>
      </c>
      <c r="P192" s="65"/>
      <c r="Q192" s="65"/>
      <c r="R192" s="65"/>
      <c r="S192" s="65"/>
      <c r="T192" s="65"/>
      <c r="U192" s="65"/>
      <c r="V192" s="65"/>
      <c r="W192" s="375"/>
      <c r="X192" s="65"/>
      <c r="Y192" s="65"/>
      <c r="Z192" s="65"/>
      <c r="AA192" s="65"/>
      <c r="AB192" s="65"/>
    </row>
    <row r="193" spans="1:28" s="8" customFormat="1" ht="12.75" hidden="1" customHeight="1" x14ac:dyDescent="0.2">
      <c r="A193" s="12" t="s">
        <v>1371</v>
      </c>
      <c r="C193" s="78"/>
      <c r="D193" s="14"/>
      <c r="E193" s="212" t="s">
        <v>253</v>
      </c>
      <c r="F193" s="1061" t="str">
        <f>Translations!$B$295</f>
        <v>Mazut</v>
      </c>
      <c r="G193" s="1061"/>
      <c r="H193" s="1062"/>
      <c r="I193" s="1081" t="str">
        <f>Translations!$B$296</f>
        <v>Izgaranje: druga plinovita i tekuća goriva</v>
      </c>
      <c r="J193" s="1082"/>
      <c r="K193" s="1083"/>
      <c r="L193" s="230" t="str">
        <f>Translations!$B$292</f>
        <v>A1: Proizvodnja cementnog klinkera</v>
      </c>
      <c r="M193" s="230" t="str">
        <f>Translations!$B$293</f>
        <v>S1: Peć za cementni klinker (dekarbonizacija sirovina, izgaranje goriva)</v>
      </c>
      <c r="N193" s="230" t="str">
        <f>Translations!$B$294</f>
        <v>EP2: Ispust 2 (cementna peć)</v>
      </c>
      <c r="P193" s="65"/>
      <c r="Q193" s="65"/>
      <c r="R193" s="65"/>
      <c r="S193" s="65"/>
      <c r="T193" s="65"/>
      <c r="U193" s="65"/>
      <c r="V193" s="65"/>
      <c r="W193" s="375"/>
      <c r="X193" s="65"/>
      <c r="Y193" s="65"/>
      <c r="Z193" s="358" t="s">
        <v>277</v>
      </c>
      <c r="AA193" s="65"/>
      <c r="AB193" s="65"/>
    </row>
    <row r="194" spans="1:28" s="8" customFormat="1" ht="12.75" customHeight="1" x14ac:dyDescent="0.2">
      <c r="A194" s="65"/>
      <c r="C194" s="78"/>
      <c r="D194" s="14"/>
      <c r="E194" s="85" t="s">
        <v>1224</v>
      </c>
      <c r="F194" s="1036"/>
      <c r="G194" s="1037"/>
      <c r="H194" s="1060"/>
      <c r="I194" s="1050"/>
      <c r="J194" s="1051"/>
      <c r="K194" s="1052"/>
      <c r="L194" s="210"/>
      <c r="M194" s="210"/>
      <c r="N194" s="210"/>
      <c r="P194" s="65"/>
      <c r="Q194" s="65"/>
      <c r="R194" s="65"/>
      <c r="S194" s="353" t="str">
        <f t="shared" ref="S194:S203" si="15">EUconst_CNTR_SourceStreamName&amp;F194</f>
        <v>SourceStreamName_</v>
      </c>
      <c r="T194" s="353" t="str">
        <f t="shared" ref="T194:T203" si="16">EUconst_CNTR_SourceStreamClass&amp;I194</f>
        <v>SourceStreamClass_</v>
      </c>
      <c r="U194" s="65"/>
      <c r="V194" s="65"/>
      <c r="W194" s="375"/>
      <c r="X194" s="65"/>
      <c r="Y194" s="65"/>
      <c r="Z194" s="352" t="str">
        <f>IF(I194="","",IF(COUNTIF(CNTR_PFCSourceStreams,I194)&gt;0,MAX(Z$193:Z193)+1,""))</f>
        <v/>
      </c>
      <c r="AA194" s="65"/>
      <c r="AB194" s="353" t="b">
        <f>L182=EUconst_NotRelevant</f>
        <v>0</v>
      </c>
    </row>
    <row r="195" spans="1:28" s="8" customFormat="1" ht="12.75" customHeight="1" x14ac:dyDescent="0.2">
      <c r="A195" s="65"/>
      <c r="C195" s="78"/>
      <c r="D195" s="14"/>
      <c r="E195" s="85" t="s">
        <v>1225</v>
      </c>
      <c r="F195" s="1048"/>
      <c r="G195" s="1048"/>
      <c r="H195" s="911"/>
      <c r="I195" s="1050"/>
      <c r="J195" s="1051"/>
      <c r="K195" s="1052"/>
      <c r="L195" s="210"/>
      <c r="M195" s="210"/>
      <c r="N195" s="210"/>
      <c r="P195" s="65"/>
      <c r="Q195" s="65"/>
      <c r="R195" s="65"/>
      <c r="S195" s="353" t="str">
        <f t="shared" si="15"/>
        <v>SourceStreamName_</v>
      </c>
      <c r="T195" s="353" t="str">
        <f t="shared" si="16"/>
        <v>SourceStreamClass_</v>
      </c>
      <c r="U195" s="65"/>
      <c r="V195" s="65"/>
      <c r="W195" s="375"/>
      <c r="X195" s="65"/>
      <c r="Y195" s="65"/>
      <c r="Z195" s="352" t="str">
        <f>IF(I195="","",IF(COUNTIF(CNTR_PFCSourceStreams,I195)&gt;0,MAX(Z$193:Z194)+1,""))</f>
        <v/>
      </c>
      <c r="AA195" s="65"/>
      <c r="AB195" s="353" t="b">
        <f>AB194</f>
        <v>0</v>
      </c>
    </row>
    <row r="196" spans="1:28" s="8" customFormat="1" ht="12.75" customHeight="1" x14ac:dyDescent="0.2">
      <c r="A196" s="65"/>
      <c r="C196" s="78"/>
      <c r="D196" s="14"/>
      <c r="E196" s="85" t="s">
        <v>1226</v>
      </c>
      <c r="F196" s="1048"/>
      <c r="G196" s="1048"/>
      <c r="H196" s="911"/>
      <c r="I196" s="1050"/>
      <c r="J196" s="1051"/>
      <c r="K196" s="1052"/>
      <c r="L196" s="210"/>
      <c r="M196" s="210"/>
      <c r="N196" s="210"/>
      <c r="P196" s="65"/>
      <c r="Q196" s="65"/>
      <c r="R196" s="65"/>
      <c r="S196" s="353" t="str">
        <f t="shared" si="15"/>
        <v>SourceStreamName_</v>
      </c>
      <c r="T196" s="353" t="str">
        <f t="shared" si="16"/>
        <v>SourceStreamClass_</v>
      </c>
      <c r="U196" s="65"/>
      <c r="V196" s="65"/>
      <c r="W196" s="375"/>
      <c r="X196" s="65"/>
      <c r="Y196" s="65"/>
      <c r="Z196" s="352" t="str">
        <f>IF(I196="","",IF(COUNTIF(CNTR_PFCSourceStreams,I196)&gt;0,MAX(Z$193:Z195)+1,""))</f>
        <v/>
      </c>
      <c r="AA196" s="65"/>
      <c r="AB196" s="353" t="b">
        <f t="shared" ref="AB196:AB203" si="17">AB195</f>
        <v>0</v>
      </c>
    </row>
    <row r="197" spans="1:28" s="8" customFormat="1" ht="12.75" customHeight="1" x14ac:dyDescent="0.2">
      <c r="A197" s="65"/>
      <c r="C197" s="78"/>
      <c r="D197" s="14"/>
      <c r="E197" s="85" t="s">
        <v>1227</v>
      </c>
      <c r="F197" s="1048"/>
      <c r="G197" s="1048"/>
      <c r="H197" s="911"/>
      <c r="I197" s="1050"/>
      <c r="J197" s="1051"/>
      <c r="K197" s="1052"/>
      <c r="L197" s="210"/>
      <c r="M197" s="210"/>
      <c r="N197" s="210"/>
      <c r="P197" s="65"/>
      <c r="Q197" s="65"/>
      <c r="R197" s="65"/>
      <c r="S197" s="353" t="str">
        <f t="shared" si="15"/>
        <v>SourceStreamName_</v>
      </c>
      <c r="T197" s="353" t="str">
        <f t="shared" si="16"/>
        <v>SourceStreamClass_</v>
      </c>
      <c r="U197" s="65"/>
      <c r="V197" s="65"/>
      <c r="W197" s="375"/>
      <c r="X197" s="65"/>
      <c r="Y197" s="65"/>
      <c r="Z197" s="352" t="str">
        <f>IF(I197="","",IF(COUNTIF(CNTR_PFCSourceStreams,I197)&gt;0,MAX(Z$193:Z196)+1,""))</f>
        <v/>
      </c>
      <c r="AA197" s="65"/>
      <c r="AB197" s="353" t="b">
        <f t="shared" si="17"/>
        <v>0</v>
      </c>
    </row>
    <row r="198" spans="1:28" s="8" customFormat="1" ht="12.75" customHeight="1" x14ac:dyDescent="0.2">
      <c r="A198" s="65"/>
      <c r="C198" s="78"/>
      <c r="D198" s="14"/>
      <c r="E198" s="85" t="s">
        <v>1228</v>
      </c>
      <c r="F198" s="1048"/>
      <c r="G198" s="1048"/>
      <c r="H198" s="911"/>
      <c r="I198" s="1050"/>
      <c r="J198" s="1051"/>
      <c r="K198" s="1052"/>
      <c r="L198" s="210"/>
      <c r="M198" s="210"/>
      <c r="N198" s="210"/>
      <c r="P198" s="65"/>
      <c r="Q198" s="65"/>
      <c r="R198" s="65"/>
      <c r="S198" s="353" t="str">
        <f t="shared" si="15"/>
        <v>SourceStreamName_</v>
      </c>
      <c r="T198" s="353" t="str">
        <f t="shared" si="16"/>
        <v>SourceStreamClass_</v>
      </c>
      <c r="U198" s="65"/>
      <c r="V198" s="65"/>
      <c r="W198" s="375"/>
      <c r="X198" s="65"/>
      <c r="Y198" s="65"/>
      <c r="Z198" s="352" t="str">
        <f>IF(I198="","",IF(COUNTIF(CNTR_PFCSourceStreams,I198)&gt;0,MAX(Z$193:Z197)+1,""))</f>
        <v/>
      </c>
      <c r="AA198" s="65"/>
      <c r="AB198" s="353" t="b">
        <f t="shared" si="17"/>
        <v>0</v>
      </c>
    </row>
    <row r="199" spans="1:28" s="8" customFormat="1" ht="12.75" customHeight="1" x14ac:dyDescent="0.2">
      <c r="A199" s="65"/>
      <c r="C199" s="78"/>
      <c r="D199" s="14"/>
      <c r="E199" s="85" t="s">
        <v>560</v>
      </c>
      <c r="F199" s="1048"/>
      <c r="G199" s="1048"/>
      <c r="H199" s="911"/>
      <c r="I199" s="1050"/>
      <c r="J199" s="1051"/>
      <c r="K199" s="1052"/>
      <c r="L199" s="210"/>
      <c r="M199" s="210"/>
      <c r="N199" s="210"/>
      <c r="P199" s="65"/>
      <c r="Q199" s="65"/>
      <c r="R199" s="65"/>
      <c r="S199" s="353" t="str">
        <f t="shared" si="15"/>
        <v>SourceStreamName_</v>
      </c>
      <c r="T199" s="353" t="str">
        <f t="shared" si="16"/>
        <v>SourceStreamClass_</v>
      </c>
      <c r="U199" s="65"/>
      <c r="V199" s="65"/>
      <c r="W199" s="375"/>
      <c r="X199" s="65"/>
      <c r="Y199" s="65"/>
      <c r="Z199" s="352" t="str">
        <f>IF(I199="","",IF(COUNTIF(CNTR_PFCSourceStreams,I199)&gt;0,MAX(Z$193:Z198)+1,""))</f>
        <v/>
      </c>
      <c r="AA199" s="65"/>
      <c r="AB199" s="353" t="b">
        <f t="shared" si="17"/>
        <v>0</v>
      </c>
    </row>
    <row r="200" spans="1:28" s="8" customFormat="1" ht="12.75" customHeight="1" x14ac:dyDescent="0.2">
      <c r="A200" s="65"/>
      <c r="C200" s="78"/>
      <c r="D200" s="14"/>
      <c r="E200" s="85" t="s">
        <v>561</v>
      </c>
      <c r="F200" s="1048"/>
      <c r="G200" s="1048"/>
      <c r="H200" s="911"/>
      <c r="I200" s="1050"/>
      <c r="J200" s="1051"/>
      <c r="K200" s="1052"/>
      <c r="L200" s="210"/>
      <c r="M200" s="210"/>
      <c r="N200" s="210"/>
      <c r="P200" s="65"/>
      <c r="Q200" s="65"/>
      <c r="R200" s="65"/>
      <c r="S200" s="353" t="str">
        <f t="shared" si="15"/>
        <v>SourceStreamName_</v>
      </c>
      <c r="T200" s="353" t="str">
        <f t="shared" si="16"/>
        <v>SourceStreamClass_</v>
      </c>
      <c r="U200" s="65"/>
      <c r="V200" s="65"/>
      <c r="W200" s="375"/>
      <c r="X200" s="65"/>
      <c r="Y200" s="65"/>
      <c r="Z200" s="352" t="str">
        <f>IF(I200="","",IF(COUNTIF(CNTR_PFCSourceStreams,I200)&gt;0,MAX(Z$193:Z199)+1,""))</f>
        <v/>
      </c>
      <c r="AA200" s="65"/>
      <c r="AB200" s="353" t="b">
        <f t="shared" si="17"/>
        <v>0</v>
      </c>
    </row>
    <row r="201" spans="1:28" s="8" customFormat="1" ht="12.75" customHeight="1" x14ac:dyDescent="0.2">
      <c r="A201" s="65"/>
      <c r="C201" s="78"/>
      <c r="D201" s="14"/>
      <c r="E201" s="85" t="s">
        <v>562</v>
      </c>
      <c r="F201" s="1048"/>
      <c r="G201" s="1048"/>
      <c r="H201" s="911"/>
      <c r="I201" s="1050"/>
      <c r="J201" s="1051"/>
      <c r="K201" s="1052"/>
      <c r="L201" s="210"/>
      <c r="M201" s="210"/>
      <c r="N201" s="210"/>
      <c r="P201" s="65"/>
      <c r="Q201" s="65"/>
      <c r="R201" s="65"/>
      <c r="S201" s="353" t="str">
        <f t="shared" si="15"/>
        <v>SourceStreamName_</v>
      </c>
      <c r="T201" s="353" t="str">
        <f t="shared" si="16"/>
        <v>SourceStreamClass_</v>
      </c>
      <c r="U201" s="65"/>
      <c r="V201" s="65"/>
      <c r="W201" s="375"/>
      <c r="X201" s="65"/>
      <c r="Y201" s="65"/>
      <c r="Z201" s="352" t="str">
        <f>IF(I201="","",IF(COUNTIF(CNTR_PFCSourceStreams,I201)&gt;0,MAX(Z$193:Z200)+1,""))</f>
        <v/>
      </c>
      <c r="AA201" s="65"/>
      <c r="AB201" s="353" t="b">
        <f t="shared" si="17"/>
        <v>0</v>
      </c>
    </row>
    <row r="202" spans="1:28" s="8" customFormat="1" ht="12.75" customHeight="1" x14ac:dyDescent="0.2">
      <c r="A202" s="65"/>
      <c r="C202" s="78"/>
      <c r="D202" s="14"/>
      <c r="E202" s="85" t="s">
        <v>563</v>
      </c>
      <c r="F202" s="1048"/>
      <c r="G202" s="1048"/>
      <c r="H202" s="911"/>
      <c r="I202" s="1050"/>
      <c r="J202" s="1051"/>
      <c r="K202" s="1052"/>
      <c r="L202" s="210"/>
      <c r="M202" s="210"/>
      <c r="N202" s="210"/>
      <c r="P202" s="65"/>
      <c r="Q202" s="65"/>
      <c r="R202" s="65"/>
      <c r="S202" s="353" t="str">
        <f t="shared" si="15"/>
        <v>SourceStreamName_</v>
      </c>
      <c r="T202" s="353" t="str">
        <f t="shared" si="16"/>
        <v>SourceStreamClass_</v>
      </c>
      <c r="U202" s="65"/>
      <c r="V202" s="65"/>
      <c r="W202" s="375"/>
      <c r="X202" s="65"/>
      <c r="Y202" s="65"/>
      <c r="Z202" s="352" t="str">
        <f>IF(I202="","",IF(COUNTIF(CNTR_PFCSourceStreams,I202)&gt;0,MAX(Z$193:Z201)+1,""))</f>
        <v/>
      </c>
      <c r="AA202" s="65"/>
      <c r="AB202" s="353" t="b">
        <f t="shared" si="17"/>
        <v>0</v>
      </c>
    </row>
    <row r="203" spans="1:28" s="8" customFormat="1" ht="12.75" customHeight="1" x14ac:dyDescent="0.2">
      <c r="A203" s="65"/>
      <c r="C203" s="78"/>
      <c r="D203" s="14"/>
      <c r="E203" s="85" t="s">
        <v>564</v>
      </c>
      <c r="F203" s="1048"/>
      <c r="G203" s="1048"/>
      <c r="H203" s="911"/>
      <c r="I203" s="1050"/>
      <c r="J203" s="1051"/>
      <c r="K203" s="1052"/>
      <c r="L203" s="210"/>
      <c r="M203" s="210"/>
      <c r="N203" s="210"/>
      <c r="P203" s="65"/>
      <c r="Q203" s="65"/>
      <c r="R203" s="65"/>
      <c r="S203" s="353" t="str">
        <f t="shared" si="15"/>
        <v>SourceStreamName_</v>
      </c>
      <c r="T203" s="353" t="str">
        <f t="shared" si="16"/>
        <v>SourceStreamClass_</v>
      </c>
      <c r="U203" s="65"/>
      <c r="V203" s="65"/>
      <c r="W203" s="375"/>
      <c r="X203" s="65"/>
      <c r="Y203" s="65"/>
      <c r="Z203" s="352" t="str">
        <f>IF(I203="","",IF(COUNTIF(CNTR_PFCSourceStreams,I203)&gt;0,MAX(Z$193:Z202)+1,""))</f>
        <v/>
      </c>
      <c r="AA203" s="65"/>
      <c r="AB203" s="353" t="b">
        <f t="shared" si="17"/>
        <v>0</v>
      </c>
    </row>
    <row r="204" spans="1:28" s="8" customFormat="1" ht="12.75" hidden="1" customHeight="1" x14ac:dyDescent="0.2">
      <c r="A204" s="12" t="s">
        <v>1088</v>
      </c>
      <c r="C204" s="78"/>
      <c r="D204" s="14"/>
      <c r="E204" s="85"/>
      <c r="F204" s="1036"/>
      <c r="G204" s="1037"/>
      <c r="H204" s="1060"/>
      <c r="I204" s="1050"/>
      <c r="J204" s="1051"/>
      <c r="K204" s="1052"/>
      <c r="L204" s="210"/>
      <c r="M204" s="210"/>
      <c r="N204" s="210"/>
      <c r="P204" s="65"/>
      <c r="Q204" s="65"/>
      <c r="R204" s="65"/>
      <c r="S204" s="353" t="str">
        <f>EUconst_CNTR_SourceStreamName&amp;F204</f>
        <v>SourceStreamName_</v>
      </c>
      <c r="T204" s="353" t="str">
        <f>EUconst_CNTR_SourceStreamClass&amp;I204</f>
        <v>SourceStreamClass_</v>
      </c>
      <c r="U204" s="65"/>
      <c r="V204" s="65"/>
      <c r="W204" s="375"/>
      <c r="X204" s="65"/>
      <c r="Y204" s="65"/>
      <c r="Z204" s="352" t="str">
        <f>IF(I204="","",IF(COUNTIF(CNTR_PFCSourceStreams,I204)&gt;0,MAX(Z$193:Z203)+1,""))</f>
        <v/>
      </c>
      <c r="AA204" s="65"/>
      <c r="AB204" s="353" t="b">
        <f>AB203</f>
        <v>0</v>
      </c>
    </row>
    <row r="205" spans="1:28" s="8" customFormat="1" ht="12.75" customHeight="1" x14ac:dyDescent="0.2">
      <c r="A205" s="12" t="s">
        <v>1370</v>
      </c>
      <c r="C205" s="78"/>
      <c r="D205" s="14"/>
      <c r="M205" s="333"/>
      <c r="P205" s="65"/>
      <c r="Q205" s="65"/>
      <c r="R205" s="65"/>
      <c r="S205" s="65"/>
      <c r="T205" s="65"/>
      <c r="U205" s="368"/>
      <c r="V205" s="65"/>
      <c r="W205" s="375"/>
      <c r="X205" s="65"/>
      <c r="Y205" s="65"/>
      <c r="Z205" s="65"/>
      <c r="AA205" s="65"/>
      <c r="AB205" s="65"/>
    </row>
    <row r="206" spans="1:28" s="8" customFormat="1" ht="5.0999999999999996" customHeight="1" x14ac:dyDescent="0.2">
      <c r="A206" s="12"/>
      <c r="C206" s="78"/>
      <c r="D206" s="14"/>
      <c r="G206" s="939" t="str">
        <f>Translations!$B$297</f>
        <v>Kliknite "+" kako bi dodali nove tokove izvora</v>
      </c>
      <c r="H206" s="939"/>
      <c r="I206" s="939"/>
      <c r="J206" s="939"/>
      <c r="K206" s="1046"/>
      <c r="M206" s="333"/>
      <c r="P206" s="65"/>
      <c r="Q206" s="65"/>
      <c r="R206" s="65"/>
      <c r="S206" s="65"/>
      <c r="T206" s="65"/>
      <c r="U206" s="368"/>
      <c r="V206" s="65"/>
      <c r="W206" s="375"/>
      <c r="X206" s="65"/>
      <c r="Y206" s="65"/>
      <c r="Z206" s="65"/>
      <c r="AA206" s="65"/>
      <c r="AB206" s="65"/>
    </row>
    <row r="207" spans="1:28" s="8" customFormat="1" ht="12.75" customHeight="1" x14ac:dyDescent="0.2">
      <c r="A207" s="12"/>
      <c r="C207" s="78"/>
      <c r="D207" s="14"/>
      <c r="G207" s="939"/>
      <c r="H207" s="939"/>
      <c r="I207" s="939"/>
      <c r="J207" s="939"/>
      <c r="K207" s="1046"/>
      <c r="M207" s="333"/>
      <c r="P207" s="65"/>
      <c r="Q207" s="65"/>
      <c r="R207" s="65"/>
      <c r="S207" s="65"/>
      <c r="T207" s="65"/>
      <c r="U207" s="368"/>
      <c r="V207" s="65"/>
      <c r="W207" s="375"/>
      <c r="X207" s="65"/>
      <c r="Y207" s="65"/>
      <c r="Z207" s="65"/>
      <c r="AA207" s="65"/>
      <c r="AB207" s="65"/>
    </row>
    <row r="208" spans="1:28" s="8" customFormat="1" ht="5.0999999999999996" customHeight="1" x14ac:dyDescent="0.2">
      <c r="A208" s="12"/>
      <c r="C208" s="78"/>
      <c r="D208" s="14"/>
      <c r="G208" s="939"/>
      <c r="H208" s="939"/>
      <c r="I208" s="939"/>
      <c r="J208" s="939"/>
      <c r="K208" s="1046"/>
      <c r="M208" s="333"/>
      <c r="P208" s="65"/>
      <c r="Q208" s="65"/>
      <c r="R208" s="65"/>
      <c r="S208" s="65"/>
      <c r="T208" s="65"/>
      <c r="U208" s="368"/>
      <c r="V208" s="65"/>
      <c r="W208" s="375"/>
      <c r="X208" s="65"/>
      <c r="Y208" s="65"/>
      <c r="Z208" s="65"/>
      <c r="AA208" s="65"/>
      <c r="AB208" s="65"/>
    </row>
    <row r="209" spans="1:28" s="8" customFormat="1" ht="12.75" customHeight="1" x14ac:dyDescent="0.2">
      <c r="A209" s="65"/>
      <c r="C209" s="78"/>
      <c r="D209" s="14"/>
      <c r="P209" s="65"/>
      <c r="Q209" s="65"/>
      <c r="R209" s="65"/>
      <c r="S209" s="65"/>
      <c r="T209" s="65"/>
      <c r="U209" s="368"/>
      <c r="V209" s="65"/>
      <c r="W209" s="375"/>
      <c r="X209" s="65"/>
      <c r="Y209" s="65"/>
      <c r="Z209" s="65"/>
      <c r="AA209" s="65"/>
      <c r="AB209" s="65"/>
    </row>
    <row r="210" spans="1:28" s="34" customFormat="1" ht="12.75" customHeight="1" x14ac:dyDescent="0.2">
      <c r="A210" s="248"/>
      <c r="C210" s="335"/>
      <c r="D210" s="98" t="s">
        <v>1017</v>
      </c>
      <c r="E210" s="98" t="str">
        <f>Translations!$B$298</f>
        <v>Procijenjene  emisije i kategorije tokova izvora:</v>
      </c>
      <c r="F210" s="99"/>
      <c r="G210" s="99"/>
      <c r="H210" s="99"/>
      <c r="I210" s="99"/>
      <c r="K210" s="99"/>
      <c r="L210" s="1"/>
      <c r="M210" s="1"/>
      <c r="O210" s="8"/>
      <c r="P210" s="365"/>
      <c r="Q210" s="365"/>
      <c r="R210" s="248"/>
      <c r="S210" s="248"/>
      <c r="T210" s="248"/>
      <c r="U210" s="248"/>
      <c r="V210" s="248"/>
      <c r="W210" s="376"/>
      <c r="X210" s="248"/>
      <c r="Y210" s="248"/>
      <c r="Z210" s="248"/>
      <c r="AA210" s="248"/>
      <c r="AB210" s="248"/>
    </row>
    <row r="211" spans="1:28" s="8" customFormat="1" ht="12.75" customHeight="1" x14ac:dyDescent="0.2">
      <c r="A211" s="65"/>
      <c r="C211" s="78"/>
      <c r="D211" s="14"/>
      <c r="E211" s="1016" t="str">
        <f>Translations!$B$299</f>
        <v>Unesite za svaki tok izvora (metodologija proračuna, uključujući PFC) procijenjene emisije i odaberite odgovarajuću kategoriju toka izvora.</v>
      </c>
      <c r="F211" s="1016"/>
      <c r="G211" s="1016"/>
      <c r="H211" s="1016"/>
      <c r="I211" s="1016"/>
      <c r="J211" s="1016"/>
      <c r="K211" s="1016"/>
      <c r="L211" s="1016"/>
      <c r="M211" s="1016"/>
      <c r="N211" s="1016"/>
      <c r="P211" s="348"/>
      <c r="Q211" s="348"/>
      <c r="R211" s="65"/>
      <c r="S211" s="65"/>
      <c r="T211" s="65"/>
      <c r="U211" s="65"/>
      <c r="V211" s="65"/>
      <c r="W211" s="375"/>
      <c r="X211" s="65"/>
      <c r="Y211" s="65"/>
      <c r="Z211" s="65"/>
      <c r="AA211" s="65"/>
      <c r="AB211" s="65"/>
    </row>
    <row r="212" spans="1:28" s="34" customFormat="1" ht="12.75" customHeight="1" x14ac:dyDescent="0.2">
      <c r="A212" s="248"/>
      <c r="C212" s="335"/>
      <c r="D212" s="98"/>
      <c r="E212" s="1016" t="str">
        <f>Translations!$B$300</f>
        <v>Podaci o oznaci toka izvora i puno ime toka izvora (ime i vrstu toka izvora) automatski će se povući iz točke (d).</v>
      </c>
      <c r="F212" s="1016"/>
      <c r="G212" s="1016"/>
      <c r="H212" s="1016"/>
      <c r="I212" s="1016"/>
      <c r="J212" s="1016"/>
      <c r="K212" s="1016"/>
      <c r="L212" s="1016"/>
      <c r="M212" s="1016"/>
      <c r="N212" s="1016"/>
      <c r="O212" s="8"/>
      <c r="P212" s="365"/>
      <c r="Q212" s="365"/>
      <c r="R212" s="248"/>
      <c r="S212" s="248"/>
      <c r="T212" s="248"/>
      <c r="U212" s="248"/>
      <c r="V212" s="248"/>
      <c r="W212" s="376"/>
      <c r="X212" s="248"/>
      <c r="Y212" s="248"/>
      <c r="Z212" s="248"/>
      <c r="AA212" s="248"/>
      <c r="AB212" s="248"/>
    </row>
    <row r="213" spans="1:28" s="8" customFormat="1" ht="25.5" customHeight="1" x14ac:dyDescent="0.2">
      <c r="A213" s="65"/>
      <c r="C213" s="78"/>
      <c r="D213" s="14"/>
      <c r="E213" s="943" t="str">
        <f>Translations!$B$1341</f>
        <v>U slučaju da tokovi izvora izlaze iz bilance mase, emisije se moraju unijeti kao negativne vrijednosti. U slučaju nulte stope ugljika koji je uključen u bilancu mase, primjenjuje se članak 25. stavak 3. Uredbe</v>
      </c>
      <c r="F213" s="943"/>
      <c r="G213" s="943"/>
      <c r="H213" s="943"/>
      <c r="I213" s="943"/>
      <c r="J213" s="943"/>
      <c r="K213" s="943"/>
      <c r="L213" s="943"/>
      <c r="M213" s="943"/>
      <c r="N213" s="943"/>
      <c r="P213" s="348"/>
      <c r="Q213" s="348"/>
      <c r="R213" s="65"/>
      <c r="S213" s="65"/>
      <c r="T213" s="65"/>
      <c r="U213" s="65"/>
      <c r="V213" s="65"/>
      <c r="W213" s="375"/>
      <c r="X213" s="65"/>
      <c r="Y213" s="65"/>
      <c r="Z213" s="65"/>
      <c r="AA213" s="65"/>
      <c r="AB213" s="65"/>
    </row>
    <row r="214" spans="1:28" s="8" customFormat="1" ht="12.75" customHeight="1" x14ac:dyDescent="0.2">
      <c r="A214" s="65"/>
      <c r="C214" s="78"/>
      <c r="D214" s="14"/>
      <c r="E214" s="1016" t="str">
        <f>Translations!$B$302</f>
        <v>Napomena: Na temelju članka 19. stavak 3. Uredbe svaki tok izvora može se kategorizirati kao "glavni", "manji" ili "de-minimis".</v>
      </c>
      <c r="F214" s="1016"/>
      <c r="G214" s="1016"/>
      <c r="H214" s="1016"/>
      <c r="I214" s="1016"/>
      <c r="J214" s="1016"/>
      <c r="K214" s="1016"/>
      <c r="L214" s="1016"/>
      <c r="M214" s="1016"/>
      <c r="N214" s="1016"/>
      <c r="P214" s="348"/>
      <c r="Q214" s="348"/>
      <c r="R214" s="65"/>
      <c r="S214" s="65"/>
      <c r="T214" s="65"/>
      <c r="U214" s="65"/>
      <c r="V214" s="65"/>
      <c r="W214" s="375"/>
      <c r="X214" s="65"/>
      <c r="Y214" s="65"/>
      <c r="Z214" s="65"/>
      <c r="AA214" s="65"/>
      <c r="AB214" s="65"/>
    </row>
    <row r="215" spans="1:28" s="8" customFormat="1" ht="25.5" customHeight="1" x14ac:dyDescent="0.2">
      <c r="A215" s="65"/>
      <c r="C215" s="78"/>
      <c r="D215" s="14"/>
      <c r="E215" s="132" t="s">
        <v>1290</v>
      </c>
      <c r="F215" s="1016" t="str">
        <f>Translations!$B$303</f>
        <v>"Manji" tokovi izvora zajedno emitiraju 5 000 tona  ili manje fosilnog CO2 godišnje ili koji sudjeluju s manje od 10% (do ukupno maksimalnog učešća od 100 000 tona fosilnog CO2 godišnje) u ukupnoj godišnjoj emisiji CO2 postrojenja prije oduzimanja prenesenog CO2, ovisno o tome koja je vrijednost veća u smislu apsolutnih emisija.</v>
      </c>
      <c r="G215" s="1016"/>
      <c r="H215" s="1016"/>
      <c r="I215" s="1016"/>
      <c r="J215" s="1016"/>
      <c r="K215" s="1016"/>
      <c r="L215" s="1016"/>
      <c r="M215" s="1016"/>
      <c r="N215" s="1016"/>
      <c r="P215" s="348"/>
      <c r="Q215" s="348"/>
      <c r="R215" s="65"/>
      <c r="S215" s="65"/>
      <c r="T215" s="65"/>
      <c r="U215" s="65"/>
      <c r="V215" s="65"/>
      <c r="W215" s="375"/>
      <c r="X215" s="65"/>
      <c r="Y215" s="65"/>
      <c r="Z215" s="65"/>
      <c r="AA215" s="65"/>
      <c r="AB215" s="65"/>
    </row>
    <row r="216" spans="1:28" s="8" customFormat="1" ht="25.5" customHeight="1" x14ac:dyDescent="0.2">
      <c r="A216" s="65"/>
      <c r="C216" s="78"/>
      <c r="D216" s="14"/>
      <c r="E216" s="132" t="s">
        <v>1290</v>
      </c>
      <c r="F216" s="1016" t="str">
        <f>Translations!$B$304</f>
        <v>"De minimis" tokovi izvora  grupa manjih tokova izvora koje je odabrao operater i koji zajedno emitiraju 1 000 tona  ili manje fosilnog CO2 godišnje ili koji sudjeluju s manje od 2% (do ukupnog maksimalnog učešća od 20 000 tona fosilnog CO2 godišnje) u ukupnoj godišnjoj emisiji fosilnog CO2 toga postrojenja prije oduzimanja prenesenog CO2 ovisno o tome koja je vrijednost veća u smislu apsolutnih emisija.</v>
      </c>
      <c r="G216" s="1016"/>
      <c r="H216" s="1016"/>
      <c r="I216" s="1016"/>
      <c r="J216" s="1016"/>
      <c r="K216" s="1016"/>
      <c r="L216" s="1016"/>
      <c r="M216" s="1016"/>
      <c r="N216" s="1016"/>
      <c r="P216" s="348"/>
      <c r="Q216" s="348"/>
      <c r="R216" s="65"/>
      <c r="S216" s="65"/>
      <c r="T216" s="65"/>
      <c r="U216" s="65"/>
      <c r="V216" s="65"/>
      <c r="W216" s="375"/>
      <c r="X216" s="65"/>
      <c r="Y216" s="65"/>
      <c r="Z216" s="65"/>
      <c r="AA216" s="65"/>
      <c r="AB216" s="65"/>
    </row>
    <row r="217" spans="1:28" s="8" customFormat="1" ht="12.75" customHeight="1" x14ac:dyDescent="0.2">
      <c r="A217" s="65"/>
      <c r="C217" s="78"/>
      <c r="D217" s="14"/>
      <c r="E217" s="132" t="s">
        <v>1290</v>
      </c>
      <c r="F217" s="1016" t="str">
        <f>Translations!$B$305</f>
        <v>"Glavni" tokovi izvora su skupina tokova izvora koji ne pripadaju skupini "manji" tokovi izvora niti  "de minimis" tokova izvora</v>
      </c>
      <c r="G217" s="1016"/>
      <c r="H217" s="1016"/>
      <c r="I217" s="1016"/>
      <c r="J217" s="1016"/>
      <c r="K217" s="1016"/>
      <c r="L217" s="1016"/>
      <c r="M217" s="1016"/>
      <c r="N217" s="1016"/>
      <c r="P217" s="348"/>
      <c r="Q217" s="348"/>
      <c r="R217" s="65"/>
      <c r="S217" s="65"/>
      <c r="T217" s="65"/>
      <c r="U217" s="65"/>
      <c r="V217" s="65"/>
      <c r="W217" s="375"/>
      <c r="X217" s="65"/>
      <c r="Y217" s="65"/>
      <c r="Z217" s="65"/>
      <c r="AA217" s="65"/>
      <c r="AB217" s="65"/>
    </row>
    <row r="218" spans="1:28" s="8" customFormat="1" ht="12.75" customHeight="1" x14ac:dyDescent="0.2">
      <c r="A218" s="65"/>
      <c r="C218" s="78"/>
      <c r="D218" s="14"/>
      <c r="E218" s="1016" t="str">
        <f>Translations!$B$306</f>
        <v>Kod klasifikacije tokova izvora iz masene bilance u obzir će se uzeti najviša (apsolutna) vrijednost.</v>
      </c>
      <c r="F218" s="1016"/>
      <c r="G218" s="1016"/>
      <c r="H218" s="1016"/>
      <c r="I218" s="1016"/>
      <c r="J218" s="1016"/>
      <c r="K218" s="1016"/>
      <c r="L218" s="1016"/>
      <c r="M218" s="1016"/>
      <c r="N218" s="1016"/>
      <c r="P218" s="348"/>
      <c r="Q218" s="348"/>
      <c r="R218" s="65"/>
      <c r="S218" s="65"/>
      <c r="T218" s="65"/>
      <c r="U218" s="65"/>
      <c r="V218" s="65"/>
      <c r="W218" s="375"/>
      <c r="X218" s="65"/>
      <c r="Y218" s="65"/>
      <c r="Z218" s="65"/>
      <c r="AA218" s="65"/>
      <c r="AB218" s="65"/>
    </row>
    <row r="219" spans="1:28" s="8" customFormat="1" ht="12.75" customHeight="1" x14ac:dyDescent="0.2">
      <c r="A219" s="65"/>
      <c r="C219" s="78"/>
      <c r="D219" s="14"/>
      <c r="E219" s="1016" t="str">
        <f>Translations!$B$307</f>
        <v>Za pomoć odabira odgovarajuće kategorije, moguće kategorije biti će automatski prikazane za svaki tok izvora u zelenom polju.</v>
      </c>
      <c r="F219" s="1016"/>
      <c r="G219" s="1016"/>
      <c r="H219" s="1016"/>
      <c r="I219" s="1016"/>
      <c r="J219" s="1016"/>
      <c r="K219" s="1016"/>
      <c r="L219" s="1016"/>
      <c r="M219" s="1016"/>
      <c r="N219" s="1016"/>
      <c r="P219" s="348"/>
      <c r="Q219" s="348"/>
      <c r="R219" s="65"/>
      <c r="S219" s="65"/>
      <c r="T219" s="65"/>
      <c r="U219" s="65"/>
      <c r="V219" s="65"/>
      <c r="W219" s="375"/>
      <c r="X219" s="65"/>
      <c r="Y219" s="65"/>
      <c r="Z219" s="65"/>
      <c r="AA219" s="65"/>
      <c r="AB219" s="65"/>
    </row>
    <row r="220" spans="1:28" s="8" customFormat="1" ht="25.5" customHeight="1" x14ac:dyDescent="0.2">
      <c r="A220" s="65"/>
      <c r="C220" s="78"/>
      <c r="D220" s="14"/>
      <c r="E220" s="1016" t="str">
        <f>Translations!$B$308</f>
        <v>Ovaj automatski prikaz  pruža informacije samo o mogućim kategorijama za svaki samostalan tok izvora. Ukoliko je bilo koji od gore navedenih uvjeta prekoračen, moguće kategorije se neće promijeniti, ali će se pojaviti poruka o pogrešci. U tom slučaju molimo odaberite kategoriju koja je najmanje za jednu razinu viša.</v>
      </c>
      <c r="F220" s="1016"/>
      <c r="G220" s="1016"/>
      <c r="H220" s="1016"/>
      <c r="I220" s="1016"/>
      <c r="J220" s="1016"/>
      <c r="K220" s="1016"/>
      <c r="L220" s="1016"/>
      <c r="M220" s="1016"/>
      <c r="N220" s="1016"/>
      <c r="P220" s="348"/>
      <c r="Q220" s="348"/>
      <c r="R220" s="65"/>
      <c r="S220" s="65"/>
      <c r="T220" s="65"/>
      <c r="U220" s="65"/>
      <c r="V220" s="65"/>
      <c r="W220" s="375"/>
      <c r="X220" s="65"/>
      <c r="Y220" s="65"/>
      <c r="Z220" s="65"/>
      <c r="AA220" s="65"/>
      <c r="AB220" s="65"/>
    </row>
    <row r="221" spans="1:28" s="8" customFormat="1" ht="25.5" customHeight="1" x14ac:dyDescent="0.2">
      <c r="A221" s="65"/>
      <c r="C221" s="78"/>
      <c r="D221" s="14"/>
      <c r="E221" s="1016" t="str">
        <f>Translations!$B$309</f>
        <v>Nakon što je unos procijenjenih emisija za sve tokove izvora završen, zbroj emisija biti će uspoređen s ukupnim godišnjim emisijama unesenim pod 5.d. iznad. Ako se zbroj procijenjenih emisija razlikuje za više od 5% ukupnih godišnjih emisija pojaviti će se automatska poruka o pogrešci.</v>
      </c>
      <c r="F221" s="1016"/>
      <c r="G221" s="1016"/>
      <c r="H221" s="1016"/>
      <c r="I221" s="1016"/>
      <c r="J221" s="1016"/>
      <c r="K221" s="1016"/>
      <c r="L221" s="1016"/>
      <c r="M221" s="1016"/>
      <c r="N221" s="1016"/>
      <c r="P221" s="348"/>
      <c r="Q221" s="348"/>
      <c r="R221" s="65"/>
      <c r="S221" s="65"/>
      <c r="T221" s="65"/>
      <c r="U221" s="65"/>
      <c r="V221" s="65"/>
      <c r="W221" s="375"/>
      <c r="X221" s="65"/>
      <c r="Y221" s="65"/>
      <c r="Z221" s="65"/>
      <c r="AA221" s="65"/>
      <c r="AB221" s="65"/>
    </row>
    <row r="222" spans="1:28" s="8" customFormat="1" ht="5.0999999999999996" customHeight="1" x14ac:dyDescent="0.2">
      <c r="A222" s="65"/>
      <c r="C222" s="78"/>
      <c r="D222" s="14"/>
      <c r="E222" s="104"/>
      <c r="F222" s="105"/>
      <c r="G222" s="105"/>
      <c r="H222" s="105"/>
      <c r="I222" s="105"/>
      <c r="J222" s="416"/>
      <c r="K222" s="106"/>
      <c r="L222" s="106"/>
      <c r="M222" s="106"/>
      <c r="N222" s="416"/>
      <c r="P222" s="348"/>
      <c r="Q222" s="348"/>
      <c r="R222" s="65"/>
      <c r="S222" s="65"/>
      <c r="T222" s="65"/>
      <c r="U222" s="65"/>
      <c r="V222" s="65"/>
      <c r="W222" s="375"/>
      <c r="X222" s="65"/>
      <c r="Y222" s="65"/>
      <c r="Z222" s="65"/>
      <c r="AA222" s="65"/>
      <c r="AB222" s="65"/>
    </row>
    <row r="223" spans="1:28" s="8" customFormat="1" ht="27" x14ac:dyDescent="0.2">
      <c r="A223" s="65"/>
      <c r="C223" s="78"/>
      <c r="D223" s="14"/>
      <c r="E223" s="343" t="str">
        <f>Translations!$B$287</f>
        <v>Oznaka tokova izvora F1, F2,…</v>
      </c>
      <c r="F223" s="1038" t="str">
        <f>Translations!$B$310</f>
        <v>Puni naziv tokova izvora (naziv + vrsta)</v>
      </c>
      <c r="G223" s="1084"/>
      <c r="H223" s="1084"/>
      <c r="I223" s="1084"/>
      <c r="J223" s="1084"/>
      <c r="K223" s="1032"/>
      <c r="L223" s="86" t="str">
        <f>Translations!$B$276</f>
        <v>Procijenjene emisije (t CO2e/godina)</v>
      </c>
      <c r="M223" s="682" t="str">
        <f>Translations!$B$277</f>
        <v>Moguća kategorija</v>
      </c>
      <c r="N223" s="682" t="str">
        <f>Translations!$B$311</f>
        <v>Odabrana kategorija</v>
      </c>
      <c r="P223" s="65"/>
      <c r="Q223" s="65"/>
      <c r="R223" s="65"/>
      <c r="S223" s="12" t="s">
        <v>381</v>
      </c>
      <c r="T223" s="65"/>
      <c r="U223" s="65"/>
      <c r="V223" s="65"/>
      <c r="W223" s="377" t="s">
        <v>1272</v>
      </c>
      <c r="X223" s="65"/>
      <c r="Y223" s="52" t="s">
        <v>879</v>
      </c>
      <c r="Z223" s="52" t="s">
        <v>802</v>
      </c>
      <c r="AA223" s="65"/>
      <c r="AB223" s="65"/>
    </row>
    <row r="224" spans="1:28" s="8" customFormat="1" hidden="1" x14ac:dyDescent="0.2">
      <c r="A224" s="12" t="s">
        <v>1371</v>
      </c>
      <c r="C224" s="78"/>
      <c r="D224" s="14"/>
      <c r="E224" s="211" t="s">
        <v>252</v>
      </c>
      <c r="F224" s="1042" t="str">
        <f>Translations!$B$312</f>
        <v>Sirovina; Cementni klinker; Na temelju ulaza u peć (Metoda A)</v>
      </c>
      <c r="G224" s="1079"/>
      <c r="H224" s="1079"/>
      <c r="I224" s="1079"/>
      <c r="J224" s="1079"/>
      <c r="K224" s="1080"/>
      <c r="L224" s="574">
        <v>98000</v>
      </c>
      <c r="M224" s="211" t="str">
        <f>Translations!$B$313</f>
        <v>Glavni</v>
      </c>
      <c r="N224" s="211" t="str">
        <f>Translations!$B$313</f>
        <v>Glavni</v>
      </c>
      <c r="P224" s="466"/>
      <c r="Q224" s="65"/>
      <c r="R224" s="65"/>
      <c r="S224" s="12"/>
      <c r="T224" s="65"/>
      <c r="U224" s="65"/>
      <c r="V224" s="65"/>
      <c r="W224" s="377"/>
      <c r="X224" s="65"/>
      <c r="Y224" s="52"/>
      <c r="Z224" s="52"/>
      <c r="AA224" s="65"/>
      <c r="AB224" s="65"/>
    </row>
    <row r="225" spans="1:28" s="8" customFormat="1" hidden="1" x14ac:dyDescent="0.2">
      <c r="A225" s="12" t="s">
        <v>1371</v>
      </c>
      <c r="C225" s="78"/>
      <c r="D225" s="14"/>
      <c r="E225" s="211" t="s">
        <v>253</v>
      </c>
      <c r="F225" s="1042" t="str">
        <f>Translations!$B$314</f>
        <v>Mazut; Izgaranje; Druga plinovita i tekuća goriva</v>
      </c>
      <c r="G225" s="1079"/>
      <c r="H225" s="1079"/>
      <c r="I225" s="1079"/>
      <c r="J225" s="1079"/>
      <c r="K225" s="1080"/>
      <c r="L225" s="574">
        <v>19300</v>
      </c>
      <c r="M225" s="211" t="str">
        <f>Translations!$B$313</f>
        <v>Glavni</v>
      </c>
      <c r="N225" s="211" t="str">
        <f>Translations!$B$313</f>
        <v>Glavni</v>
      </c>
      <c r="P225" s="466"/>
      <c r="Q225" s="65"/>
      <c r="R225" s="65"/>
      <c r="S225" s="12"/>
      <c r="T225" s="65"/>
      <c r="U225" s="65"/>
      <c r="V225" s="65"/>
      <c r="W225" s="377"/>
      <c r="X225" s="65"/>
      <c r="Y225" s="52"/>
      <c r="Z225" s="52"/>
      <c r="AA225" s="65"/>
      <c r="AB225" s="65"/>
    </row>
    <row r="226" spans="1:28" s="8" customFormat="1" ht="12.75" customHeight="1" x14ac:dyDescent="0.2">
      <c r="A226" s="65"/>
      <c r="C226" s="78"/>
      <c r="D226" s="11"/>
      <c r="E226" s="87" t="str">
        <f t="shared" ref="E226:E235" si="18">IF(ISBLANK(F194),"",E194)</f>
        <v/>
      </c>
      <c r="F226" s="1069" t="str">
        <f t="shared" ref="F226:F235" si="19">IF(COUNTA(F194:I194)&lt;2,"",F194 &amp; "; " &amp;I194)</f>
        <v/>
      </c>
      <c r="G226" s="1070"/>
      <c r="H226" s="1070"/>
      <c r="I226" s="1070"/>
      <c r="J226" s="1070"/>
      <c r="K226" s="1032"/>
      <c r="L226" s="201"/>
      <c r="M226" s="87" t="str">
        <f t="shared" ref="M226:M235" si="20">IF(W226="","",IF(W226&lt;$Z$226,INDEX(SourceCategory,3),IF(W226&lt;$Y$226,INDEX(SourceCategory,2),INDEX(SourceCategory,1))))</f>
        <v/>
      </c>
      <c r="N226" s="198"/>
      <c r="P226" s="65"/>
      <c r="Q226" s="39" t="str">
        <f t="shared" ref="Q226:Q235" si="21">EUconst_CNTR_SourceCategory&amp;E194</f>
        <v>SourceCategory_F1</v>
      </c>
      <c r="R226" s="65"/>
      <c r="S226" s="353" t="b">
        <f>(F226&lt;&gt;"")</f>
        <v>0</v>
      </c>
      <c r="T226" s="39" t="str">
        <f t="shared" ref="T226:T235" si="22">EUconst_CNTR_SourceCategory&amp;N226</f>
        <v>SourceCategory_</v>
      </c>
      <c r="U226" s="65"/>
      <c r="V226" s="703" t="str">
        <f>IF(I194="","",IFERROR(IF(AND(SUM(L226)&lt;0,INDEX(EUwideConstants!$W$265:$W$334,MATCH(I194,EUConst_TierActivityListNames,0))),ABS(L226),""),""))</f>
        <v/>
      </c>
      <c r="W226" s="357" t="str">
        <f>IF(ISBLANK(L226),"",ABS(L226))</f>
        <v/>
      </c>
      <c r="X226" s="374" t="s">
        <v>1261</v>
      </c>
      <c r="Y226" s="352">
        <f>MAX(5000,MIN(0.1*$Y$242,100000))</f>
        <v>5000</v>
      </c>
      <c r="Z226" s="352">
        <f>MAX(1000,MIN(0.02*$Y$242,20000))</f>
        <v>1000</v>
      </c>
      <c r="AA226" s="65"/>
      <c r="AB226" s="353" t="b">
        <f t="shared" ref="AB226:AB236" si="23">IF(COUNTIF($S$226:$S$236,TRUE)&gt;0,NOT(S226),$L$182=EUconst_NotRelevant)</f>
        <v>0</v>
      </c>
    </row>
    <row r="227" spans="1:28" s="8" customFormat="1" ht="12.75" customHeight="1" x14ac:dyDescent="0.2">
      <c r="A227" s="65"/>
      <c r="C227" s="78"/>
      <c r="D227" s="11"/>
      <c r="E227" s="87" t="str">
        <f t="shared" si="18"/>
        <v/>
      </c>
      <c r="F227" s="1069" t="str">
        <f t="shared" si="19"/>
        <v/>
      </c>
      <c r="G227" s="1070"/>
      <c r="H227" s="1070"/>
      <c r="I227" s="1070"/>
      <c r="J227" s="1070"/>
      <c r="K227" s="1032"/>
      <c r="L227" s="201"/>
      <c r="M227" s="87" t="str">
        <f t="shared" si="20"/>
        <v/>
      </c>
      <c r="N227" s="198"/>
      <c r="P227" s="65"/>
      <c r="Q227" s="39" t="str">
        <f t="shared" si="21"/>
        <v>SourceCategory_F2</v>
      </c>
      <c r="R227" s="65"/>
      <c r="S227" s="353" t="b">
        <f t="shared" ref="S227:S235" si="24">(F227&lt;&gt;"")</f>
        <v>0</v>
      </c>
      <c r="T227" s="39" t="str">
        <f t="shared" si="22"/>
        <v>SourceCategory_</v>
      </c>
      <c r="U227" s="65"/>
      <c r="V227" s="703" t="str">
        <f>IF(I195="","",IFERROR(IF(AND(SUM(L227)&lt;0,INDEX(EUwideConstants!$W$265:$W$334,MATCH(I195,EUConst_TierActivityListNames,0))),ABS(L227),""),""))</f>
        <v/>
      </c>
      <c r="W227" s="357" t="str">
        <f t="shared" ref="W227:W235" si="25">IF(ISBLANK(L227),"",ABS(L227))</f>
        <v/>
      </c>
      <c r="X227" s="369" t="s">
        <v>1230</v>
      </c>
      <c r="Y227" s="352">
        <f>SUMIF(T$226:T236,EUconst_CNTR_SourceCategory&amp;INDEX(SourceCategory,2),W$226:W236)</f>
        <v>0</v>
      </c>
      <c r="Z227" s="352">
        <f>SUMIF(T$226:T236,EUconst_CNTR_SourceCategory&amp;INDEX(SourceCategory,3),W$226:W236)</f>
        <v>0</v>
      </c>
      <c r="AA227" s="65"/>
      <c r="AB227" s="353" t="b">
        <f t="shared" si="23"/>
        <v>0</v>
      </c>
    </row>
    <row r="228" spans="1:28" s="8" customFormat="1" ht="12.75" customHeight="1" x14ac:dyDescent="0.2">
      <c r="A228" s="65"/>
      <c r="C228" s="78"/>
      <c r="D228" s="11"/>
      <c r="E228" s="87" t="str">
        <f t="shared" si="18"/>
        <v/>
      </c>
      <c r="F228" s="1069" t="str">
        <f t="shared" si="19"/>
        <v/>
      </c>
      <c r="G228" s="1070"/>
      <c r="H228" s="1070"/>
      <c r="I228" s="1070"/>
      <c r="J228" s="1070"/>
      <c r="K228" s="1032"/>
      <c r="L228" s="201"/>
      <c r="M228" s="87" t="str">
        <f t="shared" si="20"/>
        <v/>
      </c>
      <c r="N228" s="198"/>
      <c r="P228" s="65"/>
      <c r="Q228" s="39" t="str">
        <f t="shared" si="21"/>
        <v>SourceCategory_F3</v>
      </c>
      <c r="R228" s="65"/>
      <c r="S228" s="353" t="b">
        <f t="shared" si="24"/>
        <v>0</v>
      </c>
      <c r="T228" s="39" t="str">
        <f t="shared" si="22"/>
        <v>SourceCategory_</v>
      </c>
      <c r="U228" s="65"/>
      <c r="V228" s="703" t="str">
        <f>IF(I196="","",IFERROR(IF(AND(SUM(L228)&lt;0,INDEX(EUwideConstants!$W$265:$W$334,MATCH(I196,EUConst_TierActivityListNames,0))),ABS(L228),""),""))</f>
        <v/>
      </c>
      <c r="W228" s="357" t="str">
        <f t="shared" si="25"/>
        <v/>
      </c>
      <c r="X228" s="65"/>
      <c r="Y228" s="65"/>
      <c r="Z228" s="65"/>
      <c r="AA228" s="65"/>
      <c r="AB228" s="353" t="b">
        <f t="shared" si="23"/>
        <v>0</v>
      </c>
    </row>
    <row r="229" spans="1:28" s="8" customFormat="1" ht="12.75" customHeight="1" x14ac:dyDescent="0.2">
      <c r="A229" s="65"/>
      <c r="C229" s="78"/>
      <c r="D229" s="11"/>
      <c r="E229" s="87" t="str">
        <f t="shared" si="18"/>
        <v/>
      </c>
      <c r="F229" s="1069" t="str">
        <f t="shared" si="19"/>
        <v/>
      </c>
      <c r="G229" s="1070"/>
      <c r="H229" s="1070"/>
      <c r="I229" s="1070"/>
      <c r="J229" s="1070"/>
      <c r="K229" s="1032"/>
      <c r="L229" s="201"/>
      <c r="M229" s="87" t="str">
        <f t="shared" si="20"/>
        <v/>
      </c>
      <c r="N229" s="198"/>
      <c r="P229" s="378"/>
      <c r="Q229" s="39" t="str">
        <f t="shared" si="21"/>
        <v>SourceCategory_F4</v>
      </c>
      <c r="R229" s="65"/>
      <c r="S229" s="353" t="b">
        <f t="shared" si="24"/>
        <v>0</v>
      </c>
      <c r="T229" s="39" t="str">
        <f t="shared" si="22"/>
        <v>SourceCategory_</v>
      </c>
      <c r="U229" s="65"/>
      <c r="V229" s="703" t="str">
        <f>IF(I197="","",IFERROR(IF(AND(SUM(L229)&lt;0,INDEX(EUwideConstants!$W$265:$W$334,MATCH(I197,EUConst_TierActivityListNames,0))),ABS(L229),""),""))</f>
        <v/>
      </c>
      <c r="W229" s="357" t="str">
        <f t="shared" si="25"/>
        <v/>
      </c>
      <c r="X229" s="65"/>
      <c r="Y229" s="65"/>
      <c r="Z229" s="65"/>
      <c r="AA229" s="65"/>
      <c r="AB229" s="353" t="b">
        <f t="shared" si="23"/>
        <v>0</v>
      </c>
    </row>
    <row r="230" spans="1:28" s="8" customFormat="1" ht="12.75" customHeight="1" x14ac:dyDescent="0.2">
      <c r="A230" s="65"/>
      <c r="C230" s="78"/>
      <c r="D230" s="11"/>
      <c r="E230" s="87" t="str">
        <f t="shared" si="18"/>
        <v/>
      </c>
      <c r="F230" s="1069" t="str">
        <f t="shared" si="19"/>
        <v/>
      </c>
      <c r="G230" s="1070"/>
      <c r="H230" s="1070"/>
      <c r="I230" s="1070"/>
      <c r="J230" s="1070"/>
      <c r="K230" s="1032"/>
      <c r="L230" s="201"/>
      <c r="M230" s="87" t="str">
        <f t="shared" si="20"/>
        <v/>
      </c>
      <c r="N230" s="198"/>
      <c r="P230" s="65"/>
      <c r="Q230" s="39" t="str">
        <f t="shared" si="21"/>
        <v>SourceCategory_F5</v>
      </c>
      <c r="R230" s="65"/>
      <c r="S230" s="353" t="b">
        <f t="shared" si="24"/>
        <v>0</v>
      </c>
      <c r="T230" s="39" t="str">
        <f t="shared" si="22"/>
        <v>SourceCategory_</v>
      </c>
      <c r="U230" s="65"/>
      <c r="V230" s="703" t="str">
        <f>IF(I198="","",IFERROR(IF(AND(SUM(L230)&lt;0,INDEX(EUwideConstants!$W$265:$W$334,MATCH(I198,EUConst_TierActivityListNames,0))),ABS(L230),""),""))</f>
        <v/>
      </c>
      <c r="W230" s="357" t="str">
        <f t="shared" si="25"/>
        <v/>
      </c>
      <c r="X230" s="65"/>
      <c r="Y230" s="65"/>
      <c r="Z230" s="65"/>
      <c r="AA230" s="65"/>
      <c r="AB230" s="353" t="b">
        <f t="shared" si="23"/>
        <v>0</v>
      </c>
    </row>
    <row r="231" spans="1:28" s="8" customFormat="1" ht="12.75" customHeight="1" x14ac:dyDescent="0.2">
      <c r="A231" s="65"/>
      <c r="C231" s="78"/>
      <c r="D231" s="11"/>
      <c r="E231" s="87" t="str">
        <f t="shared" si="18"/>
        <v/>
      </c>
      <c r="F231" s="1069" t="str">
        <f t="shared" si="19"/>
        <v/>
      </c>
      <c r="G231" s="1070"/>
      <c r="H231" s="1070"/>
      <c r="I231" s="1070"/>
      <c r="J231" s="1070"/>
      <c r="K231" s="1032"/>
      <c r="L231" s="201"/>
      <c r="M231" s="87" t="str">
        <f t="shared" si="20"/>
        <v/>
      </c>
      <c r="N231" s="198"/>
      <c r="P231" s="65"/>
      <c r="Q231" s="39" t="str">
        <f t="shared" si="21"/>
        <v>SourceCategory_F6</v>
      </c>
      <c r="R231" s="65"/>
      <c r="S231" s="353" t="b">
        <f>(F231&lt;&gt;"")</f>
        <v>0</v>
      </c>
      <c r="T231" s="39" t="str">
        <f>EUconst_CNTR_SourceCategory&amp;N231</f>
        <v>SourceCategory_</v>
      </c>
      <c r="U231" s="65"/>
      <c r="V231" s="703" t="str">
        <f>IF(I199="","",IFERROR(IF(AND(SUM(L231)&lt;0,INDEX(EUwideConstants!$W$265:$W$334,MATCH(I199,EUConst_TierActivityListNames,0))),ABS(L231),""),""))</f>
        <v/>
      </c>
      <c r="W231" s="357" t="str">
        <f t="shared" si="25"/>
        <v/>
      </c>
      <c r="X231" s="65"/>
      <c r="Y231" s="65"/>
      <c r="Z231" s="65"/>
      <c r="AA231" s="65"/>
      <c r="AB231" s="353" t="b">
        <f t="shared" si="23"/>
        <v>0</v>
      </c>
    </row>
    <row r="232" spans="1:28" s="8" customFormat="1" ht="12.75" customHeight="1" x14ac:dyDescent="0.2">
      <c r="A232" s="65"/>
      <c r="C232" s="78"/>
      <c r="D232" s="11"/>
      <c r="E232" s="87" t="str">
        <f t="shared" si="18"/>
        <v/>
      </c>
      <c r="F232" s="1069" t="str">
        <f t="shared" si="19"/>
        <v/>
      </c>
      <c r="G232" s="1070"/>
      <c r="H232" s="1070"/>
      <c r="I232" s="1070"/>
      <c r="J232" s="1070"/>
      <c r="K232" s="1032"/>
      <c r="L232" s="201"/>
      <c r="M232" s="87" t="str">
        <f t="shared" si="20"/>
        <v/>
      </c>
      <c r="N232" s="198"/>
      <c r="P232" s="65"/>
      <c r="Q232" s="39" t="str">
        <f t="shared" si="21"/>
        <v>SourceCategory_F7</v>
      </c>
      <c r="R232" s="65"/>
      <c r="S232" s="353" t="b">
        <f t="shared" si="24"/>
        <v>0</v>
      </c>
      <c r="T232" s="39" t="str">
        <f t="shared" si="22"/>
        <v>SourceCategory_</v>
      </c>
      <c r="U232" s="65"/>
      <c r="V232" s="703" t="str">
        <f>IF(I200="","",IFERROR(IF(AND(SUM(L232)&lt;0,INDEX(EUwideConstants!$W$265:$W$334,MATCH(I200,EUConst_TierActivityListNames,0))),ABS(L232),""),""))</f>
        <v/>
      </c>
      <c r="W232" s="357" t="str">
        <f t="shared" si="25"/>
        <v/>
      </c>
      <c r="X232" s="65"/>
      <c r="Y232" s="65"/>
      <c r="Z232" s="65"/>
      <c r="AA232" s="65"/>
      <c r="AB232" s="353" t="b">
        <f t="shared" si="23"/>
        <v>0</v>
      </c>
    </row>
    <row r="233" spans="1:28" s="8" customFormat="1" ht="12.75" customHeight="1" x14ac:dyDescent="0.2">
      <c r="A233" s="65"/>
      <c r="C233" s="78"/>
      <c r="D233" s="11"/>
      <c r="E233" s="87" t="str">
        <f t="shared" si="18"/>
        <v/>
      </c>
      <c r="F233" s="1069" t="str">
        <f t="shared" si="19"/>
        <v/>
      </c>
      <c r="G233" s="1070"/>
      <c r="H233" s="1070"/>
      <c r="I233" s="1070"/>
      <c r="J233" s="1070"/>
      <c r="K233" s="1032"/>
      <c r="L233" s="201"/>
      <c r="M233" s="87" t="str">
        <f t="shared" si="20"/>
        <v/>
      </c>
      <c r="N233" s="198"/>
      <c r="P233" s="65"/>
      <c r="Q233" s="39" t="str">
        <f t="shared" si="21"/>
        <v>SourceCategory_F8</v>
      </c>
      <c r="R233" s="65"/>
      <c r="S233" s="353" t="b">
        <f t="shared" si="24"/>
        <v>0</v>
      </c>
      <c r="T233" s="39" t="str">
        <f t="shared" si="22"/>
        <v>SourceCategory_</v>
      </c>
      <c r="U233" s="65"/>
      <c r="V233" s="703" t="str">
        <f>IF(I201="","",IFERROR(IF(AND(SUM(L233)&lt;0,INDEX(EUwideConstants!$W$265:$W$334,MATCH(I201,EUConst_TierActivityListNames,0))),ABS(L233),""),""))</f>
        <v/>
      </c>
      <c r="W233" s="357" t="str">
        <f t="shared" si="25"/>
        <v/>
      </c>
      <c r="X233" s="65"/>
      <c r="Y233" s="65"/>
      <c r="Z233" s="65"/>
      <c r="AA233" s="65"/>
      <c r="AB233" s="353" t="b">
        <f t="shared" si="23"/>
        <v>0</v>
      </c>
    </row>
    <row r="234" spans="1:28" s="8" customFormat="1" ht="12.75" customHeight="1" x14ac:dyDescent="0.2">
      <c r="A234" s="65"/>
      <c r="C234" s="78"/>
      <c r="D234" s="11"/>
      <c r="E234" s="87" t="str">
        <f t="shared" si="18"/>
        <v/>
      </c>
      <c r="F234" s="1069" t="str">
        <f t="shared" si="19"/>
        <v/>
      </c>
      <c r="G234" s="1070"/>
      <c r="H234" s="1070"/>
      <c r="I234" s="1070"/>
      <c r="J234" s="1070"/>
      <c r="K234" s="1032"/>
      <c r="L234" s="201"/>
      <c r="M234" s="87" t="str">
        <f t="shared" si="20"/>
        <v/>
      </c>
      <c r="N234" s="198"/>
      <c r="P234" s="65"/>
      <c r="Q234" s="39" t="str">
        <f t="shared" si="21"/>
        <v>SourceCategory_F9</v>
      </c>
      <c r="R234" s="65"/>
      <c r="S234" s="353" t="b">
        <f t="shared" si="24"/>
        <v>0</v>
      </c>
      <c r="T234" s="39" t="str">
        <f t="shared" si="22"/>
        <v>SourceCategory_</v>
      </c>
      <c r="U234" s="65"/>
      <c r="V234" s="703" t="str">
        <f>IF(I202="","",IFERROR(IF(AND(SUM(L234)&lt;0,INDEX(EUwideConstants!$W$265:$W$334,MATCH(I202,EUConst_TierActivityListNames,0))),ABS(L234),""),""))</f>
        <v/>
      </c>
      <c r="W234" s="357" t="str">
        <f t="shared" si="25"/>
        <v/>
      </c>
      <c r="X234" s="65"/>
      <c r="Y234" s="65"/>
      <c r="Z234" s="65"/>
      <c r="AA234" s="65"/>
      <c r="AB234" s="353" t="b">
        <f t="shared" si="23"/>
        <v>0</v>
      </c>
    </row>
    <row r="235" spans="1:28" s="8" customFormat="1" ht="12.75" customHeight="1" x14ac:dyDescent="0.2">
      <c r="A235" s="65"/>
      <c r="C235" s="78"/>
      <c r="D235" s="11"/>
      <c r="E235" s="87" t="str">
        <f t="shared" si="18"/>
        <v/>
      </c>
      <c r="F235" s="1069" t="str">
        <f t="shared" si="19"/>
        <v/>
      </c>
      <c r="G235" s="1070"/>
      <c r="H235" s="1070"/>
      <c r="I235" s="1070"/>
      <c r="J235" s="1070"/>
      <c r="K235" s="1032"/>
      <c r="L235" s="201"/>
      <c r="M235" s="87" t="str">
        <f t="shared" si="20"/>
        <v/>
      </c>
      <c r="N235" s="198"/>
      <c r="P235" s="65"/>
      <c r="Q235" s="39" t="str">
        <f t="shared" si="21"/>
        <v>SourceCategory_F10</v>
      </c>
      <c r="R235" s="65"/>
      <c r="S235" s="353" t="b">
        <f t="shared" si="24"/>
        <v>0</v>
      </c>
      <c r="T235" s="39" t="str">
        <f t="shared" si="22"/>
        <v>SourceCategory_</v>
      </c>
      <c r="U235" s="65"/>
      <c r="V235" s="703" t="str">
        <f>IF(I203="","",IFERROR(IF(AND(SUM(L235)&lt;0,INDEX(EUwideConstants!$W$265:$W$334,MATCH(I203,EUConst_TierActivityListNames,0))),ABS(L235),""),""))</f>
        <v/>
      </c>
      <c r="W235" s="357" t="str">
        <f t="shared" si="25"/>
        <v/>
      </c>
      <c r="X235" s="65"/>
      <c r="Y235" s="65"/>
      <c r="Z235" s="65"/>
      <c r="AA235" s="65"/>
      <c r="AB235" s="353" t="b">
        <f t="shared" si="23"/>
        <v>0</v>
      </c>
    </row>
    <row r="236" spans="1:28" s="8" customFormat="1" ht="12.75" hidden="1" customHeight="1" thickBot="1" x14ac:dyDescent="0.25">
      <c r="A236" s="12" t="s">
        <v>1088</v>
      </c>
      <c r="C236" s="78"/>
      <c r="D236" s="11"/>
      <c r="E236" s="87" t="str">
        <f>IF(ISBLANK(F205),"",E205)</f>
        <v/>
      </c>
      <c r="F236" s="1069" t="str">
        <f>IF(COUNTA(F204:I204)&lt;2,"",F204 &amp; "; " &amp;I204)</f>
        <v/>
      </c>
      <c r="G236" s="1070"/>
      <c r="H236" s="1070"/>
      <c r="I236" s="1070"/>
      <c r="J236" s="1070"/>
      <c r="K236" s="1032"/>
      <c r="L236" s="201"/>
      <c r="M236" s="87" t="str">
        <f>IF(W236="","",IF(W236&lt;$Z$226,INDEX(SourceCategory,3),IF(W236&lt;$Y$226,INDEX(SourceCategory,2),INDEX(SourceCategory,1))))</f>
        <v/>
      </c>
      <c r="N236" s="198"/>
      <c r="P236" s="65"/>
      <c r="Q236" s="39" t="str">
        <f>EUconst_CNTR_SourceCategory&amp;E204</f>
        <v>SourceCategory_</v>
      </c>
      <c r="R236" s="65"/>
      <c r="S236" s="353" t="b">
        <f>(F236&lt;&gt;"")</f>
        <v>0</v>
      </c>
      <c r="T236" s="39" t="str">
        <f>EUconst_CNTR_SourceCategory&amp;N236</f>
        <v>SourceCategory_</v>
      </c>
      <c r="U236" s="65"/>
      <c r="V236" s="703" t="str">
        <f>IF(I204="","",IFERROR(IF(AND(SUM(L236)&lt;0,INDEX(EUwideConstants!$W$265:$W$334,MATCH(I204,EUConst_TierActivityListNames,0))),ABS(L236),""),""))</f>
        <v/>
      </c>
      <c r="W236" s="367" t="str">
        <f>IF(ISBLANK(L236),"",ABS(L236))</f>
        <v/>
      </c>
      <c r="X236" s="65"/>
      <c r="Y236" s="65"/>
      <c r="Z236" s="65"/>
      <c r="AA236" s="65"/>
      <c r="AB236" s="353" t="b">
        <f t="shared" si="23"/>
        <v>0</v>
      </c>
    </row>
    <row r="237" spans="1:28" s="8" customFormat="1" ht="12.75" customHeight="1" x14ac:dyDescent="0.2">
      <c r="A237" s="12" t="s">
        <v>1370</v>
      </c>
      <c r="C237" s="78"/>
      <c r="D237" s="14"/>
      <c r="E237" s="333"/>
      <c r="F237" s="333"/>
      <c r="G237" s="333"/>
      <c r="H237" s="333"/>
      <c r="I237" s="333"/>
      <c r="J237" s="333"/>
      <c r="L237" s="333"/>
      <c r="M237" s="333"/>
      <c r="N237" s="333"/>
      <c r="P237" s="65"/>
      <c r="Q237" s="65"/>
      <c r="R237" s="65"/>
      <c r="S237" s="65"/>
      <c r="T237" s="12"/>
      <c r="U237" s="65"/>
      <c r="V237" s="65"/>
      <c r="W237" s="65"/>
      <c r="X237" s="65"/>
      <c r="Y237" s="65"/>
      <c r="Z237" s="65"/>
      <c r="AA237" s="65"/>
      <c r="AB237" s="65"/>
    </row>
    <row r="238" spans="1:28" s="8" customFormat="1" ht="12.75" customHeight="1" x14ac:dyDescent="0.2">
      <c r="A238" s="65"/>
      <c r="C238" s="78"/>
      <c r="D238" s="14"/>
      <c r="E238" s="333"/>
      <c r="F238" s="346" t="str">
        <f>Translations!$B$315</f>
        <v>Poruka o pogrešci (zbroj manjih tokova izvora):</v>
      </c>
      <c r="G238" s="333"/>
      <c r="H238" s="333"/>
      <c r="I238" s="333"/>
      <c r="J238" s="347"/>
      <c r="K238" s="1077" t="str">
        <f>IF(Y238=TRUE,EUconst_ERR_ThreshholdMinor,"")</f>
        <v/>
      </c>
      <c r="L238" s="1078"/>
      <c r="M238" s="1078"/>
      <c r="N238" s="1032"/>
      <c r="P238" s="65"/>
      <c r="Q238" s="65"/>
      <c r="R238" s="65"/>
      <c r="S238" s="65"/>
      <c r="T238" s="65"/>
      <c r="U238" s="65"/>
      <c r="V238" s="65"/>
      <c r="W238" s="65"/>
      <c r="X238" s="52" t="s">
        <v>568</v>
      </c>
      <c r="Y238" s="353" t="b">
        <f>Y227&gt;Y226</f>
        <v>0</v>
      </c>
      <c r="Z238" s="65"/>
      <c r="AA238" s="65"/>
      <c r="AB238" s="65"/>
    </row>
    <row r="239" spans="1:28" s="8" customFormat="1" ht="5.0999999999999996" customHeight="1" x14ac:dyDescent="0.2">
      <c r="A239" s="65"/>
      <c r="C239" s="78"/>
      <c r="D239" s="14"/>
      <c r="E239" s="333"/>
      <c r="F239" s="346"/>
      <c r="K239" s="333"/>
      <c r="M239" s="333"/>
      <c r="P239" s="65"/>
      <c r="Q239" s="65"/>
      <c r="R239" s="65"/>
      <c r="S239" s="65"/>
      <c r="T239" s="65"/>
      <c r="U239" s="65"/>
      <c r="V239" s="65"/>
      <c r="W239" s="65"/>
      <c r="X239" s="358"/>
      <c r="Y239" s="65"/>
      <c r="Z239" s="65"/>
      <c r="AA239" s="65"/>
      <c r="AB239" s="65"/>
    </row>
    <row r="240" spans="1:28" s="8" customFormat="1" ht="12.75" customHeight="1" x14ac:dyDescent="0.2">
      <c r="A240" s="65"/>
      <c r="C240" s="78"/>
      <c r="D240" s="14"/>
      <c r="E240" s="333"/>
      <c r="F240" s="346" t="str">
        <f>Translations!$B$316</f>
        <v>Poruka o pogrešci (zbroj "de minimis" tokova izvora):</v>
      </c>
      <c r="J240" s="347"/>
      <c r="K240" s="1077" t="str">
        <f>IF(Y240=TRUE,EUconst_ERR_ThreshholdDeminimis,"")</f>
        <v/>
      </c>
      <c r="L240" s="1078"/>
      <c r="M240" s="1078"/>
      <c r="N240" s="1032"/>
      <c r="P240" s="65"/>
      <c r="Q240" s="65"/>
      <c r="R240" s="65"/>
      <c r="S240" s="65"/>
      <c r="T240" s="65"/>
      <c r="U240" s="65"/>
      <c r="V240" s="65"/>
      <c r="W240" s="65"/>
      <c r="X240" s="52" t="s">
        <v>568</v>
      </c>
      <c r="Y240" s="353" t="b">
        <f>Z227&gt;Z226</f>
        <v>0</v>
      </c>
      <c r="Z240" s="65"/>
      <c r="AA240" s="65"/>
      <c r="AB240" s="65"/>
    </row>
    <row r="241" spans="1:28" s="8" customFormat="1" ht="5.0999999999999996" customHeight="1" x14ac:dyDescent="0.2">
      <c r="A241" s="65"/>
      <c r="C241" s="78"/>
      <c r="D241" s="14"/>
      <c r="E241" s="333"/>
      <c r="F241" s="321"/>
      <c r="G241" s="333"/>
      <c r="H241" s="333"/>
      <c r="I241" s="333"/>
      <c r="J241" s="333"/>
      <c r="K241" s="333"/>
      <c r="L241" s="333"/>
      <c r="M241" s="333"/>
      <c r="P241" s="65"/>
      <c r="Q241" s="65"/>
      <c r="R241" s="65"/>
      <c r="S241" s="65"/>
      <c r="T241" s="65"/>
      <c r="U241" s="65"/>
      <c r="V241" s="65"/>
      <c r="W241" s="65"/>
      <c r="X241" s="358"/>
      <c r="Y241" s="65"/>
      <c r="Z241" s="65"/>
      <c r="AA241" s="65"/>
      <c r="AB241" s="65"/>
    </row>
    <row r="242" spans="1:28" s="8" customFormat="1" ht="12.75" customHeight="1" x14ac:dyDescent="0.2">
      <c r="A242" s="65"/>
      <c r="C242" s="78"/>
      <c r="D242" s="14"/>
      <c r="E242" s="333"/>
      <c r="F242" s="346" t="str">
        <f>Translations!$B$317</f>
        <v>Poruka o pogrešci (ukupne emisije, razlika do 5(d)):</v>
      </c>
      <c r="G242" s="333"/>
      <c r="H242" s="333"/>
      <c r="I242" s="333"/>
      <c r="J242" s="217" t="str">
        <f>IF(ISBLANK(CNTR_TotalEmissions),"",IF(COUNTIF(S226:S236,TRUE)&lt;&gt;COUNT(W226:W236),"",SUM(L171:L176,L226:L236,V226:V236)/CNTR_TotalEmissions-1))</f>
        <v/>
      </c>
      <c r="K242" s="1077" t="str">
        <f>IF(ISBLANK(CNTR_TotalEmissions),"",IF(COUNTIF(S226:S236,TRUE)&lt;&gt;COUNT(W226:W236),"",IF(OR(SUM(L171:L176,L226:L236,V226:V236)/CNTR_TotalEmissions&lt;0.95,SUM(L171:L176,L226:L236,V226:V236)/CNTR_TotalEmissions&gt;1.05),EUconst_ERR_CheckEstimatedEmissions,"")))</f>
        <v/>
      </c>
      <c r="L242" s="1078"/>
      <c r="M242" s="1078"/>
      <c r="N242" s="1032"/>
      <c r="P242" s="379"/>
      <c r="Q242" s="65"/>
      <c r="R242" s="65"/>
      <c r="S242" s="65"/>
      <c r="T242" s="65"/>
      <c r="U242" s="65"/>
      <c r="V242" s="65"/>
      <c r="W242" s="65"/>
      <c r="X242" s="358" t="s">
        <v>1230</v>
      </c>
      <c r="Y242" s="352">
        <f>SUM(W171:W236)</f>
        <v>0</v>
      </c>
      <c r="Z242" s="65"/>
      <c r="AA242" s="65"/>
      <c r="AB242" s="65"/>
    </row>
    <row r="243" spans="1:28" s="8" customFormat="1" ht="12.75" customHeight="1" x14ac:dyDescent="0.2">
      <c r="A243" s="65"/>
      <c r="C243" s="78"/>
      <c r="D243" s="14"/>
      <c r="E243" s="333"/>
      <c r="F243" s="333"/>
      <c r="G243" s="333"/>
      <c r="H243" s="333"/>
      <c r="I243" s="333"/>
      <c r="J243" s="333"/>
      <c r="K243" s="333"/>
      <c r="L243" s="333"/>
      <c r="M243" s="333"/>
      <c r="P243" s="65"/>
      <c r="Q243" s="65"/>
      <c r="R243" s="65"/>
      <c r="S243" s="65"/>
      <c r="T243" s="65"/>
      <c r="U243" s="65"/>
      <c r="V243" s="65"/>
      <c r="W243" s="65"/>
      <c r="X243" s="65"/>
      <c r="Y243" s="65"/>
      <c r="Z243" s="65"/>
      <c r="AA243" s="65"/>
      <c r="AB243" s="65"/>
    </row>
    <row r="244" spans="1:28" s="34" customFormat="1" ht="12.75" customHeight="1" x14ac:dyDescent="0.2">
      <c r="A244" s="248"/>
      <c r="C244" s="335"/>
      <c r="D244" s="98" t="s">
        <v>1347</v>
      </c>
      <c r="E244" s="853" t="str">
        <f>Translations!$B$318</f>
        <v>Dijelovi postrojenja i djelatnosti koje nisu uključene u EU ETS, ako je relevantno:</v>
      </c>
      <c r="F244" s="853"/>
      <c r="G244" s="853"/>
      <c r="H244" s="853"/>
      <c r="I244" s="853"/>
      <c r="J244" s="853"/>
      <c r="K244" s="853"/>
      <c r="L244" s="853"/>
      <c r="M244" s="853"/>
      <c r="N244" s="853"/>
      <c r="O244" s="8"/>
      <c r="P244" s="365"/>
      <c r="Q244" s="365"/>
      <c r="R244" s="248"/>
      <c r="S244" s="248"/>
      <c r="T244" s="248"/>
      <c r="U244" s="248"/>
      <c r="V244" s="248"/>
      <c r="W244" s="248"/>
      <c r="X244" s="248"/>
      <c r="Y244" s="248"/>
      <c r="Z244" s="248"/>
      <c r="AA244" s="248"/>
      <c r="AB244" s="248"/>
    </row>
    <row r="245" spans="1:28" s="8" customFormat="1" ht="12.75" customHeight="1" x14ac:dyDescent="0.2">
      <c r="A245" s="65"/>
      <c r="C245" s="78"/>
      <c r="D245" s="14"/>
      <c r="E245" s="1016" t="str">
        <f>Translations!$B$319</f>
        <v>Navedite pojedinosti za bilo koje dijelove postrojenja ili aktivnosti koje nisu uključene u EU ETS gdje se goriva ili sirovine koji se koriste u tim aktivnostima obračunavaju mjernim uređajima koji se također nalaze u aktivnostima Priloga I.</v>
      </c>
      <c r="F245" s="1016"/>
      <c r="G245" s="1016"/>
      <c r="H245" s="1016"/>
      <c r="I245" s="1016"/>
      <c r="J245" s="1016"/>
      <c r="K245" s="1016"/>
      <c r="L245" s="1016"/>
      <c r="M245" s="1016"/>
      <c r="N245" s="1016"/>
      <c r="P245" s="350"/>
      <c r="Q245" s="350"/>
      <c r="R245" s="65"/>
      <c r="S245" s="65"/>
      <c r="T245" s="65"/>
      <c r="U245" s="65"/>
      <c r="V245" s="65"/>
      <c r="W245" s="65"/>
      <c r="X245" s="65"/>
      <c r="Y245" s="65"/>
      <c r="Z245" s="65"/>
      <c r="AA245" s="65"/>
      <c r="AB245" s="65"/>
    </row>
    <row r="246" spans="1:28" s="8" customFormat="1" ht="12.75" customHeight="1" x14ac:dyDescent="0.2">
      <c r="A246" s="65"/>
      <c r="C246" s="78"/>
      <c r="D246" s="14"/>
      <c r="E246" s="1059" t="str">
        <f>Translations!$B$320</f>
        <v>Za daljnje upute obratite pažnju na točke (b), (c) i (e).</v>
      </c>
      <c r="F246" s="1059"/>
      <c r="G246" s="1059"/>
      <c r="H246" s="1059"/>
      <c r="I246" s="1059"/>
      <c r="J246" s="1059"/>
      <c r="K246" s="1059"/>
      <c r="L246" s="1059"/>
      <c r="M246" s="1059"/>
      <c r="N246" s="1059"/>
      <c r="P246" s="65"/>
      <c r="Q246" s="65"/>
      <c r="R246" s="65"/>
      <c r="S246" s="65"/>
      <c r="T246" s="65"/>
      <c r="U246" s="65"/>
      <c r="V246" s="65"/>
      <c r="W246" s="65"/>
      <c r="X246" s="65"/>
      <c r="Y246" s="65"/>
      <c r="Z246" s="65"/>
      <c r="AA246" s="65"/>
      <c r="AB246" s="65"/>
    </row>
    <row r="247" spans="1:28" s="8" customFormat="1" ht="12.75" customHeight="1" x14ac:dyDescent="0.2">
      <c r="A247" s="65"/>
      <c r="C247" s="78"/>
      <c r="D247" s="14"/>
      <c r="E247" s="943" t="str">
        <f>Translations!$B$135</f>
        <v>Za prikazivanje/skrivanje primjera, pritisnite na kućicu "Primjeri" unutar navigacijskog područja.</v>
      </c>
      <c r="F247" s="943"/>
      <c r="G247" s="943"/>
      <c r="H247" s="943"/>
      <c r="I247" s="943"/>
      <c r="J247" s="943"/>
      <c r="K247" s="943"/>
      <c r="L247" s="943"/>
      <c r="M247" s="943"/>
      <c r="N247" s="943"/>
      <c r="P247" s="65"/>
      <c r="Q247" s="65"/>
      <c r="R247" s="65"/>
      <c r="S247" s="65"/>
      <c r="T247" s="65"/>
      <c r="U247" s="65"/>
      <c r="V247" s="65"/>
      <c r="W247" s="65"/>
      <c r="X247" s="65"/>
      <c r="Y247" s="65"/>
      <c r="Z247" s="65"/>
      <c r="AA247" s="65"/>
      <c r="AB247" s="65"/>
    </row>
    <row r="248" spans="1:28" s="8" customFormat="1" ht="5.0999999999999996" customHeight="1" x14ac:dyDescent="0.2">
      <c r="A248" s="65"/>
      <c r="C248" s="78"/>
      <c r="D248" s="14"/>
      <c r="E248" s="224"/>
      <c r="F248" s="223"/>
      <c r="G248" s="223"/>
      <c r="H248" s="223"/>
      <c r="I248" s="223"/>
      <c r="J248" s="223"/>
      <c r="K248" s="223"/>
      <c r="L248" s="223"/>
      <c r="M248" s="223"/>
      <c r="N248" s="223"/>
      <c r="P248" s="65"/>
      <c r="Q248" s="65"/>
      <c r="R248" s="65"/>
      <c r="S248" s="65"/>
      <c r="T248" s="65"/>
      <c r="U248" s="65"/>
      <c r="V248" s="65"/>
      <c r="W248" s="65"/>
      <c r="X248" s="65"/>
      <c r="Y248" s="65"/>
      <c r="Z248" s="65"/>
      <c r="AA248" s="65"/>
      <c r="AB248" s="65"/>
    </row>
    <row r="249" spans="1:28" s="8" customFormat="1" ht="68.25" customHeight="1" x14ac:dyDescent="0.2">
      <c r="A249" s="65"/>
      <c r="C249" s="78"/>
      <c r="D249" s="14"/>
      <c r="E249" s="414" t="str">
        <f>Translations!$B$321</f>
        <v>Oznake izvora emisija</v>
      </c>
      <c r="F249" s="1074" t="str">
        <f>Translations!$B$322</f>
        <v>Tokovi izvora (goriva/sirovine)</v>
      </c>
      <c r="G249" s="1075"/>
      <c r="H249" s="1076"/>
      <c r="I249" s="1074" t="str">
        <f>Translations!$B$323</f>
        <v>Izvori emisija</v>
      </c>
      <c r="J249" s="1075"/>
      <c r="K249" s="1076"/>
      <c r="L249" s="1074" t="str">
        <f>Translations!$B$324</f>
        <v>Točke emisija</v>
      </c>
      <c r="M249" s="1075"/>
      <c r="N249" s="1076"/>
      <c r="P249" s="12"/>
      <c r="Q249" s="65"/>
      <c r="R249" s="65"/>
      <c r="S249" s="65"/>
      <c r="T249" s="65"/>
      <c r="U249" s="65"/>
      <c r="V249" s="65"/>
      <c r="W249" s="65"/>
      <c r="X249" s="65"/>
      <c r="Y249" s="65"/>
      <c r="Z249" s="65"/>
      <c r="AA249" s="65"/>
      <c r="AB249" s="65"/>
    </row>
    <row r="250" spans="1:28" s="8" customFormat="1" ht="25.5" hidden="1" customHeight="1" x14ac:dyDescent="0.2">
      <c r="A250" s="12" t="s">
        <v>1371</v>
      </c>
      <c r="C250" s="78"/>
      <c r="D250" s="14"/>
      <c r="E250" s="212" t="s">
        <v>267</v>
      </c>
      <c r="F250" s="1071" t="str">
        <f>Translations!$B$325</f>
        <v>Prirodni plin (koji prolazi kroz postrojenje do vanjskog korisnika)</v>
      </c>
      <c r="G250" s="1072"/>
      <c r="H250" s="1073"/>
      <c r="I250" s="1071" t="str">
        <f>Translations!$B$326</f>
        <v>nekoliko kotlova (&lt;3MW svaki)</v>
      </c>
      <c r="J250" s="1072"/>
      <c r="K250" s="1073"/>
      <c r="L250" s="1071" t="str">
        <f>Translations!$B$327</f>
        <v>Ispusti povezanih postrojenja (grijanje od susjedne bolnice)</v>
      </c>
      <c r="M250" s="1072"/>
      <c r="N250" s="1073"/>
      <c r="P250" s="65"/>
      <c r="Q250" s="65"/>
      <c r="R250" s="65"/>
      <c r="S250" s="65"/>
      <c r="T250" s="65"/>
      <c r="U250" s="65"/>
      <c r="V250" s="65"/>
      <c r="W250" s="65"/>
      <c r="X250" s="65"/>
      <c r="Y250" s="65"/>
      <c r="Z250" s="65"/>
      <c r="AA250" s="65"/>
      <c r="AB250" s="65"/>
    </row>
    <row r="251" spans="1:28" s="8" customFormat="1" ht="12.75" customHeight="1" x14ac:dyDescent="0.2">
      <c r="A251" s="65"/>
      <c r="C251" s="78"/>
      <c r="D251" s="14"/>
      <c r="E251" s="225"/>
      <c r="F251" s="1063"/>
      <c r="G251" s="1064"/>
      <c r="H251" s="1065"/>
      <c r="I251" s="1063"/>
      <c r="J251" s="1064"/>
      <c r="K251" s="1065"/>
      <c r="L251" s="1063"/>
      <c r="M251" s="1064"/>
      <c r="N251" s="1065"/>
      <c r="P251" s="65"/>
      <c r="Q251" s="65"/>
      <c r="R251" s="65"/>
      <c r="S251" s="65"/>
      <c r="T251" s="65"/>
      <c r="U251" s="65"/>
      <c r="V251" s="65"/>
      <c r="W251" s="65"/>
      <c r="X251" s="65"/>
      <c r="Y251" s="65"/>
      <c r="Z251" s="65"/>
      <c r="AA251" s="65"/>
      <c r="AB251" s="65"/>
    </row>
    <row r="252" spans="1:28" s="8" customFormat="1" ht="12.75" customHeight="1" x14ac:dyDescent="0.2">
      <c r="A252" s="65"/>
      <c r="C252" s="78"/>
      <c r="D252" s="14"/>
      <c r="E252" s="225"/>
      <c r="F252" s="1063"/>
      <c r="G252" s="1064"/>
      <c r="H252" s="1065"/>
      <c r="I252" s="1063"/>
      <c r="J252" s="1064"/>
      <c r="K252" s="1065"/>
      <c r="L252" s="1063"/>
      <c r="M252" s="1064"/>
      <c r="N252" s="1065"/>
      <c r="P252" s="372"/>
      <c r="Q252" s="65"/>
      <c r="R252" s="65"/>
      <c r="S252" s="65"/>
      <c r="T252" s="65"/>
      <c r="U252" s="65"/>
      <c r="V252" s="65"/>
      <c r="W252" s="65"/>
      <c r="X252" s="65"/>
      <c r="Y252" s="65"/>
      <c r="Z252" s="65"/>
      <c r="AA252" s="65"/>
      <c r="AB252" s="65"/>
    </row>
    <row r="253" spans="1:28" s="8" customFormat="1" ht="12.75" customHeight="1" x14ac:dyDescent="0.2">
      <c r="A253" s="65"/>
      <c r="C253" s="78"/>
      <c r="D253" s="14"/>
      <c r="E253" s="225"/>
      <c r="F253" s="1063"/>
      <c r="G253" s="1064"/>
      <c r="H253" s="1065"/>
      <c r="I253" s="1063"/>
      <c r="J253" s="1064"/>
      <c r="K253" s="1065"/>
      <c r="L253" s="1063"/>
      <c r="M253" s="1064"/>
      <c r="N253" s="1065"/>
      <c r="P253" s="372"/>
      <c r="Q253" s="65"/>
      <c r="R253" s="65"/>
      <c r="S253" s="65"/>
      <c r="T253" s="65"/>
      <c r="U253" s="65"/>
      <c r="V253" s="65"/>
      <c r="W253" s="65"/>
      <c r="X253" s="65"/>
      <c r="Y253" s="65"/>
      <c r="Z253" s="65"/>
      <c r="AA253" s="65"/>
      <c r="AB253" s="65"/>
    </row>
    <row r="254" spans="1:28" s="8" customFormat="1" ht="12.75" customHeight="1" x14ac:dyDescent="0.2">
      <c r="A254" s="65"/>
      <c r="C254" s="78"/>
      <c r="D254" s="14"/>
      <c r="E254" s="225"/>
      <c r="F254" s="1063"/>
      <c r="G254" s="1064"/>
      <c r="H254" s="1065"/>
      <c r="I254" s="1063"/>
      <c r="J254" s="1064"/>
      <c r="K254" s="1065"/>
      <c r="L254" s="1063"/>
      <c r="M254" s="1064"/>
      <c r="N254" s="1065"/>
      <c r="P254" s="65"/>
      <c r="Q254" s="65"/>
      <c r="R254" s="65"/>
      <c r="S254" s="65"/>
      <c r="T254" s="65"/>
      <c r="U254" s="65"/>
      <c r="V254" s="65"/>
      <c r="W254" s="65"/>
      <c r="X254" s="65"/>
      <c r="Y254" s="65"/>
      <c r="Z254" s="65"/>
      <c r="AA254" s="65"/>
      <c r="AB254" s="65"/>
    </row>
    <row r="255" spans="1:28" s="8" customFormat="1" ht="12.75" customHeight="1" x14ac:dyDescent="0.2">
      <c r="A255" s="65"/>
      <c r="C255" s="78"/>
      <c r="D255" s="14"/>
      <c r="E255" s="225"/>
      <c r="F255" s="1063"/>
      <c r="G255" s="1064"/>
      <c r="H255" s="1065"/>
      <c r="I255" s="1063"/>
      <c r="J255" s="1064"/>
      <c r="K255" s="1065"/>
      <c r="L255" s="1063"/>
      <c r="M255" s="1064"/>
      <c r="N255" s="1065"/>
      <c r="P255" s="65"/>
      <c r="Q255" s="65"/>
      <c r="R255" s="65"/>
      <c r="S255" s="65"/>
      <c r="T255" s="65"/>
      <c r="U255" s="65"/>
      <c r="V255" s="65"/>
      <c r="W255" s="65"/>
      <c r="X255" s="65"/>
      <c r="Y255" s="65"/>
      <c r="Z255" s="65"/>
      <c r="AA255" s="65"/>
      <c r="AB255" s="65"/>
    </row>
    <row r="256" spans="1:28" s="8" customFormat="1" ht="12.75" customHeight="1" x14ac:dyDescent="0.2">
      <c r="A256" s="65"/>
      <c r="C256" s="78"/>
      <c r="D256" s="14"/>
      <c r="E256" s="225"/>
      <c r="F256" s="1063"/>
      <c r="G256" s="1064"/>
      <c r="H256" s="1065"/>
      <c r="I256" s="1063"/>
      <c r="J256" s="1064"/>
      <c r="K256" s="1065"/>
      <c r="L256" s="1063"/>
      <c r="M256" s="1064"/>
      <c r="N256" s="1065"/>
      <c r="P256" s="65"/>
      <c r="Q256" s="65"/>
      <c r="R256" s="65"/>
      <c r="S256" s="65"/>
      <c r="T256" s="65"/>
      <c r="U256" s="65"/>
      <c r="V256" s="65"/>
      <c r="W256" s="65"/>
      <c r="X256" s="65"/>
      <c r="Y256" s="65"/>
      <c r="Z256" s="65"/>
      <c r="AA256" s="65"/>
      <c r="AB256" s="65"/>
    </row>
    <row r="257" spans="1:28" s="8" customFormat="1" ht="12.75" customHeight="1" x14ac:dyDescent="0.2">
      <c r="A257" s="65"/>
      <c r="C257" s="78"/>
      <c r="D257" s="14"/>
      <c r="E257" s="225"/>
      <c r="F257" s="1063"/>
      <c r="G257" s="1064"/>
      <c r="H257" s="1065"/>
      <c r="I257" s="1063"/>
      <c r="J257" s="1064"/>
      <c r="K257" s="1065"/>
      <c r="L257" s="1063"/>
      <c r="M257" s="1064"/>
      <c r="N257" s="1065"/>
      <c r="P257" s="65"/>
      <c r="Q257" s="65"/>
      <c r="R257" s="65"/>
      <c r="S257" s="65"/>
      <c r="T257" s="65"/>
      <c r="U257" s="65"/>
      <c r="V257" s="65"/>
      <c r="W257" s="65"/>
      <c r="X257" s="65"/>
      <c r="Y257" s="65"/>
      <c r="Z257" s="65"/>
      <c r="AA257" s="65"/>
      <c r="AB257" s="65"/>
    </row>
    <row r="258" spans="1:28" s="8" customFormat="1" ht="12.75" customHeight="1" x14ac:dyDescent="0.2">
      <c r="A258" s="65"/>
      <c r="C258" s="78"/>
      <c r="D258" s="14"/>
      <c r="E258" s="225"/>
      <c r="F258" s="1063"/>
      <c r="G258" s="1064"/>
      <c r="H258" s="1065"/>
      <c r="I258" s="1063"/>
      <c r="J258" s="1064"/>
      <c r="K258" s="1065"/>
      <c r="L258" s="1063"/>
      <c r="M258" s="1064"/>
      <c r="N258" s="1065"/>
      <c r="P258" s="65"/>
      <c r="Q258" s="65"/>
      <c r="R258" s="65"/>
      <c r="S258" s="65"/>
      <c r="T258" s="65"/>
      <c r="U258" s="65"/>
      <c r="V258" s="65"/>
      <c r="W258" s="65"/>
      <c r="X258" s="65"/>
      <c r="Y258" s="65"/>
      <c r="Z258" s="65"/>
      <c r="AA258" s="65"/>
      <c r="AB258" s="65"/>
    </row>
    <row r="259" spans="1:28" s="8" customFormat="1" ht="12.75" customHeight="1" x14ac:dyDescent="0.2">
      <c r="A259" s="65"/>
      <c r="C259" s="78"/>
      <c r="D259" s="14"/>
      <c r="E259" s="225"/>
      <c r="F259" s="1063"/>
      <c r="G259" s="1064"/>
      <c r="H259" s="1065"/>
      <c r="I259" s="1063"/>
      <c r="J259" s="1064"/>
      <c r="K259" s="1065"/>
      <c r="L259" s="1063"/>
      <c r="M259" s="1064"/>
      <c r="N259" s="1065"/>
      <c r="P259" s="65"/>
      <c r="Q259" s="65"/>
      <c r="R259" s="65"/>
      <c r="S259" s="65"/>
      <c r="T259" s="65"/>
      <c r="U259" s="65"/>
      <c r="V259" s="65"/>
      <c r="W259" s="65"/>
      <c r="X259" s="65"/>
      <c r="Y259" s="65"/>
      <c r="Z259" s="65"/>
      <c r="AA259" s="65"/>
      <c r="AB259" s="65"/>
    </row>
    <row r="260" spans="1:28" s="8" customFormat="1" ht="12.75" hidden="1" customHeight="1" x14ac:dyDescent="0.2">
      <c r="A260" s="12" t="s">
        <v>1088</v>
      </c>
      <c r="C260" s="78"/>
      <c r="D260" s="14"/>
      <c r="E260" s="225"/>
      <c r="F260" s="1063"/>
      <c r="G260" s="1064"/>
      <c r="H260" s="1065"/>
      <c r="I260" s="1063"/>
      <c r="J260" s="1064"/>
      <c r="K260" s="1065"/>
      <c r="L260" s="1019"/>
      <c r="M260" s="1019"/>
      <c r="N260" s="1019"/>
      <c r="P260" s="65"/>
      <c r="Q260" s="65"/>
      <c r="R260" s="65"/>
      <c r="S260" s="65"/>
      <c r="T260" s="65"/>
      <c r="U260" s="65"/>
      <c r="V260" s="65"/>
      <c r="W260" s="65"/>
      <c r="X260" s="65"/>
      <c r="Y260" s="65"/>
      <c r="Z260" s="65"/>
      <c r="AA260" s="65"/>
      <c r="AB260" s="65"/>
    </row>
    <row r="261" spans="1:28" s="8" customFormat="1" ht="12.75" customHeight="1" x14ac:dyDescent="0.2">
      <c r="A261" s="12" t="s">
        <v>2</v>
      </c>
      <c r="C261" s="78"/>
      <c r="D261" s="14"/>
      <c r="E261" s="333"/>
      <c r="F261" s="333"/>
      <c r="G261" s="333"/>
      <c r="K261" s="333"/>
      <c r="L261" s="11"/>
      <c r="M261" s="11"/>
      <c r="N261" s="11"/>
      <c r="P261" s="65"/>
      <c r="Q261" s="65"/>
      <c r="R261" s="65"/>
      <c r="S261" s="65"/>
      <c r="T261" s="65"/>
      <c r="U261" s="65"/>
      <c r="V261" s="65"/>
      <c r="W261" s="65"/>
      <c r="X261" s="65"/>
      <c r="Y261" s="65"/>
      <c r="Z261" s="65"/>
      <c r="AA261" s="65"/>
      <c r="AB261" s="65"/>
    </row>
    <row r="262" spans="1:28" s="8" customFormat="1" ht="5.0999999999999996" customHeight="1" x14ac:dyDescent="0.2">
      <c r="A262" s="12"/>
      <c r="C262" s="78"/>
      <c r="D262" s="14"/>
      <c r="G262" s="939" t="str">
        <f>Translations!$B$328</f>
        <v>Pritisnite "+" kako bi dodali nove aktivnosti isključene iz EU ETS-a</v>
      </c>
      <c r="H262" s="939"/>
      <c r="I262" s="939"/>
      <c r="J262" s="939"/>
      <c r="K262" s="940"/>
      <c r="L262" s="11"/>
      <c r="M262" s="11"/>
      <c r="N262" s="11"/>
      <c r="P262" s="65"/>
      <c r="Q262" s="65"/>
      <c r="R262" s="65"/>
      <c r="S262" s="65"/>
      <c r="T262" s="65"/>
      <c r="U262" s="368"/>
      <c r="V262" s="65"/>
      <c r="W262" s="65"/>
      <c r="X262" s="65"/>
      <c r="Y262" s="65"/>
      <c r="Z262" s="65"/>
      <c r="AA262" s="65"/>
      <c r="AB262" s="65"/>
    </row>
    <row r="263" spans="1:28" s="8" customFormat="1" ht="12.75" customHeight="1" x14ac:dyDescent="0.2">
      <c r="A263" s="12"/>
      <c r="C263" s="78"/>
      <c r="D263" s="14"/>
      <c r="G263" s="939"/>
      <c r="H263" s="939"/>
      <c r="I263" s="939"/>
      <c r="J263" s="939"/>
      <c r="K263" s="940"/>
      <c r="L263" s="11"/>
      <c r="M263" s="11"/>
      <c r="N263" s="11"/>
      <c r="P263" s="65"/>
      <c r="Q263" s="65"/>
      <c r="R263" s="65"/>
      <c r="S263" s="65"/>
      <c r="T263" s="65"/>
      <c r="U263" s="368"/>
      <c r="V263" s="65"/>
      <c r="W263" s="65"/>
      <c r="X263" s="65"/>
      <c r="Y263" s="65"/>
      <c r="Z263" s="65"/>
      <c r="AA263" s="65"/>
      <c r="AB263" s="65"/>
    </row>
    <row r="264" spans="1:28" s="8" customFormat="1" ht="5.0999999999999996" customHeight="1" x14ac:dyDescent="0.2">
      <c r="A264" s="12"/>
      <c r="C264" s="78"/>
      <c r="D264" s="14"/>
      <c r="G264" s="939"/>
      <c r="H264" s="939"/>
      <c r="I264" s="939"/>
      <c r="J264" s="939"/>
      <c r="K264" s="940"/>
      <c r="L264" s="11"/>
      <c r="M264" s="11"/>
      <c r="N264" s="11"/>
      <c r="P264" s="65"/>
      <c r="Q264" s="65"/>
      <c r="R264" s="65"/>
      <c r="S264" s="65"/>
      <c r="T264" s="65"/>
      <c r="U264" s="368"/>
      <c r="V264" s="65"/>
      <c r="W264" s="65"/>
      <c r="X264" s="65"/>
      <c r="Y264" s="65"/>
      <c r="Z264" s="65"/>
      <c r="AA264" s="65"/>
      <c r="AB264" s="65"/>
    </row>
    <row r="265" spans="1:28" s="8" customFormat="1" ht="12.75" customHeight="1" x14ac:dyDescent="0.2">
      <c r="A265" s="65"/>
      <c r="C265" s="78"/>
      <c r="D265" s="14"/>
      <c r="E265" s="333"/>
      <c r="F265" s="333"/>
      <c r="G265" s="11"/>
      <c r="H265" s="11"/>
      <c r="I265" s="11"/>
      <c r="J265" s="11"/>
      <c r="K265" s="11"/>
      <c r="L265" s="11"/>
      <c r="M265" s="11"/>
      <c r="N265" s="11"/>
      <c r="P265" s="65"/>
      <c r="Q265" s="65"/>
      <c r="R265" s="65"/>
      <c r="S265" s="65"/>
      <c r="T265" s="65"/>
      <c r="U265" s="65"/>
      <c r="V265" s="65"/>
      <c r="W265" s="65"/>
      <c r="X265" s="65"/>
      <c r="Y265" s="65"/>
      <c r="Z265" s="65"/>
      <c r="AA265" s="65"/>
      <c r="AB265" s="65"/>
    </row>
    <row r="266" spans="1:28" s="11" customFormat="1" ht="15" customHeight="1" x14ac:dyDescent="0.2">
      <c r="A266" s="6"/>
      <c r="D266" s="309"/>
      <c r="E266" s="309"/>
      <c r="F266" s="882" t="str">
        <f>EUconst_MsgNextSheet</f>
        <v xml:space="preserve">&lt;&lt;&lt; Pritisnite ovdje kako bi prešli na slijedeći list &gt;&gt;&gt; </v>
      </c>
      <c r="G266" s="882"/>
      <c r="H266" s="882"/>
      <c r="I266" s="882"/>
      <c r="J266" s="882"/>
      <c r="K266" s="882"/>
      <c r="L266" s="882"/>
      <c r="O266" s="8"/>
      <c r="P266" s="6"/>
      <c r="Q266" s="65"/>
      <c r="R266" s="65"/>
      <c r="S266" s="65"/>
      <c r="T266" s="65"/>
      <c r="U266" s="65"/>
      <c r="V266" s="65"/>
      <c r="W266" s="65"/>
      <c r="X266" s="65"/>
      <c r="Y266" s="65"/>
      <c r="Z266" s="65"/>
      <c r="AA266" s="65"/>
      <c r="AB266" s="65"/>
    </row>
    <row r="267" spans="1:28" s="8" customFormat="1" ht="12.75" customHeight="1" x14ac:dyDescent="0.2">
      <c r="A267" s="65"/>
      <c r="C267" s="78"/>
      <c r="D267" s="14"/>
      <c r="E267" s="333"/>
      <c r="F267" s="333"/>
      <c r="G267" s="333"/>
      <c r="K267" s="333"/>
      <c r="L267" s="333"/>
      <c r="M267" s="333"/>
      <c r="P267" s="65"/>
      <c r="Q267" s="65"/>
      <c r="R267" s="65"/>
      <c r="S267" s="65"/>
      <c r="T267" s="65"/>
      <c r="U267" s="65"/>
      <c r="V267" s="65"/>
      <c r="W267" s="65"/>
      <c r="X267" s="65"/>
      <c r="Y267" s="65"/>
      <c r="Z267" s="65"/>
      <c r="AA267" s="65"/>
      <c r="AB267" s="65"/>
    </row>
    <row r="268" spans="1:28" s="8" customFormat="1" ht="12.75" customHeight="1" x14ac:dyDescent="0.2">
      <c r="A268" s="65"/>
      <c r="C268" s="78"/>
      <c r="E268" s="1047"/>
      <c r="F268" s="1047">
        <v>10</v>
      </c>
      <c r="G268" s="1047"/>
      <c r="H268" s="1047"/>
      <c r="I268" s="1047"/>
      <c r="P268" s="65"/>
      <c r="Q268" s="65"/>
      <c r="R268" s="65"/>
      <c r="S268" s="65"/>
      <c r="T268" s="65"/>
      <c r="U268" s="65"/>
      <c r="V268" s="65"/>
      <c r="W268" s="65"/>
      <c r="X268" s="65"/>
      <c r="Y268" s="65"/>
      <c r="Z268" s="65"/>
      <c r="AA268" s="65"/>
      <c r="AB268" s="65"/>
    </row>
    <row r="269" spans="1:28" s="8" customFormat="1" ht="12.75" hidden="1" customHeight="1" x14ac:dyDescent="0.2">
      <c r="A269" s="12" t="s">
        <v>1088</v>
      </c>
      <c r="B269" s="17" t="s">
        <v>1526</v>
      </c>
      <c r="C269" s="17" t="s">
        <v>1526</v>
      </c>
      <c r="D269" s="17" t="s">
        <v>1526</v>
      </c>
      <c r="E269" s="17" t="s">
        <v>1526</v>
      </c>
      <c r="F269" s="17" t="s">
        <v>1526</v>
      </c>
      <c r="G269" s="17" t="s">
        <v>1526</v>
      </c>
      <c r="H269" s="17" t="s">
        <v>1526</v>
      </c>
      <c r="I269" s="17" t="s">
        <v>1526</v>
      </c>
      <c r="J269" s="17" t="s">
        <v>1526</v>
      </c>
      <c r="K269" s="17" t="s">
        <v>1526</v>
      </c>
      <c r="L269" s="17" t="s">
        <v>1526</v>
      </c>
      <c r="M269" s="17" t="s">
        <v>1526</v>
      </c>
      <c r="N269" s="17" t="s">
        <v>1526</v>
      </c>
      <c r="O269" s="17" t="s">
        <v>1526</v>
      </c>
      <c r="P269" s="12" t="s">
        <v>1526</v>
      </c>
      <c r="Q269" s="12" t="s">
        <v>1526</v>
      </c>
      <c r="R269" s="12" t="s">
        <v>1526</v>
      </c>
      <c r="S269" s="12" t="s">
        <v>1526</v>
      </c>
      <c r="T269" s="12" t="s">
        <v>1526</v>
      </c>
      <c r="U269" s="12" t="s">
        <v>1526</v>
      </c>
      <c r="V269" s="12" t="s">
        <v>1526</v>
      </c>
      <c r="W269" s="12" t="s">
        <v>1526</v>
      </c>
      <c r="X269" s="12" t="s">
        <v>1526</v>
      </c>
      <c r="Y269" s="12" t="s">
        <v>1526</v>
      </c>
      <c r="Z269" s="12" t="s">
        <v>1526</v>
      </c>
      <c r="AA269" s="12" t="s">
        <v>1526</v>
      </c>
      <c r="AB269" s="12" t="s">
        <v>1526</v>
      </c>
    </row>
    <row r="270" spans="1:28" s="8" customFormat="1" ht="12.75" hidden="1" customHeight="1" x14ac:dyDescent="0.2">
      <c r="A270" s="12" t="s">
        <v>1088</v>
      </c>
      <c r="B270" s="416"/>
      <c r="C270" s="416"/>
      <c r="D270" s="416"/>
      <c r="E270" s="416"/>
      <c r="F270" s="416"/>
      <c r="G270" s="416"/>
      <c r="H270" s="416"/>
      <c r="I270" s="416"/>
      <c r="J270" s="416"/>
      <c r="K270" s="416"/>
      <c r="L270" s="416"/>
      <c r="M270" s="416"/>
      <c r="N270" s="416"/>
      <c r="O270" s="416"/>
      <c r="P270" s="65"/>
      <c r="Q270" s="65"/>
      <c r="R270" s="65"/>
      <c r="S270" s="65"/>
      <c r="T270" s="65"/>
      <c r="U270" s="65"/>
      <c r="V270" s="65"/>
      <c r="W270" s="65"/>
      <c r="X270" s="65"/>
      <c r="Y270" s="65"/>
      <c r="Z270" s="65"/>
      <c r="AA270" s="65"/>
      <c r="AB270" s="65"/>
    </row>
    <row r="271" spans="1:28" s="8" customFormat="1" ht="12.75" hidden="1" customHeight="1" thickBot="1" x14ac:dyDescent="0.25">
      <c r="A271" s="12" t="s">
        <v>1088</v>
      </c>
      <c r="B271" s="416"/>
      <c r="C271" s="416"/>
      <c r="D271" s="416"/>
      <c r="E271" s="416"/>
      <c r="F271" s="7" t="str">
        <f>Translations!$B$956</f>
        <v>Djelatnost</v>
      </c>
      <c r="G271" s="7" t="s">
        <v>1616</v>
      </c>
      <c r="H271" s="416"/>
      <c r="I271" s="416"/>
      <c r="J271" s="416"/>
      <c r="K271" s="416"/>
      <c r="L271" s="416"/>
      <c r="M271" s="416"/>
      <c r="N271" s="416"/>
      <c r="O271" s="416"/>
      <c r="P271" s="65"/>
      <c r="Q271" s="65"/>
      <c r="R271" s="65"/>
      <c r="S271" s="65"/>
      <c r="T271" s="65"/>
      <c r="U271" s="65"/>
      <c r="V271" s="65"/>
      <c r="W271" s="65"/>
      <c r="X271" s="65"/>
      <c r="Y271" s="65"/>
      <c r="Z271" s="65"/>
      <c r="AA271" s="65"/>
      <c r="AB271" s="65"/>
    </row>
    <row r="272" spans="1:28" s="8" customFormat="1" ht="12.75" hidden="1" customHeight="1" x14ac:dyDescent="0.2">
      <c r="A272" s="12" t="s">
        <v>1088</v>
      </c>
      <c r="B272" s="416"/>
      <c r="C272" s="416"/>
      <c r="D272" s="416"/>
      <c r="E272" s="598" t="s">
        <v>1610</v>
      </c>
      <c r="F272" s="639" t="str">
        <f>IF(ISBLANK(F56),"",F56)</f>
        <v/>
      </c>
      <c r="G272" s="631" t="str">
        <f>IF($F272="","",INDEX(EUwideConstants!E$230:E$258,MATCH($F272,AnnexIActivities,0)))</f>
        <v/>
      </c>
      <c r="H272" s="632" t="str">
        <f>IF($F272="","",INDEX(EUwideConstants!F$230:F$258,MATCH($F272,AnnexIActivities,0)))</f>
        <v/>
      </c>
      <c r="I272" s="632" t="str">
        <f>IF($F272="","",INDEX(EUwideConstants!G$230:G$258,MATCH($F272,AnnexIActivities,0)))</f>
        <v/>
      </c>
      <c r="J272" s="632" t="str">
        <f>IF($F272="","",INDEX(EUwideConstants!H$230:H$258,MATCH($F272,AnnexIActivities,0)))</f>
        <v/>
      </c>
      <c r="K272" s="632" t="str">
        <f>IF($F272="","",INDEX(EUwideConstants!I$230:I$258,MATCH($F272,AnnexIActivities,0)))</f>
        <v/>
      </c>
      <c r="L272" s="632" t="str">
        <f>IF($F272="","",INDEX(EUwideConstants!J$230:J$258,MATCH($F272,AnnexIActivities,0)))</f>
        <v/>
      </c>
      <c r="M272" s="633" t="str">
        <f>IF($F272="","",INDEX(EUwideConstants!K$230:K$258,MATCH($F272,AnnexIActivities,0)))</f>
        <v/>
      </c>
      <c r="N272" s="11"/>
      <c r="O272" s="11"/>
      <c r="P272" s="65"/>
      <c r="Q272" s="65"/>
      <c r="R272" s="65"/>
      <c r="S272" s="65"/>
      <c r="T272" s="65"/>
      <c r="U272" s="65"/>
      <c r="V272" s="65"/>
      <c r="W272" s="65"/>
      <c r="X272" s="65"/>
      <c r="Y272" s="65"/>
      <c r="Z272" s="65"/>
      <c r="AA272" s="65"/>
      <c r="AB272" s="65"/>
    </row>
    <row r="273" spans="1:28" s="8" customFormat="1" ht="12.75" hidden="1" customHeight="1" x14ac:dyDescent="0.2">
      <c r="A273" s="12" t="s">
        <v>1088</v>
      </c>
      <c r="B273" s="416"/>
      <c r="C273" s="416"/>
      <c r="D273" s="416"/>
      <c r="E273" s="598" t="s">
        <v>1611</v>
      </c>
      <c r="F273" s="640" t="str">
        <f>IF(ISBLANK(F57),"",F57)</f>
        <v/>
      </c>
      <c r="G273" s="634" t="str">
        <f>IF($F273="","",INDEX(EUwideConstants!E$230:E$258,MATCH($F273,AnnexIActivities,0)))</f>
        <v/>
      </c>
      <c r="H273" s="89" t="str">
        <f>IF($F273="","",INDEX(EUwideConstants!F$230:F$258,MATCH($F273,AnnexIActivities,0)))</f>
        <v/>
      </c>
      <c r="I273" s="89" t="str">
        <f>IF($F273="","",INDEX(EUwideConstants!G$230:G$258,MATCH($F273,AnnexIActivities,0)))</f>
        <v/>
      </c>
      <c r="J273" s="89" t="str">
        <f>IF($F273="","",INDEX(EUwideConstants!H$230:H$258,MATCH($F273,AnnexIActivities,0)))</f>
        <v/>
      </c>
      <c r="K273" s="89" t="str">
        <f>IF($F273="","",INDEX(EUwideConstants!I$230:I$258,MATCH($F273,AnnexIActivities,0)))</f>
        <v/>
      </c>
      <c r="L273" s="89" t="str">
        <f>IF($F273="","",INDEX(EUwideConstants!J$230:J$258,MATCH($F273,AnnexIActivities,0)))</f>
        <v/>
      </c>
      <c r="M273" s="635" t="str">
        <f>IF($F273="","",INDEX(EUwideConstants!K$230:K$258,MATCH($F273,AnnexIActivities,0)))</f>
        <v/>
      </c>
      <c r="N273" s="11"/>
      <c r="O273" s="11"/>
      <c r="P273" s="65"/>
      <c r="Q273" s="65"/>
      <c r="R273" s="65"/>
      <c r="S273" s="65"/>
      <c r="T273" s="65"/>
      <c r="U273" s="65"/>
      <c r="V273" s="65"/>
      <c r="W273" s="65"/>
      <c r="X273" s="65"/>
      <c r="Y273" s="65"/>
      <c r="Z273" s="65"/>
      <c r="AA273" s="65"/>
      <c r="AB273" s="65"/>
    </row>
    <row r="274" spans="1:28" s="8" customFormat="1" ht="12.75" hidden="1" customHeight="1" x14ac:dyDescent="0.2">
      <c r="A274" s="12" t="s">
        <v>1088</v>
      </c>
      <c r="B274" s="416"/>
      <c r="C274" s="416"/>
      <c r="D274" s="416"/>
      <c r="E274" s="598" t="s">
        <v>1612</v>
      </c>
      <c r="F274" s="640" t="str">
        <f>IF(ISBLANK(F58),"",F58)</f>
        <v/>
      </c>
      <c r="G274" s="634" t="str">
        <f>IF($F274="","",INDEX(EUwideConstants!E$230:E$258,MATCH($F274,AnnexIActivities,0)))</f>
        <v/>
      </c>
      <c r="H274" s="89" t="str">
        <f>IF($F274="","",INDEX(EUwideConstants!F$230:F$258,MATCH($F274,AnnexIActivities,0)))</f>
        <v/>
      </c>
      <c r="I274" s="89" t="str">
        <f>IF($F274="","",INDEX(EUwideConstants!G$230:G$258,MATCH($F274,AnnexIActivities,0)))</f>
        <v/>
      </c>
      <c r="J274" s="89" t="str">
        <f>IF($F274="","",INDEX(EUwideConstants!H$230:H$258,MATCH($F274,AnnexIActivities,0)))</f>
        <v/>
      </c>
      <c r="K274" s="89" t="str">
        <f>IF($F274="","",INDEX(EUwideConstants!I$230:I$258,MATCH($F274,AnnexIActivities,0)))</f>
        <v/>
      </c>
      <c r="L274" s="89" t="str">
        <f>IF($F274="","",INDEX(EUwideConstants!J$230:J$258,MATCH($F274,AnnexIActivities,0)))</f>
        <v/>
      </c>
      <c r="M274" s="635" t="str">
        <f>IF($F274="","",INDEX(EUwideConstants!K$230:K$258,MATCH($F274,AnnexIActivities,0)))</f>
        <v/>
      </c>
      <c r="N274" s="11"/>
      <c r="O274" s="11"/>
      <c r="P274" s="65"/>
      <c r="Q274" s="65"/>
      <c r="R274" s="65"/>
      <c r="S274" s="65"/>
      <c r="T274" s="65"/>
      <c r="U274" s="65"/>
      <c r="V274" s="65"/>
      <c r="W274" s="65"/>
      <c r="X274" s="65"/>
      <c r="Y274" s="65"/>
      <c r="Z274" s="65"/>
      <c r="AA274" s="65"/>
      <c r="AB274" s="65"/>
    </row>
    <row r="275" spans="1:28" s="8" customFormat="1" ht="12.75" hidden="1" customHeight="1" x14ac:dyDescent="0.2">
      <c r="A275" s="12" t="s">
        <v>1088</v>
      </c>
      <c r="B275" s="416"/>
      <c r="C275" s="416"/>
      <c r="D275" s="416"/>
      <c r="E275" s="598" t="s">
        <v>1613</v>
      </c>
      <c r="F275" s="640" t="str">
        <f>IF(ISBLANK(F59),"",F59)</f>
        <v/>
      </c>
      <c r="G275" s="634" t="str">
        <f>IF($F275="","",INDEX(EUwideConstants!E$230:E$258,MATCH($F275,AnnexIActivities,0)))</f>
        <v/>
      </c>
      <c r="H275" s="89" t="str">
        <f>IF($F275="","",INDEX(EUwideConstants!F$230:F$258,MATCH($F275,AnnexIActivities,0)))</f>
        <v/>
      </c>
      <c r="I275" s="89" t="str">
        <f>IF($F275="","",INDEX(EUwideConstants!G$230:G$258,MATCH($F275,AnnexIActivities,0)))</f>
        <v/>
      </c>
      <c r="J275" s="89" t="str">
        <f>IF($F275="","",INDEX(EUwideConstants!H$230:H$258,MATCH($F275,AnnexIActivities,0)))</f>
        <v/>
      </c>
      <c r="K275" s="89" t="str">
        <f>IF($F275="","",INDEX(EUwideConstants!I$230:I$258,MATCH($F275,AnnexIActivities,0)))</f>
        <v/>
      </c>
      <c r="L275" s="89" t="str">
        <f>IF($F275="","",INDEX(EUwideConstants!J$230:J$258,MATCH($F275,AnnexIActivities,0)))</f>
        <v/>
      </c>
      <c r="M275" s="635" t="str">
        <f>IF($F275="","",INDEX(EUwideConstants!K$230:K$258,MATCH($F275,AnnexIActivities,0)))</f>
        <v/>
      </c>
      <c r="N275" s="11"/>
      <c r="O275" s="11"/>
      <c r="P275" s="65"/>
      <c r="Q275" s="65"/>
      <c r="R275" s="65"/>
      <c r="S275" s="65"/>
      <c r="T275" s="65"/>
      <c r="U275" s="65"/>
      <c r="V275" s="65"/>
      <c r="W275" s="65"/>
      <c r="X275" s="65"/>
      <c r="Y275" s="65"/>
      <c r="Z275" s="65"/>
      <c r="AA275" s="65"/>
      <c r="AB275" s="65"/>
    </row>
    <row r="276" spans="1:28" s="8" customFormat="1" ht="12.75" hidden="1" customHeight="1" x14ac:dyDescent="0.2">
      <c r="A276" s="12" t="s">
        <v>1088</v>
      </c>
      <c r="B276" s="416"/>
      <c r="C276" s="416"/>
      <c r="D276" s="416"/>
      <c r="E276" s="598" t="s">
        <v>1614</v>
      </c>
      <c r="F276" s="640" t="str">
        <f>IF(ISBLANK(F60),"",F60)</f>
        <v/>
      </c>
      <c r="G276" s="634" t="str">
        <f>IF($F276="","",INDEX(EUwideConstants!E$230:E$258,MATCH($F276,AnnexIActivities,0)))</f>
        <v/>
      </c>
      <c r="H276" s="89" t="str">
        <f>IF($F276="","",INDEX(EUwideConstants!F$230:F$258,MATCH($F276,AnnexIActivities,0)))</f>
        <v/>
      </c>
      <c r="I276" s="89" t="str">
        <f>IF($F276="","",INDEX(EUwideConstants!G$230:G$258,MATCH($F276,AnnexIActivities,0)))</f>
        <v/>
      </c>
      <c r="J276" s="89" t="str">
        <f>IF($F276="","",INDEX(EUwideConstants!H$230:H$258,MATCH($F276,AnnexIActivities,0)))</f>
        <v/>
      </c>
      <c r="K276" s="89" t="str">
        <f>IF($F276="","",INDEX(EUwideConstants!I$230:I$258,MATCH($F276,AnnexIActivities,0)))</f>
        <v/>
      </c>
      <c r="L276" s="89" t="str">
        <f>IF($F276="","",INDEX(EUwideConstants!J$230:J$258,MATCH($F276,AnnexIActivities,0)))</f>
        <v/>
      </c>
      <c r="M276" s="635" t="str">
        <f>IF($F276="","",INDEX(EUwideConstants!K$230:K$258,MATCH($F276,AnnexIActivities,0)))</f>
        <v/>
      </c>
      <c r="N276" s="11"/>
      <c r="O276" s="11"/>
      <c r="P276" s="65"/>
      <c r="Q276" s="65"/>
      <c r="R276" s="65"/>
      <c r="S276" s="65"/>
      <c r="T276" s="65"/>
      <c r="U276" s="65"/>
      <c r="V276" s="65"/>
      <c r="W276" s="65"/>
      <c r="X276" s="65"/>
      <c r="Y276" s="65"/>
      <c r="Z276" s="65"/>
      <c r="AA276" s="65"/>
      <c r="AB276" s="65"/>
    </row>
    <row r="277" spans="1:28" s="8" customFormat="1" ht="12.75" hidden="1" customHeight="1" thickBot="1" x14ac:dyDescent="0.25">
      <c r="A277" s="12" t="s">
        <v>1088</v>
      </c>
      <c r="B277" s="416"/>
      <c r="C277" s="416"/>
      <c r="D277" s="416"/>
      <c r="E277" s="598" t="s">
        <v>1615</v>
      </c>
      <c r="F277" s="641" t="str">
        <f>IF(ISBLANK(F63),"",F63)</f>
        <v/>
      </c>
      <c r="G277" s="636" t="str">
        <f>IF($F277="","",INDEX(EUwideConstants!E$230:E$258,MATCH($F277,AnnexIActivities,0)))</f>
        <v/>
      </c>
      <c r="H277" s="637" t="str">
        <f>IF($F277="","",INDEX(EUwideConstants!F$230:F$258,MATCH($F277,AnnexIActivities,0)))</f>
        <v/>
      </c>
      <c r="I277" s="637" t="str">
        <f>IF($F277="","",INDEX(EUwideConstants!G$230:G$258,MATCH($F277,AnnexIActivities,0)))</f>
        <v/>
      </c>
      <c r="J277" s="637" t="str">
        <f>IF($F277="","",INDEX(EUwideConstants!H$230:H$258,MATCH($F277,AnnexIActivities,0)))</f>
        <v/>
      </c>
      <c r="K277" s="637" t="str">
        <f>IF($F277="","",INDEX(EUwideConstants!I$230:I$258,MATCH($F277,AnnexIActivities,0)))</f>
        <v/>
      </c>
      <c r="L277" s="637" t="str">
        <f>IF($F277="","",INDEX(EUwideConstants!J$230:J$258,MATCH($F277,AnnexIActivities,0)))</f>
        <v/>
      </c>
      <c r="M277" s="638" t="str">
        <f>IF($F277="","",INDEX(EUwideConstants!K$230:K$258,MATCH($F277,AnnexIActivities,0)))</f>
        <v/>
      </c>
      <c r="N277" s="11"/>
      <c r="O277" s="11"/>
      <c r="P277" s="65"/>
      <c r="Q277" s="65"/>
      <c r="R277" s="65"/>
      <c r="S277" s="65"/>
      <c r="T277" s="65"/>
      <c r="U277" s="65"/>
      <c r="V277" s="65"/>
      <c r="W277" s="65"/>
      <c r="X277" s="65"/>
      <c r="Y277" s="65"/>
      <c r="Z277" s="65"/>
      <c r="AA277" s="65"/>
      <c r="AB277" s="65"/>
    </row>
    <row r="278" spans="1:28" s="8" customFormat="1" ht="12.75" hidden="1" customHeight="1" thickBot="1" x14ac:dyDescent="0.25">
      <c r="A278" s="12" t="s">
        <v>1088</v>
      </c>
      <c r="B278" s="416"/>
      <c r="C278" s="416"/>
      <c r="D278" s="416"/>
      <c r="E278" s="11"/>
      <c r="F278" s="185"/>
      <c r="G278" s="11"/>
      <c r="H278" s="11"/>
      <c r="I278" s="11"/>
      <c r="J278" s="11"/>
      <c r="K278" s="11"/>
      <c r="L278" s="11"/>
      <c r="M278" s="11"/>
      <c r="N278" s="11"/>
      <c r="O278" s="11"/>
      <c r="P278" s="65"/>
      <c r="Q278" s="65"/>
      <c r="R278" s="65"/>
      <c r="S278" s="65"/>
      <c r="T278" s="65"/>
      <c r="U278" s="65"/>
      <c r="V278" s="65"/>
      <c r="W278" s="65"/>
      <c r="X278" s="65"/>
      <c r="Y278" s="65"/>
      <c r="Z278" s="65"/>
      <c r="AA278" s="65"/>
      <c r="AB278" s="65"/>
    </row>
    <row r="279" spans="1:28" s="8" customFormat="1" ht="12.75" hidden="1" customHeight="1" thickBot="1" x14ac:dyDescent="0.25">
      <c r="A279" s="12" t="s">
        <v>1088</v>
      </c>
      <c r="B279" s="416"/>
      <c r="C279" s="416"/>
      <c r="D279" s="416"/>
      <c r="E279" s="11"/>
      <c r="F279" s="417"/>
      <c r="G279" s="418"/>
      <c r="H279" s="418"/>
      <c r="I279" s="418" t="s">
        <v>1528</v>
      </c>
      <c r="J279" s="418"/>
      <c r="K279" s="418" t="s">
        <v>803</v>
      </c>
      <c r="L279" s="418"/>
      <c r="M279" s="419"/>
      <c r="N279" s="11"/>
      <c r="O279" s="11"/>
      <c r="P279" s="65"/>
      <c r="Q279" s="65"/>
      <c r="R279" s="65"/>
      <c r="S279" s="65"/>
      <c r="T279" s="65"/>
      <c r="U279" s="65"/>
      <c r="V279" s="65"/>
      <c r="W279" s="65"/>
      <c r="X279" s="65"/>
      <c r="Y279" s="65"/>
      <c r="Z279" s="65"/>
      <c r="AA279" s="65"/>
      <c r="AB279" s="65"/>
    </row>
    <row r="280" spans="1:28" s="8" customFormat="1" ht="12.75" hidden="1" customHeight="1" x14ac:dyDescent="0.2">
      <c r="A280" s="12" t="s">
        <v>1088</v>
      </c>
      <c r="B280" s="416"/>
      <c r="C280" s="416"/>
      <c r="D280" s="416"/>
      <c r="E280" s="11"/>
      <c r="F280" s="420">
        <v>1</v>
      </c>
      <c r="G280" s="421" t="str">
        <f>INDEX(EUConst_TierActivityListNames,F280)</f>
        <v>Izgaranje: Komercijalna standardna goriva</v>
      </c>
      <c r="H280" s="421">
        <f t="shared" ref="H280:H288" si="26">F280</f>
        <v>1</v>
      </c>
      <c r="I280" s="18" t="str">
        <f>IF(ISERROR(INDEX($G$280:$G$350,MATCH(F280,$H$280:$H$350,0))),"",INDEX($G$280:$G$350,MATCH(F280,$H$280:$H$350,0)))</f>
        <v>Izgaranje: Komercijalna standardna goriva</v>
      </c>
      <c r="J280" s="421"/>
      <c r="K280" s="421"/>
      <c r="L280" s="421"/>
      <c r="M280" s="422"/>
      <c r="N280" s="11"/>
      <c r="O280" s="11"/>
      <c r="P280" s="65"/>
      <c r="Q280" s="65"/>
      <c r="R280" s="65"/>
      <c r="S280" s="65"/>
      <c r="T280" s="65"/>
      <c r="U280" s="65"/>
      <c r="V280" s="65"/>
      <c r="W280" s="65"/>
      <c r="X280" s="65"/>
      <c r="Y280" s="65"/>
      <c r="Z280" s="65"/>
      <c r="AA280" s="65"/>
      <c r="AB280" s="65"/>
    </row>
    <row r="281" spans="1:28" s="8" customFormat="1" ht="12.75" hidden="1" customHeight="1" x14ac:dyDescent="0.2">
      <c r="A281" s="12" t="s">
        <v>1088</v>
      </c>
      <c r="B281" s="416"/>
      <c r="C281" s="416"/>
      <c r="D281" s="416"/>
      <c r="E281" s="11"/>
      <c r="F281" s="423">
        <f>F280+1</f>
        <v>2</v>
      </c>
      <c r="G281" s="424" t="str">
        <f t="shared" ref="G281:G339" si="27">INDEX(EUConst_TierActivityListNames,F281)</f>
        <v>Izgaranje: Ostala plinovita &amp; tekuća goriva</v>
      </c>
      <c r="H281" s="424">
        <f t="shared" si="26"/>
        <v>2</v>
      </c>
      <c r="I281" s="19" t="str">
        <f t="shared" ref="I281:I344" si="28">IF(ISERROR(INDEX($G$280:$G$350,MATCH(F281,$H$280:$H$350,0))),"",INDEX($G$280:$G$350,MATCH(F281,$H$280:$H$350,0)))</f>
        <v>Izgaranje: Ostala plinovita &amp; tekuća goriva</v>
      </c>
      <c r="J281" s="424"/>
      <c r="K281" s="424"/>
      <c r="L281" s="424"/>
      <c r="M281" s="425"/>
      <c r="N281" s="11"/>
      <c r="O281" s="11"/>
      <c r="P281" s="65"/>
      <c r="Q281" s="65"/>
      <c r="R281" s="65"/>
      <c r="S281" s="65"/>
      <c r="T281" s="65"/>
      <c r="U281" s="65"/>
      <c r="V281" s="65"/>
      <c r="W281" s="65"/>
      <c r="X281" s="65"/>
      <c r="Y281" s="65"/>
      <c r="Z281" s="65"/>
      <c r="AA281" s="65"/>
      <c r="AB281" s="65"/>
    </row>
    <row r="282" spans="1:28" s="8" customFormat="1" ht="12.75" hidden="1" customHeight="1" x14ac:dyDescent="0.2">
      <c r="A282" s="12" t="s">
        <v>1088</v>
      </c>
      <c r="B282" s="416"/>
      <c r="C282" s="416"/>
      <c r="D282" s="416"/>
      <c r="E282" s="11"/>
      <c r="F282" s="423">
        <f t="shared" ref="F282:F345" si="29">F281+1</f>
        <v>3</v>
      </c>
      <c r="G282" s="424" t="str">
        <f t="shared" si="27"/>
        <v>Izgaranje: Kruta goriva isključujući otpad</v>
      </c>
      <c r="H282" s="424">
        <f t="shared" si="26"/>
        <v>3</v>
      </c>
      <c r="I282" s="19" t="str">
        <f t="shared" si="28"/>
        <v>Izgaranje: Kruta goriva isključujući otpad</v>
      </c>
      <c r="J282" s="424"/>
      <c r="K282" s="424"/>
      <c r="L282" s="424"/>
      <c r="M282" s="425"/>
      <c r="N282" s="11"/>
      <c r="O282" s="11"/>
      <c r="P282" s="65"/>
      <c r="Q282" s="65"/>
      <c r="R282" s="65"/>
      <c r="S282" s="65"/>
      <c r="T282" s="65"/>
      <c r="U282" s="65"/>
      <c r="V282" s="65"/>
      <c r="W282" s="65"/>
      <c r="X282" s="65"/>
      <c r="Y282" s="65"/>
      <c r="Z282" s="65"/>
      <c r="AA282" s="65"/>
      <c r="AB282" s="65"/>
    </row>
    <row r="283" spans="1:28" s="8" customFormat="1" ht="12.75" hidden="1" customHeight="1" x14ac:dyDescent="0.2">
      <c r="A283" s="12" t="s">
        <v>1088</v>
      </c>
      <c r="B283" s="416"/>
      <c r="C283" s="416"/>
      <c r="D283" s="416"/>
      <c r="E283" s="11"/>
      <c r="F283" s="423">
        <f t="shared" si="29"/>
        <v>4</v>
      </c>
      <c r="G283" s="424" t="str">
        <f t="shared" si="27"/>
        <v>Izgaranje: Otpad</v>
      </c>
      <c r="H283" s="424">
        <f t="shared" si="26"/>
        <v>4</v>
      </c>
      <c r="I283" s="19" t="str">
        <f t="shared" si="28"/>
        <v>Izgaranje: Otpad</v>
      </c>
      <c r="J283" s="424"/>
      <c r="K283" s="424"/>
      <c r="L283" s="424"/>
      <c r="M283" s="425"/>
      <c r="N283" s="11"/>
      <c r="O283" s="11"/>
      <c r="P283" s="65"/>
      <c r="Q283" s="65"/>
      <c r="R283" s="65"/>
      <c r="S283" s="65"/>
      <c r="T283" s="65"/>
      <c r="U283" s="65"/>
      <c r="V283" s="65"/>
      <c r="W283" s="65"/>
      <c r="X283" s="65"/>
      <c r="Y283" s="65"/>
      <c r="Z283" s="65"/>
      <c r="AA283" s="65"/>
      <c r="AB283" s="65"/>
    </row>
    <row r="284" spans="1:28" s="8" customFormat="1" ht="12.75" hidden="1" customHeight="1" x14ac:dyDescent="0.2">
      <c r="A284" s="12" t="s">
        <v>1088</v>
      </c>
      <c r="B284" s="416"/>
      <c r="C284" s="416"/>
      <c r="D284" s="416"/>
      <c r="E284" s="11"/>
      <c r="F284" s="423">
        <f t="shared" si="29"/>
        <v>5</v>
      </c>
      <c r="G284" s="424" t="str">
        <f t="shared" si="27"/>
        <v xml:space="preserve">Izgaranje: Terminali za obradu plina </v>
      </c>
      <c r="H284" s="424">
        <f t="shared" si="26"/>
        <v>5</v>
      </c>
      <c r="I284" s="19" t="str">
        <f t="shared" si="28"/>
        <v xml:space="preserve">Izgaranje: Terminali za obradu plina </v>
      </c>
      <c r="J284" s="424"/>
      <c r="K284" s="424"/>
      <c r="L284" s="424"/>
      <c r="M284" s="425"/>
      <c r="N284" s="11"/>
      <c r="O284" s="11"/>
      <c r="P284" s="65"/>
      <c r="Q284" s="65"/>
      <c r="R284" s="65"/>
      <c r="S284" s="65"/>
      <c r="T284" s="65"/>
      <c r="U284" s="65"/>
      <c r="V284" s="65"/>
      <c r="W284" s="65"/>
      <c r="X284" s="65"/>
      <c r="Y284" s="65"/>
      <c r="Z284" s="65"/>
      <c r="AA284" s="65"/>
      <c r="AB284" s="65"/>
    </row>
    <row r="285" spans="1:28" s="8" customFormat="1" ht="12.75" hidden="1" customHeight="1" x14ac:dyDescent="0.2">
      <c r="A285" s="12" t="s">
        <v>1088</v>
      </c>
      <c r="B285" s="416"/>
      <c r="C285" s="416"/>
      <c r="D285" s="416"/>
      <c r="E285" s="11"/>
      <c r="F285" s="423">
        <f t="shared" si="29"/>
        <v>6</v>
      </c>
      <c r="G285" s="424" t="str">
        <f t="shared" si="27"/>
        <v>Izgaranje: Baklje</v>
      </c>
      <c r="H285" s="424">
        <f t="shared" si="26"/>
        <v>6</v>
      </c>
      <c r="I285" s="19" t="str">
        <f t="shared" si="28"/>
        <v>Izgaranje: Baklje</v>
      </c>
      <c r="J285" s="424"/>
      <c r="K285" s="424"/>
      <c r="L285" s="424"/>
      <c r="M285" s="425"/>
      <c r="N285" s="11"/>
      <c r="O285" s="11"/>
      <c r="P285" s="65"/>
      <c r="Q285" s="65"/>
      <c r="R285" s="65"/>
      <c r="S285" s="65"/>
      <c r="T285" s="65"/>
      <c r="U285" s="65"/>
      <c r="V285" s="65"/>
      <c r="W285" s="65"/>
      <c r="X285" s="65"/>
      <c r="Y285" s="65"/>
      <c r="Z285" s="65"/>
      <c r="AA285" s="65"/>
      <c r="AB285" s="65"/>
    </row>
    <row r="286" spans="1:28" s="8" customFormat="1" ht="12.75" hidden="1" customHeight="1" x14ac:dyDescent="0.2">
      <c r="A286" s="12" t="s">
        <v>1088</v>
      </c>
      <c r="B286" s="416"/>
      <c r="C286" s="416"/>
      <c r="D286" s="416"/>
      <c r="E286" s="11"/>
      <c r="F286" s="423">
        <f t="shared" si="29"/>
        <v>7</v>
      </c>
      <c r="G286" s="424" t="str">
        <f t="shared" si="27"/>
        <v>Izgaranje: Čišćenje mokrim postupkom (karbonati)</v>
      </c>
      <c r="H286" s="424">
        <f t="shared" si="26"/>
        <v>7</v>
      </c>
      <c r="I286" s="19" t="str">
        <f t="shared" si="28"/>
        <v>Izgaranje: Čišćenje mokrim postupkom (karbonati)</v>
      </c>
      <c r="J286" s="424"/>
      <c r="K286" s="424"/>
      <c r="L286" s="424"/>
      <c r="M286" s="425"/>
      <c r="N286" s="11"/>
      <c r="O286" s="11"/>
      <c r="P286" s="65"/>
      <c r="Q286" s="65"/>
      <c r="R286" s="65"/>
      <c r="S286" s="65"/>
      <c r="T286" s="65"/>
      <c r="U286" s="65"/>
      <c r="V286" s="65"/>
      <c r="W286" s="65"/>
      <c r="X286" s="65"/>
      <c r="Y286" s="65"/>
      <c r="Z286" s="65"/>
      <c r="AA286" s="65"/>
      <c r="AB286" s="65"/>
    </row>
    <row r="287" spans="1:28" s="8" customFormat="1" ht="12.75" hidden="1" customHeight="1" x14ac:dyDescent="0.2">
      <c r="A287" s="12" t="s">
        <v>1088</v>
      </c>
      <c r="B287" s="416"/>
      <c r="C287" s="416"/>
      <c r="D287" s="416"/>
      <c r="E287" s="11"/>
      <c r="F287" s="601">
        <f t="shared" si="29"/>
        <v>8</v>
      </c>
      <c r="G287" s="602" t="str">
        <f t="shared" si="27"/>
        <v>Izgaranje: Čišćenje mokrim postupkom (gips)</v>
      </c>
      <c r="H287" s="602">
        <f t="shared" si="26"/>
        <v>8</v>
      </c>
      <c r="I287" s="603" t="str">
        <f t="shared" si="28"/>
        <v>Izgaranje: Čišćenje mokrim postupkom (gips)</v>
      </c>
      <c r="J287" s="602"/>
      <c r="K287" s="602"/>
      <c r="L287" s="602"/>
      <c r="M287" s="604"/>
      <c r="N287" s="11"/>
      <c r="O287" s="11"/>
      <c r="P287" s="65"/>
      <c r="Q287" s="65"/>
      <c r="R287" s="65"/>
      <c r="S287" s="65"/>
      <c r="T287" s="65"/>
      <c r="U287" s="65"/>
      <c r="V287" s="65"/>
      <c r="W287" s="65"/>
      <c r="X287" s="65"/>
      <c r="Y287" s="65"/>
      <c r="Z287" s="65"/>
      <c r="AA287" s="65"/>
      <c r="AB287" s="65"/>
    </row>
    <row r="288" spans="1:28" s="8" customFormat="1" ht="12.75" hidden="1" customHeight="1" thickBot="1" x14ac:dyDescent="0.25">
      <c r="A288" s="12" t="s">
        <v>1088</v>
      </c>
      <c r="B288" s="416"/>
      <c r="C288" s="416"/>
      <c r="D288" s="416"/>
      <c r="E288" s="11"/>
      <c r="F288" s="426">
        <f t="shared" si="29"/>
        <v>9</v>
      </c>
      <c r="G288" s="427" t="str">
        <f t="shared" si="27"/>
        <v>Izgaranje: Čišćenje mokrim postupkom (urea)</v>
      </c>
      <c r="H288" s="427">
        <f t="shared" si="26"/>
        <v>9</v>
      </c>
      <c r="I288" s="20" t="str">
        <f t="shared" si="28"/>
        <v>Izgaranje: Čišćenje mokrim postupkom (urea)</v>
      </c>
      <c r="J288" s="427"/>
      <c r="K288" s="427"/>
      <c r="L288" s="427"/>
      <c r="M288" s="428"/>
      <c r="N288" s="11"/>
      <c r="O288" s="11"/>
      <c r="P288" s="65"/>
      <c r="Q288" s="65"/>
      <c r="R288" s="65"/>
      <c r="S288" s="65"/>
      <c r="T288" s="65"/>
      <c r="U288" s="65"/>
      <c r="V288" s="65"/>
      <c r="W288" s="65"/>
      <c r="X288" s="65"/>
      <c r="Y288" s="65"/>
      <c r="Z288" s="65"/>
      <c r="AA288" s="65"/>
      <c r="AB288" s="65"/>
    </row>
    <row r="289" spans="1:28" s="8" customFormat="1" ht="12.75" hidden="1" customHeight="1" x14ac:dyDescent="0.2">
      <c r="A289" s="12" t="s">
        <v>1088</v>
      </c>
      <c r="B289" s="416"/>
      <c r="C289" s="416"/>
      <c r="D289" s="416"/>
      <c r="E289" s="11"/>
      <c r="F289" s="420">
        <f t="shared" si="29"/>
        <v>10</v>
      </c>
      <c r="G289" s="421" t="str">
        <f>INDEX(EUConst_TierActivityListNames,F289)</f>
        <v>Rafinerije: Bilanca mase</v>
      </c>
      <c r="H289" s="421" t="str">
        <f>IF(COUNTIF($G$272:$M$277,G289)&gt;0,MAX(H$288:H288)+1,"")</f>
        <v/>
      </c>
      <c r="I289" s="18" t="str">
        <f t="shared" si="28"/>
        <v/>
      </c>
      <c r="J289" s="421"/>
      <c r="K289" s="421"/>
      <c r="L289" s="421"/>
      <c r="M289" s="422"/>
      <c r="N289" s="11"/>
      <c r="O289" s="11"/>
      <c r="P289" s="65"/>
      <c r="Q289" s="65"/>
      <c r="R289" s="65"/>
      <c r="S289" s="65"/>
      <c r="T289" s="65"/>
      <c r="U289" s="65"/>
      <c r="V289" s="65"/>
      <c r="W289" s="65"/>
      <c r="X289" s="65"/>
      <c r="Y289" s="65"/>
      <c r="Z289" s="65"/>
      <c r="AA289" s="65"/>
      <c r="AB289" s="65"/>
    </row>
    <row r="290" spans="1:28" s="8" customFormat="1" ht="12.75" hidden="1" customHeight="1" x14ac:dyDescent="0.2">
      <c r="A290" s="12" t="s">
        <v>1088</v>
      </c>
      <c r="B290" s="416"/>
      <c r="C290" s="416"/>
      <c r="D290" s="416"/>
      <c r="E290" s="11"/>
      <c r="F290" s="423">
        <f t="shared" si="29"/>
        <v>11</v>
      </c>
      <c r="G290" s="424" t="str">
        <f t="shared" si="27"/>
        <v xml:space="preserve">Rafinerije: Regeneriranje katalizatora iz procesa krekiranja </v>
      </c>
      <c r="H290" s="424" t="str">
        <f>IF(COUNTIF($G$272:$M$277,G290)&gt;0,MAX(H$288:H289)+1,"")</f>
        <v/>
      </c>
      <c r="I290" s="19" t="str">
        <f t="shared" si="28"/>
        <v/>
      </c>
      <c r="J290" s="424"/>
      <c r="K290" s="424"/>
      <c r="L290" s="424"/>
      <c r="M290" s="425"/>
      <c r="N290" s="11"/>
      <c r="O290" s="11"/>
      <c r="P290" s="65"/>
      <c r="Q290" s="65"/>
      <c r="R290" s="65"/>
      <c r="S290" s="65"/>
      <c r="T290" s="65"/>
      <c r="U290" s="65"/>
      <c r="V290" s="65"/>
      <c r="W290" s="65"/>
      <c r="X290" s="65"/>
      <c r="Y290" s="65"/>
      <c r="Z290" s="65"/>
      <c r="AA290" s="65"/>
      <c r="AB290" s="65"/>
    </row>
    <row r="291" spans="1:28" s="8" customFormat="1" ht="12.75" hidden="1" customHeight="1" x14ac:dyDescent="0.2">
      <c r="A291" s="12" t="s">
        <v>1088</v>
      </c>
      <c r="B291" s="416"/>
      <c r="C291" s="416"/>
      <c r="D291" s="416"/>
      <c r="E291" s="11"/>
      <c r="F291" s="423">
        <f t="shared" si="29"/>
        <v>12</v>
      </c>
      <c r="G291" s="424" t="str">
        <f t="shared" si="27"/>
        <v>Rafinerije: Proizvodnja vodika</v>
      </c>
      <c r="H291" s="424" t="str">
        <f>IF(COUNTIF($G$272:$M$277,G291)&gt;0,MAX(H$288:H290)+1,"")</f>
        <v/>
      </c>
      <c r="I291" s="19" t="str">
        <f t="shared" si="28"/>
        <v/>
      </c>
      <c r="J291" s="424"/>
      <c r="K291" s="424"/>
      <c r="L291" s="424"/>
      <c r="M291" s="425"/>
      <c r="N291" s="11"/>
      <c r="O291" s="11"/>
      <c r="P291" s="65"/>
      <c r="Q291" s="65"/>
      <c r="R291" s="65"/>
      <c r="S291" s="65"/>
      <c r="T291" s="65"/>
      <c r="U291" s="65"/>
      <c r="V291" s="65"/>
      <c r="W291" s="65"/>
      <c r="X291" s="65"/>
      <c r="Y291" s="65"/>
      <c r="Z291" s="65"/>
      <c r="AA291" s="65"/>
      <c r="AB291" s="65"/>
    </row>
    <row r="292" spans="1:28" s="8" customFormat="1" ht="12.75" hidden="1" customHeight="1" x14ac:dyDescent="0.2">
      <c r="A292" s="12" t="s">
        <v>1088</v>
      </c>
      <c r="B292" s="416"/>
      <c r="C292" s="416"/>
      <c r="D292" s="416"/>
      <c r="E292" s="11"/>
      <c r="F292" s="423">
        <f t="shared" si="29"/>
        <v>13</v>
      </c>
      <c r="G292" s="424" t="str">
        <f t="shared" si="27"/>
        <v>Koks: Gorivo koje se koristi kao ulazni materijal procesa</v>
      </c>
      <c r="H292" s="424" t="str">
        <f>IF(COUNTIF($G$272:$M$277,G292)&gt;0,MAX(H$288:H291)+1,"")</f>
        <v/>
      </c>
      <c r="I292" s="19" t="str">
        <f t="shared" si="28"/>
        <v/>
      </c>
      <c r="J292" s="424"/>
      <c r="K292" s="424"/>
      <c r="L292" s="424"/>
      <c r="M292" s="425"/>
      <c r="N292" s="11"/>
      <c r="O292" s="11"/>
      <c r="P292" s="65"/>
      <c r="Q292" s="65"/>
      <c r="R292" s="65"/>
      <c r="S292" s="65"/>
      <c r="T292" s="65"/>
      <c r="U292" s="65"/>
      <c r="V292" s="65"/>
      <c r="W292" s="65"/>
      <c r="X292" s="65"/>
      <c r="Y292" s="65"/>
      <c r="Z292" s="65"/>
      <c r="AA292" s="65"/>
      <c r="AB292" s="65"/>
    </row>
    <row r="293" spans="1:28" s="8" customFormat="1" ht="12.75" hidden="1" customHeight="1" x14ac:dyDescent="0.2">
      <c r="A293" s="12" t="s">
        <v>1088</v>
      </c>
      <c r="B293" s="416"/>
      <c r="C293" s="416"/>
      <c r="D293" s="416"/>
      <c r="E293" s="11"/>
      <c r="F293" s="423">
        <f t="shared" si="29"/>
        <v>14</v>
      </c>
      <c r="G293" s="424" t="str">
        <f t="shared" si="27"/>
        <v>Koks: Proces (metoda A): samo karbonat</v>
      </c>
      <c r="H293" s="424" t="str">
        <f>IF(COUNTIF($G$272:$M$277,G293)&gt;0,MAX(H$288:H292)+1,"")</f>
        <v/>
      </c>
      <c r="I293" s="19" t="str">
        <f t="shared" si="28"/>
        <v/>
      </c>
      <c r="J293" s="424"/>
      <c r="K293" s="424"/>
      <c r="L293" s="424"/>
      <c r="M293" s="425"/>
      <c r="N293" s="11"/>
      <c r="O293" s="11"/>
      <c r="P293" s="65"/>
      <c r="Q293" s="65"/>
      <c r="R293" s="65"/>
      <c r="S293" s="65"/>
      <c r="T293" s="65"/>
      <c r="U293" s="65"/>
      <c r="V293" s="65"/>
      <c r="W293" s="65"/>
      <c r="X293" s="65"/>
      <c r="Y293" s="65"/>
      <c r="Z293" s="65"/>
      <c r="AA293" s="65"/>
      <c r="AB293" s="65"/>
    </row>
    <row r="294" spans="1:28" s="8" customFormat="1" ht="12.75" hidden="1" customHeight="1" x14ac:dyDescent="0.2">
      <c r="A294" s="12" t="s">
        <v>1088</v>
      </c>
      <c r="B294" s="416"/>
      <c r="C294" s="416"/>
      <c r="D294" s="416"/>
      <c r="E294" s="11"/>
      <c r="F294" s="423">
        <f t="shared" si="29"/>
        <v>15</v>
      </c>
      <c r="G294" s="424" t="str">
        <f t="shared" si="27"/>
        <v>Koks: Proces (metoda A): miješani (karbonat + nekarbonat)</v>
      </c>
      <c r="H294" s="424" t="str">
        <f>IF(COUNTIF($G$272:$M$277,G294)&gt;0,MAX(H$288:H293)+1,"")</f>
        <v/>
      </c>
      <c r="I294" s="19" t="str">
        <f t="shared" si="28"/>
        <v/>
      </c>
      <c r="J294" s="424"/>
      <c r="K294" s="424"/>
      <c r="L294" s="424"/>
      <c r="M294" s="425"/>
      <c r="N294" s="11"/>
      <c r="O294" s="11"/>
      <c r="P294" s="65"/>
      <c r="Q294" s="65"/>
      <c r="R294" s="65"/>
      <c r="S294" s="65"/>
      <c r="T294" s="65"/>
      <c r="U294" s="65"/>
      <c r="V294" s="65"/>
      <c r="W294" s="65"/>
      <c r="X294" s="65"/>
      <c r="Y294" s="65"/>
      <c r="Z294" s="65"/>
      <c r="AA294" s="65"/>
      <c r="AB294" s="65"/>
    </row>
    <row r="295" spans="1:28" s="8" customFormat="1" ht="12.75" hidden="1" customHeight="1" x14ac:dyDescent="0.2">
      <c r="A295" s="12" t="s">
        <v>1088</v>
      </c>
      <c r="B295" s="416"/>
      <c r="C295" s="416"/>
      <c r="D295" s="416"/>
      <c r="E295" s="11"/>
      <c r="F295" s="423">
        <f t="shared" si="29"/>
        <v>16</v>
      </c>
      <c r="G295" s="424" t="str">
        <f t="shared" si="27"/>
        <v>Koks: Proces (metoda A): nekarbonat</v>
      </c>
      <c r="H295" s="424" t="str">
        <f>IF(COUNTIF($G$272:$M$277,G295)&gt;0,MAX(H$288:H294)+1,"")</f>
        <v/>
      </c>
      <c r="I295" s="19" t="str">
        <f t="shared" si="28"/>
        <v/>
      </c>
      <c r="J295" s="424"/>
      <c r="K295" s="424"/>
      <c r="L295" s="424"/>
      <c r="M295" s="425"/>
      <c r="N295" s="11"/>
      <c r="O295" s="11"/>
      <c r="P295" s="65"/>
      <c r="Q295" s="65"/>
      <c r="R295" s="65"/>
      <c r="S295" s="65"/>
      <c r="T295" s="65"/>
      <c r="U295" s="65"/>
      <c r="V295" s="65"/>
      <c r="W295" s="65"/>
      <c r="X295" s="65"/>
      <c r="Y295" s="65"/>
      <c r="Z295" s="65"/>
      <c r="AA295" s="65"/>
      <c r="AB295" s="65"/>
    </row>
    <row r="296" spans="1:28" s="8" customFormat="1" ht="12.75" hidden="1" customHeight="1" x14ac:dyDescent="0.2">
      <c r="A296" s="12" t="s">
        <v>1088</v>
      </c>
      <c r="B296" s="416"/>
      <c r="C296" s="416"/>
      <c r="D296" s="416"/>
      <c r="E296" s="11"/>
      <c r="F296" s="423">
        <f t="shared" si="29"/>
        <v>17</v>
      </c>
      <c r="G296" s="424" t="str">
        <f t="shared" si="27"/>
        <v>Koks: Proces (metoda B): izlaz oksida</v>
      </c>
      <c r="H296" s="424" t="str">
        <f>IF(COUNTIF($G$272:$M$277,G296)&gt;0,MAX(H$288:H295)+1,"")</f>
        <v/>
      </c>
      <c r="I296" s="19" t="str">
        <f t="shared" si="28"/>
        <v/>
      </c>
      <c r="J296" s="424"/>
      <c r="K296" s="424"/>
      <c r="L296" s="424"/>
      <c r="M296" s="425"/>
      <c r="N296" s="11"/>
      <c r="O296" s="11"/>
      <c r="P296" s="65"/>
      <c r="Q296" s="65"/>
      <c r="R296" s="65"/>
      <c r="S296" s="65"/>
      <c r="T296" s="65"/>
      <c r="U296" s="65"/>
      <c r="V296" s="65"/>
      <c r="W296" s="65"/>
      <c r="X296" s="65"/>
      <c r="Y296" s="65"/>
      <c r="Z296" s="65"/>
      <c r="AA296" s="65"/>
      <c r="AB296" s="65"/>
    </row>
    <row r="297" spans="1:28" s="8" customFormat="1" ht="12.75" hidden="1" customHeight="1" x14ac:dyDescent="0.2">
      <c r="A297" s="12" t="s">
        <v>1088</v>
      </c>
      <c r="B297" s="416"/>
      <c r="C297" s="416"/>
      <c r="D297" s="416"/>
      <c r="E297" s="11"/>
      <c r="F297" s="423">
        <f t="shared" si="29"/>
        <v>18</v>
      </c>
      <c r="G297" s="424" t="str">
        <f t="shared" si="27"/>
        <v>Koks: Bilanca mase</v>
      </c>
      <c r="H297" s="424" t="str">
        <f>IF(COUNTIF($G$272:$M$277,G297)&gt;0,MAX(H$288:H296)+1,"")</f>
        <v/>
      </c>
      <c r="I297" s="19" t="str">
        <f t="shared" si="28"/>
        <v/>
      </c>
      <c r="J297" s="424"/>
      <c r="K297" s="424"/>
      <c r="L297" s="424"/>
      <c r="M297" s="425"/>
      <c r="N297" s="11"/>
      <c r="O297" s="11"/>
      <c r="P297" s="65"/>
      <c r="Q297" s="65"/>
      <c r="R297" s="65"/>
      <c r="S297" s="65"/>
      <c r="T297" s="65"/>
      <c r="U297" s="65"/>
      <c r="V297" s="65"/>
      <c r="W297" s="65"/>
      <c r="X297" s="65"/>
      <c r="Y297" s="65"/>
      <c r="Z297" s="65"/>
      <c r="AA297" s="65"/>
      <c r="AB297" s="65"/>
    </row>
    <row r="298" spans="1:28" s="8" customFormat="1" ht="12.75" hidden="1" customHeight="1" x14ac:dyDescent="0.2">
      <c r="A298" s="12" t="s">
        <v>1088</v>
      </c>
      <c r="B298" s="416"/>
      <c r="C298" s="416"/>
      <c r="D298" s="416"/>
      <c r="E298" s="11"/>
      <c r="F298" s="423">
        <f t="shared" si="29"/>
        <v>19</v>
      </c>
      <c r="G298" s="424" t="str">
        <f t="shared" si="27"/>
        <v>Metalne rude: Proces (metoda A): samo karbonat</v>
      </c>
      <c r="H298" s="424" t="str">
        <f>IF(COUNTIF($G$272:$M$277,G298)&gt;0,MAX(H$288:H297)+1,"")</f>
        <v/>
      </c>
      <c r="I298" s="19" t="str">
        <f t="shared" si="28"/>
        <v/>
      </c>
      <c r="J298" s="424"/>
      <c r="K298" s="424"/>
      <c r="L298" s="424"/>
      <c r="M298" s="425"/>
      <c r="N298" s="11"/>
      <c r="O298" s="11"/>
      <c r="P298" s="65"/>
      <c r="Q298" s="65"/>
      <c r="R298" s="65"/>
      <c r="S298" s="65"/>
      <c r="T298" s="65"/>
      <c r="U298" s="65"/>
      <c r="V298" s="65"/>
      <c r="W298" s="65"/>
      <c r="X298" s="65"/>
      <c r="Y298" s="65"/>
      <c r="Z298" s="65"/>
      <c r="AA298" s="65"/>
      <c r="AB298" s="65"/>
    </row>
    <row r="299" spans="1:28" s="8" customFormat="1" ht="12.75" hidden="1" customHeight="1" x14ac:dyDescent="0.2">
      <c r="A299" s="12" t="s">
        <v>1088</v>
      </c>
      <c r="B299" s="416"/>
      <c r="C299" s="416"/>
      <c r="D299" s="416"/>
      <c r="E299" s="11"/>
      <c r="F299" s="423">
        <f t="shared" si="29"/>
        <v>20</v>
      </c>
      <c r="G299" s="424" t="str">
        <f t="shared" si="27"/>
        <v>Metalne rude: Proces (metoda A): miješani (karbonat + nekarbonat)</v>
      </c>
      <c r="H299" s="424" t="str">
        <f>IF(COUNTIF($G$272:$M$277,G299)&gt;0,MAX(H$288:H298)+1,"")</f>
        <v/>
      </c>
      <c r="I299" s="19" t="str">
        <f t="shared" si="28"/>
        <v/>
      </c>
      <c r="J299" s="424"/>
      <c r="K299" s="424"/>
      <c r="L299" s="424"/>
      <c r="M299" s="425"/>
      <c r="N299" s="11"/>
      <c r="O299" s="11"/>
      <c r="P299" s="65"/>
      <c r="Q299" s="65"/>
      <c r="R299" s="65"/>
      <c r="S299" s="65"/>
      <c r="T299" s="65"/>
      <c r="U299" s="65"/>
      <c r="V299" s="65"/>
      <c r="W299" s="65"/>
      <c r="X299" s="65"/>
      <c r="Y299" s="65"/>
      <c r="Z299" s="65"/>
      <c r="AA299" s="65"/>
      <c r="AB299" s="65"/>
    </row>
    <row r="300" spans="1:28" s="8" customFormat="1" ht="12.75" hidden="1" customHeight="1" x14ac:dyDescent="0.2">
      <c r="A300" s="12" t="s">
        <v>1088</v>
      </c>
      <c r="B300" s="416"/>
      <c r="C300" s="416"/>
      <c r="D300" s="416"/>
      <c r="E300" s="11"/>
      <c r="F300" s="423">
        <f t="shared" si="29"/>
        <v>21</v>
      </c>
      <c r="G300" s="424" t="str">
        <f t="shared" si="27"/>
        <v>Metalne rude: Proces (metoda A): nekarbonat</v>
      </c>
      <c r="H300" s="424" t="str">
        <f>IF(COUNTIF($G$272:$M$277,G300)&gt;0,MAX(H$288:H299)+1,"")</f>
        <v/>
      </c>
      <c r="I300" s="19" t="str">
        <f t="shared" si="28"/>
        <v/>
      </c>
      <c r="J300" s="424"/>
      <c r="K300" s="424"/>
      <c r="L300" s="424"/>
      <c r="M300" s="425"/>
      <c r="N300" s="11"/>
      <c r="O300" s="11"/>
      <c r="P300" s="65"/>
      <c r="Q300" s="65"/>
      <c r="R300" s="65"/>
      <c r="S300" s="65"/>
      <c r="T300" s="65"/>
      <c r="U300" s="65"/>
      <c r="V300" s="65"/>
      <c r="W300" s="65"/>
      <c r="X300" s="65"/>
      <c r="Y300" s="65"/>
      <c r="Z300" s="65"/>
      <c r="AA300" s="65"/>
      <c r="AB300" s="65"/>
    </row>
    <row r="301" spans="1:28" s="8" customFormat="1" ht="12.75" hidden="1" customHeight="1" x14ac:dyDescent="0.2">
      <c r="A301" s="12" t="s">
        <v>1088</v>
      </c>
      <c r="B301" s="416"/>
      <c r="C301" s="416"/>
      <c r="D301" s="416"/>
      <c r="E301" s="11"/>
      <c r="F301" s="423">
        <f t="shared" si="29"/>
        <v>22</v>
      </c>
      <c r="G301" s="424" t="str">
        <f t="shared" si="27"/>
        <v>Metalne rude: Proces (metoda B): izlaz oksida</v>
      </c>
      <c r="H301" s="424" t="str">
        <f>IF(COUNTIF($G$272:$M$277,G301)&gt;0,MAX(H$288:H300)+1,"")</f>
        <v/>
      </c>
      <c r="I301" s="19" t="str">
        <f t="shared" si="28"/>
        <v/>
      </c>
      <c r="J301" s="424"/>
      <c r="K301" s="424"/>
      <c r="L301" s="424"/>
      <c r="M301" s="425"/>
      <c r="N301" s="11"/>
      <c r="O301" s="11"/>
      <c r="P301" s="65"/>
      <c r="Q301" s="65"/>
      <c r="R301" s="65"/>
      <c r="S301" s="65"/>
      <c r="T301" s="65"/>
      <c r="U301" s="65"/>
      <c r="V301" s="65"/>
      <c r="W301" s="65"/>
      <c r="X301" s="65"/>
      <c r="Y301" s="65"/>
      <c r="Z301" s="65"/>
      <c r="AA301" s="65"/>
      <c r="AB301" s="65"/>
    </row>
    <row r="302" spans="1:28" s="8" customFormat="1" ht="12.75" hidden="1" customHeight="1" x14ac:dyDescent="0.2">
      <c r="A302" s="12" t="s">
        <v>1088</v>
      </c>
      <c r="B302" s="416"/>
      <c r="C302" s="416"/>
      <c r="D302" s="416"/>
      <c r="E302" s="11"/>
      <c r="F302" s="423">
        <f t="shared" si="29"/>
        <v>23</v>
      </c>
      <c r="G302" s="424" t="str">
        <f t="shared" si="27"/>
        <v>Metalne rude: Bilanca mase</v>
      </c>
      <c r="H302" s="424" t="str">
        <f>IF(COUNTIF($G$272:$M$277,G302)&gt;0,MAX(H$288:H301)+1,"")</f>
        <v/>
      </c>
      <c r="I302" s="19" t="str">
        <f t="shared" si="28"/>
        <v/>
      </c>
      <c r="J302" s="424"/>
      <c r="K302" s="424"/>
      <c r="L302" s="424"/>
      <c r="M302" s="425"/>
      <c r="N302" s="11"/>
      <c r="O302" s="11"/>
      <c r="P302" s="65"/>
      <c r="Q302" s="65"/>
      <c r="R302" s="65"/>
      <c r="S302" s="65"/>
      <c r="T302" s="65"/>
      <c r="U302" s="65"/>
      <c r="V302" s="65"/>
      <c r="W302" s="65"/>
      <c r="X302" s="65"/>
      <c r="Y302" s="65"/>
      <c r="Z302" s="65"/>
      <c r="AA302" s="65"/>
      <c r="AB302" s="65"/>
    </row>
    <row r="303" spans="1:28" s="8" customFormat="1" ht="12.75" hidden="1" customHeight="1" x14ac:dyDescent="0.2">
      <c r="A303" s="12" t="s">
        <v>1088</v>
      </c>
      <c r="B303" s="416"/>
      <c r="C303" s="416"/>
      <c r="D303" s="416"/>
      <c r="E303" s="11"/>
      <c r="F303" s="423">
        <f t="shared" si="29"/>
        <v>24</v>
      </c>
      <c r="G303" s="424" t="str">
        <f t="shared" si="27"/>
        <v>Željezo i čelik: Gorivo koje se koristi kao ulazni materijal procesa</v>
      </c>
      <c r="H303" s="424" t="str">
        <f>IF(COUNTIF($G$272:$M$277,G303)&gt;0,MAX(H$288:H302)+1,"")</f>
        <v/>
      </c>
      <c r="I303" s="19" t="str">
        <f t="shared" si="28"/>
        <v/>
      </c>
      <c r="J303" s="424"/>
      <c r="K303" s="424"/>
      <c r="L303" s="424"/>
      <c r="M303" s="425"/>
      <c r="N303" s="11"/>
      <c r="O303" s="11"/>
      <c r="P303" s="65"/>
      <c r="Q303" s="65"/>
      <c r="R303" s="65"/>
      <c r="S303" s="65"/>
      <c r="T303" s="65"/>
      <c r="U303" s="65"/>
      <c r="V303" s="65"/>
      <c r="W303" s="65"/>
      <c r="X303" s="65"/>
      <c r="Y303" s="65"/>
      <c r="Z303" s="65"/>
      <c r="AA303" s="65"/>
      <c r="AB303" s="65"/>
    </row>
    <row r="304" spans="1:28" s="8" customFormat="1" ht="12.75" hidden="1" customHeight="1" x14ac:dyDescent="0.2">
      <c r="A304" s="12" t="s">
        <v>1088</v>
      </c>
      <c r="B304" s="416"/>
      <c r="C304" s="416"/>
      <c r="D304" s="416"/>
      <c r="E304" s="11"/>
      <c r="F304" s="423">
        <f t="shared" si="29"/>
        <v>25</v>
      </c>
      <c r="G304" s="424" t="str">
        <f t="shared" si="27"/>
        <v>Željezo i čelik: Proces (metoda A): samo karbonat</v>
      </c>
      <c r="H304" s="424" t="str">
        <f>IF(COUNTIF($G$272:$M$277,G304)&gt;0,MAX(H$288:H303)+1,"")</f>
        <v/>
      </c>
      <c r="I304" s="19" t="str">
        <f t="shared" si="28"/>
        <v/>
      </c>
      <c r="J304" s="424"/>
      <c r="K304" s="424"/>
      <c r="L304" s="424"/>
      <c r="M304" s="425"/>
      <c r="N304" s="11"/>
      <c r="O304" s="11"/>
      <c r="P304" s="65"/>
      <c r="Q304" s="65"/>
      <c r="R304" s="65"/>
      <c r="S304" s="65"/>
      <c r="T304" s="65"/>
      <c r="U304" s="65"/>
      <c r="V304" s="65"/>
      <c r="W304" s="65"/>
      <c r="X304" s="65"/>
      <c r="Y304" s="65"/>
      <c r="Z304" s="65"/>
      <c r="AA304" s="65"/>
      <c r="AB304" s="65"/>
    </row>
    <row r="305" spans="1:28" s="8" customFormat="1" ht="12.75" hidden="1" customHeight="1" x14ac:dyDescent="0.2">
      <c r="A305" s="12" t="s">
        <v>1088</v>
      </c>
      <c r="B305" s="416"/>
      <c r="C305" s="416"/>
      <c r="D305" s="416"/>
      <c r="E305" s="11"/>
      <c r="F305" s="423">
        <f t="shared" si="29"/>
        <v>26</v>
      </c>
      <c r="G305" s="424" t="str">
        <f t="shared" si="27"/>
        <v>Željezo i čelik: Proces (metoda A): miješani (karbonat + nekarbonat)</v>
      </c>
      <c r="H305" s="424" t="str">
        <f>IF(COUNTIF($G$272:$M$277,G305)&gt;0,MAX(H$288:H304)+1,"")</f>
        <v/>
      </c>
      <c r="I305" s="19" t="str">
        <f t="shared" si="28"/>
        <v/>
      </c>
      <c r="J305" s="424"/>
      <c r="K305" s="424"/>
      <c r="L305" s="424"/>
      <c r="M305" s="425"/>
      <c r="N305" s="11"/>
      <c r="O305" s="11"/>
      <c r="P305" s="65"/>
      <c r="Q305" s="65"/>
      <c r="R305" s="65"/>
      <c r="S305" s="65"/>
      <c r="T305" s="65"/>
      <c r="U305" s="65"/>
      <c r="V305" s="65"/>
      <c r="W305" s="65"/>
      <c r="X305" s="65"/>
      <c r="Y305" s="65"/>
      <c r="Z305" s="65"/>
      <c r="AA305" s="65"/>
      <c r="AB305" s="65"/>
    </row>
    <row r="306" spans="1:28" s="8" customFormat="1" ht="12.75" hidden="1" customHeight="1" x14ac:dyDescent="0.2">
      <c r="A306" s="12" t="s">
        <v>1088</v>
      </c>
      <c r="B306" s="416"/>
      <c r="C306" s="416"/>
      <c r="D306" s="416"/>
      <c r="E306" s="11"/>
      <c r="F306" s="423">
        <f t="shared" si="29"/>
        <v>27</v>
      </c>
      <c r="G306" s="424" t="str">
        <f t="shared" si="27"/>
        <v>Željezo i čelik: Proces (metoda A): nekarbonat</v>
      </c>
      <c r="H306" s="424" t="str">
        <f>IF(COUNTIF($G$272:$M$277,G306)&gt;0,MAX(H$288:H305)+1,"")</f>
        <v/>
      </c>
      <c r="I306" s="19" t="str">
        <f t="shared" si="28"/>
        <v/>
      </c>
      <c r="J306" s="424"/>
      <c r="K306" s="424"/>
      <c r="L306" s="424"/>
      <c r="M306" s="425"/>
      <c r="N306" s="11"/>
      <c r="O306" s="11"/>
      <c r="P306" s="65"/>
      <c r="Q306" s="65"/>
      <c r="R306" s="65"/>
      <c r="S306" s="65"/>
      <c r="T306" s="65"/>
      <c r="U306" s="65"/>
      <c r="V306" s="65"/>
      <c r="W306" s="65"/>
      <c r="X306" s="65"/>
      <c r="Y306" s="65"/>
      <c r="Z306" s="65"/>
      <c r="AA306" s="65"/>
      <c r="AB306" s="65"/>
    </row>
    <row r="307" spans="1:28" s="8" customFormat="1" ht="12.75" hidden="1" customHeight="1" x14ac:dyDescent="0.2">
      <c r="A307" s="12" t="s">
        <v>1088</v>
      </c>
      <c r="B307" s="416"/>
      <c r="C307" s="416"/>
      <c r="D307" s="416"/>
      <c r="E307" s="11"/>
      <c r="F307" s="423">
        <f t="shared" si="29"/>
        <v>28</v>
      </c>
      <c r="G307" s="424" t="str">
        <f t="shared" si="27"/>
        <v>Željezo i čelik: Proces (metoda B): izlaz oksida</v>
      </c>
      <c r="H307" s="424" t="str">
        <f>IF(COUNTIF($G$272:$M$277,G307)&gt;0,MAX(H$288:H306)+1,"")</f>
        <v/>
      </c>
      <c r="I307" s="19" t="str">
        <f t="shared" si="28"/>
        <v/>
      </c>
      <c r="J307" s="424"/>
      <c r="K307" s="424"/>
      <c r="L307" s="424"/>
      <c r="M307" s="425"/>
      <c r="N307" s="11"/>
      <c r="O307" s="11"/>
      <c r="P307" s="65"/>
      <c r="Q307" s="65"/>
      <c r="R307" s="65"/>
      <c r="S307" s="65"/>
      <c r="T307" s="65"/>
      <c r="U307" s="65"/>
      <c r="V307" s="65"/>
      <c r="W307" s="65"/>
      <c r="X307" s="65"/>
      <c r="Y307" s="65"/>
      <c r="Z307" s="65"/>
      <c r="AA307" s="65"/>
      <c r="AB307" s="65"/>
    </row>
    <row r="308" spans="1:28" s="8" customFormat="1" ht="12.75" hidden="1" customHeight="1" x14ac:dyDescent="0.2">
      <c r="A308" s="12" t="s">
        <v>1088</v>
      </c>
      <c r="B308" s="416"/>
      <c r="C308" s="416"/>
      <c r="D308" s="416"/>
      <c r="E308" s="11"/>
      <c r="F308" s="423">
        <f t="shared" si="29"/>
        <v>29</v>
      </c>
      <c r="G308" s="424" t="str">
        <f t="shared" si="27"/>
        <v>Željezo i čelik: Bilanca mase</v>
      </c>
      <c r="H308" s="424" t="str">
        <f>IF(COUNTIF($G$272:$M$277,G308)&gt;0,MAX(H$288:H307)+1,"")</f>
        <v/>
      </c>
      <c r="I308" s="19" t="str">
        <f t="shared" si="28"/>
        <v/>
      </c>
      <c r="J308" s="424"/>
      <c r="K308" s="424"/>
      <c r="L308" s="424"/>
      <c r="M308" s="425"/>
      <c r="N308" s="11"/>
      <c r="O308" s="11"/>
      <c r="P308" s="65"/>
      <c r="Q308" s="65"/>
      <c r="R308" s="65"/>
      <c r="S308" s="65"/>
      <c r="T308" s="65"/>
      <c r="U308" s="65"/>
      <c r="V308" s="65"/>
      <c r="W308" s="65"/>
      <c r="X308" s="65"/>
      <c r="Y308" s="65"/>
      <c r="Z308" s="65"/>
      <c r="AA308" s="65"/>
      <c r="AB308" s="65"/>
    </row>
    <row r="309" spans="1:28" s="8" customFormat="1" ht="12.75" hidden="1" customHeight="1" x14ac:dyDescent="0.2">
      <c r="A309" s="12" t="s">
        <v>1088</v>
      </c>
      <c r="B309" s="416"/>
      <c r="C309" s="416"/>
      <c r="D309" s="416"/>
      <c r="E309" s="11"/>
      <c r="F309" s="423">
        <f t="shared" si="29"/>
        <v>30</v>
      </c>
      <c r="G309" s="424" t="str">
        <f t="shared" si="27"/>
        <v>Cementni klinker: Na temelju ulaza u peć (Metoda A)</v>
      </c>
      <c r="H309" s="424" t="str">
        <f>IF(COUNTIF($G$272:$M$277,G309)&gt;0,MAX(H$288:H308)+1,"")</f>
        <v/>
      </c>
      <c r="I309" s="19" t="str">
        <f t="shared" si="28"/>
        <v/>
      </c>
      <c r="J309" s="424"/>
      <c r="K309" s="424"/>
      <c r="L309" s="424"/>
      <c r="M309" s="425"/>
      <c r="N309" s="11"/>
      <c r="O309" s="11"/>
      <c r="P309" s="65"/>
      <c r="Q309" s="65"/>
      <c r="R309" s="65"/>
      <c r="S309" s="65"/>
      <c r="T309" s="65"/>
      <c r="U309" s="65"/>
      <c r="V309" s="65"/>
      <c r="W309" s="65"/>
      <c r="X309" s="65"/>
      <c r="Y309" s="65"/>
      <c r="Z309" s="65"/>
      <c r="AA309" s="65"/>
      <c r="AB309" s="65"/>
    </row>
    <row r="310" spans="1:28" s="8" customFormat="1" ht="12.75" hidden="1" customHeight="1" x14ac:dyDescent="0.2">
      <c r="A310" s="12" t="s">
        <v>1088</v>
      </c>
      <c r="B310" s="416"/>
      <c r="C310" s="416"/>
      <c r="D310" s="416"/>
      <c r="E310" s="11"/>
      <c r="F310" s="423">
        <f t="shared" si="29"/>
        <v>31</v>
      </c>
      <c r="G310" s="424" t="str">
        <f t="shared" si="27"/>
        <v>Cementni klinker: Izlaz klinkera (Metoda B)</v>
      </c>
      <c r="H310" s="424" t="str">
        <f>IF(COUNTIF($G$272:$M$277,G310)&gt;0,MAX(H$288:H309)+1,"")</f>
        <v/>
      </c>
      <c r="I310" s="19" t="str">
        <f t="shared" si="28"/>
        <v/>
      </c>
      <c r="J310" s="424"/>
      <c r="K310" s="424"/>
      <c r="L310" s="424"/>
      <c r="M310" s="425"/>
      <c r="N310" s="11"/>
      <c r="O310" s="11"/>
      <c r="P310" s="65"/>
      <c r="Q310" s="65"/>
      <c r="R310" s="65"/>
      <c r="S310" s="65"/>
      <c r="T310" s="65"/>
      <c r="U310" s="65"/>
      <c r="V310" s="65"/>
      <c r="W310" s="65"/>
      <c r="X310" s="65"/>
      <c r="Y310" s="65"/>
      <c r="Z310" s="65"/>
      <c r="AA310" s="65"/>
      <c r="AB310" s="65"/>
    </row>
    <row r="311" spans="1:28" s="8" customFormat="1" ht="12.75" hidden="1" customHeight="1" x14ac:dyDescent="0.2">
      <c r="A311" s="12" t="s">
        <v>1088</v>
      </c>
      <c r="B311" s="416"/>
      <c r="C311" s="416"/>
      <c r="D311" s="416"/>
      <c r="E311" s="11"/>
      <c r="F311" s="423">
        <f t="shared" si="29"/>
        <v>32</v>
      </c>
      <c r="G311" s="424" t="str">
        <f t="shared" si="27"/>
        <v>Cementni klinker: CKD</v>
      </c>
      <c r="H311" s="424" t="str">
        <f>IF(COUNTIF($G$272:$M$277,G311)&gt;0,MAX(H$288:H310)+1,"")</f>
        <v/>
      </c>
      <c r="I311" s="19" t="str">
        <f t="shared" si="28"/>
        <v/>
      </c>
      <c r="J311" s="424"/>
      <c r="K311" s="424"/>
      <c r="L311" s="424"/>
      <c r="M311" s="425"/>
      <c r="N311" s="11"/>
      <c r="O311" s="11"/>
      <c r="P311" s="65"/>
      <c r="Q311" s="65"/>
      <c r="R311" s="65"/>
      <c r="S311" s="65"/>
      <c r="T311" s="65"/>
      <c r="U311" s="65"/>
      <c r="V311" s="65"/>
      <c r="W311" s="65"/>
      <c r="X311" s="65"/>
      <c r="Y311" s="65"/>
      <c r="Z311" s="65"/>
      <c r="AA311" s="65"/>
      <c r="AB311" s="65"/>
    </row>
    <row r="312" spans="1:28" s="8" customFormat="1" ht="12.75" hidden="1" customHeight="1" x14ac:dyDescent="0.2">
      <c r="A312" s="12" t="s">
        <v>1088</v>
      </c>
      <c r="B312" s="416"/>
      <c r="C312" s="416"/>
      <c r="D312" s="416"/>
      <c r="E312" s="11"/>
      <c r="F312" s="423">
        <f t="shared" si="29"/>
        <v>33</v>
      </c>
      <c r="G312" s="424" t="str">
        <f t="shared" si="27"/>
        <v>Cementni klinker: Ne-karbonatni ugljik</v>
      </c>
      <c r="H312" s="424" t="str">
        <f>IF(COUNTIF($G$272:$M$277,G312)&gt;0,MAX(H$288:H311)+1,"")</f>
        <v/>
      </c>
      <c r="I312" s="19" t="str">
        <f t="shared" si="28"/>
        <v/>
      </c>
      <c r="J312" s="424"/>
      <c r="K312" s="424"/>
      <c r="L312" s="424"/>
      <c r="M312" s="425"/>
      <c r="N312" s="11"/>
      <c r="O312" s="11"/>
      <c r="P312" s="65"/>
      <c r="Q312" s="65"/>
      <c r="R312" s="65"/>
      <c r="S312" s="65"/>
      <c r="T312" s="65"/>
      <c r="U312" s="65"/>
      <c r="V312" s="65"/>
      <c r="W312" s="65"/>
      <c r="X312" s="65"/>
      <c r="Y312" s="65"/>
      <c r="Z312" s="65"/>
      <c r="AA312" s="65"/>
      <c r="AB312" s="65"/>
    </row>
    <row r="313" spans="1:28" s="8" customFormat="1" ht="12.75" hidden="1" customHeight="1" x14ac:dyDescent="0.2">
      <c r="A313" s="12" t="s">
        <v>1088</v>
      </c>
      <c r="B313" s="416"/>
      <c r="C313" s="416"/>
      <c r="D313" s="416"/>
      <c r="E313" s="11"/>
      <c r="F313" s="423">
        <f t="shared" si="29"/>
        <v>34</v>
      </c>
      <c r="G313" s="424" t="str">
        <f t="shared" si="27"/>
        <v>Vapno / dolomit / magnezit: Proces (metoda A): samo karbonat</v>
      </c>
      <c r="H313" s="424" t="str">
        <f>IF(COUNTIF($G$272:$M$277,G313)&gt;0,MAX(H$288:H312)+1,"")</f>
        <v/>
      </c>
      <c r="I313" s="19" t="str">
        <f t="shared" si="28"/>
        <v/>
      </c>
      <c r="J313" s="424"/>
      <c r="K313" s="424"/>
      <c r="L313" s="424"/>
      <c r="M313" s="425"/>
      <c r="N313" s="11"/>
      <c r="O313" s="11"/>
      <c r="P313" s="65"/>
      <c r="Q313" s="65"/>
      <c r="R313" s="65"/>
      <c r="S313" s="65"/>
      <c r="T313" s="65"/>
      <c r="U313" s="65"/>
      <c r="V313" s="65"/>
      <c r="W313" s="65"/>
      <c r="X313" s="65"/>
      <c r="Y313" s="65"/>
      <c r="Z313" s="65"/>
      <c r="AA313" s="65"/>
      <c r="AB313" s="65"/>
    </row>
    <row r="314" spans="1:28" s="8" customFormat="1" ht="12.75" hidden="1" customHeight="1" x14ac:dyDescent="0.2">
      <c r="A314" s="12" t="s">
        <v>1088</v>
      </c>
      <c r="B314" s="416"/>
      <c r="C314" s="416"/>
      <c r="D314" s="416"/>
      <c r="E314" s="11"/>
      <c r="F314" s="423">
        <f t="shared" si="29"/>
        <v>35</v>
      </c>
      <c r="G314" s="424" t="str">
        <f t="shared" si="27"/>
        <v>Vapno / dolomit / magnezit: Proces (metoda A): miješani (karbonat + nekarbonat)</v>
      </c>
      <c r="H314" s="424" t="str">
        <f>IF(COUNTIF($G$272:$M$277,G314)&gt;0,MAX(H$288:H313)+1,"")</f>
        <v/>
      </c>
      <c r="I314" s="19" t="str">
        <f t="shared" si="28"/>
        <v/>
      </c>
      <c r="J314" s="424"/>
      <c r="K314" s="424"/>
      <c r="L314" s="424"/>
      <c r="M314" s="425"/>
      <c r="N314" s="11"/>
      <c r="O314" s="11"/>
      <c r="P314" s="65"/>
      <c r="Q314" s="65"/>
      <c r="R314" s="65"/>
      <c r="S314" s="65"/>
      <c r="T314" s="65"/>
      <c r="U314" s="65"/>
      <c r="V314" s="65"/>
      <c r="W314" s="65"/>
      <c r="X314" s="65"/>
      <c r="Y314" s="65"/>
      <c r="Z314" s="65"/>
      <c r="AA314" s="65"/>
      <c r="AB314" s="65"/>
    </row>
    <row r="315" spans="1:28" s="8" customFormat="1" ht="12.75" hidden="1" customHeight="1" x14ac:dyDescent="0.2">
      <c r="A315" s="12" t="s">
        <v>1088</v>
      </c>
      <c r="B315" s="416"/>
      <c r="C315" s="416"/>
      <c r="D315" s="416"/>
      <c r="E315" s="11"/>
      <c r="F315" s="423">
        <f t="shared" si="29"/>
        <v>36</v>
      </c>
      <c r="G315" s="424" t="str">
        <f t="shared" si="27"/>
        <v>Vapno / dolomit / magnezit: Proces (metoda A): nekarbonat</v>
      </c>
      <c r="H315" s="424" t="str">
        <f>IF(COUNTIF($G$272:$M$277,G315)&gt;0,MAX(H$288:H314)+1,"")</f>
        <v/>
      </c>
      <c r="I315" s="19" t="str">
        <f t="shared" si="28"/>
        <v/>
      </c>
      <c r="J315" s="424"/>
      <c r="K315" s="424"/>
      <c r="L315" s="424"/>
      <c r="M315" s="425"/>
      <c r="N315" s="11"/>
      <c r="O315" s="11"/>
      <c r="P315" s="65"/>
      <c r="Q315" s="65"/>
      <c r="R315" s="65"/>
      <c r="S315" s="65"/>
      <c r="T315" s="65"/>
      <c r="U315" s="65"/>
      <c r="V315" s="65"/>
      <c r="W315" s="65"/>
      <c r="X315" s="65"/>
      <c r="Y315" s="65"/>
      <c r="Z315" s="65"/>
      <c r="AA315" s="65"/>
      <c r="AB315" s="65"/>
    </row>
    <row r="316" spans="1:28" s="8" customFormat="1" ht="12.75" hidden="1" customHeight="1" x14ac:dyDescent="0.2">
      <c r="A316" s="12" t="s">
        <v>1088</v>
      </c>
      <c r="B316" s="416"/>
      <c r="C316" s="416"/>
      <c r="D316" s="416"/>
      <c r="E316" s="11"/>
      <c r="F316" s="423">
        <f t="shared" si="29"/>
        <v>37</v>
      </c>
      <c r="G316" s="424" t="str">
        <f t="shared" si="27"/>
        <v>Vapno / dolomit / magnezit: Proces (metoda B): izlaz oksida</v>
      </c>
      <c r="H316" s="424" t="str">
        <f>IF(COUNTIF($G$272:$M$277,G316)&gt;0,MAX(H$288:H315)+1,"")</f>
        <v/>
      </c>
      <c r="I316" s="19" t="str">
        <f t="shared" si="28"/>
        <v/>
      </c>
      <c r="J316" s="424"/>
      <c r="K316" s="424"/>
      <c r="L316" s="424"/>
      <c r="M316" s="425"/>
      <c r="N316" s="11"/>
      <c r="O316" s="11"/>
      <c r="P316" s="65"/>
      <c r="Q316" s="65"/>
      <c r="R316" s="65"/>
      <c r="S316" s="65"/>
      <c r="T316" s="65"/>
      <c r="U316" s="65"/>
      <c r="V316" s="65"/>
      <c r="W316" s="65"/>
      <c r="X316" s="65"/>
      <c r="Y316" s="65"/>
      <c r="Z316" s="65"/>
      <c r="AA316" s="65"/>
      <c r="AB316" s="65"/>
    </row>
    <row r="317" spans="1:28" s="8" customFormat="1" ht="12.75" hidden="1" customHeight="1" x14ac:dyDescent="0.2">
      <c r="A317" s="12" t="s">
        <v>1088</v>
      </c>
      <c r="B317" s="416"/>
      <c r="C317" s="416"/>
      <c r="D317" s="416"/>
      <c r="E317" s="11"/>
      <c r="F317" s="423">
        <f t="shared" si="29"/>
        <v>38</v>
      </c>
      <c r="G317" s="424" t="str">
        <f t="shared" si="27"/>
        <v>Vapno / dolomit / magnezit: Prašina iz peći (Metoda B)</v>
      </c>
      <c r="H317" s="424" t="str">
        <f>IF(COUNTIF($G$272:$M$277,G317)&gt;0,MAX(H$288:H316)+1,"")</f>
        <v/>
      </c>
      <c r="I317" s="19" t="str">
        <f t="shared" si="28"/>
        <v/>
      </c>
      <c r="J317" s="424"/>
      <c r="K317" s="424"/>
      <c r="L317" s="424"/>
      <c r="M317" s="425"/>
      <c r="N317" s="11"/>
      <c r="O317" s="11"/>
      <c r="P317" s="65"/>
      <c r="Q317" s="65"/>
      <c r="R317" s="65"/>
      <c r="S317" s="65"/>
      <c r="T317" s="65"/>
      <c r="U317" s="65"/>
      <c r="V317" s="65"/>
      <c r="W317" s="65"/>
      <c r="X317" s="65"/>
      <c r="Y317" s="65"/>
      <c r="Z317" s="65"/>
      <c r="AA317" s="65"/>
      <c r="AB317" s="65"/>
    </row>
    <row r="318" spans="1:28" s="8" customFormat="1" ht="12.75" hidden="1" customHeight="1" x14ac:dyDescent="0.2">
      <c r="A318" s="12" t="s">
        <v>1088</v>
      </c>
      <c r="B318" s="416"/>
      <c r="C318" s="416"/>
      <c r="D318" s="416"/>
      <c r="E318" s="11"/>
      <c r="F318" s="423">
        <f t="shared" si="29"/>
        <v>39</v>
      </c>
      <c r="G318" s="424" t="str">
        <f t="shared" si="27"/>
        <v>Staklo i mineralna vuna: Proces (metoda A): samo karbonat</v>
      </c>
      <c r="H318" s="424" t="str">
        <f>IF(COUNTIF($G$272:$M$277,G318)&gt;0,MAX(H$288:H317)+1,"")</f>
        <v/>
      </c>
      <c r="I318" s="19" t="str">
        <f t="shared" si="28"/>
        <v/>
      </c>
      <c r="J318" s="424"/>
      <c r="K318" s="424"/>
      <c r="L318" s="424"/>
      <c r="M318" s="425"/>
      <c r="N318" s="11"/>
      <c r="O318" s="11"/>
      <c r="P318" s="65"/>
      <c r="Q318" s="65"/>
      <c r="R318" s="65"/>
      <c r="S318" s="65"/>
      <c r="T318" s="65"/>
      <c r="U318" s="65"/>
      <c r="V318" s="65"/>
      <c r="W318" s="65"/>
      <c r="X318" s="65"/>
      <c r="Y318" s="65"/>
      <c r="Z318" s="65"/>
      <c r="AA318" s="65"/>
      <c r="AB318" s="65"/>
    </row>
    <row r="319" spans="1:28" s="8" customFormat="1" ht="12.75" hidden="1" customHeight="1" x14ac:dyDescent="0.2">
      <c r="A319" s="12" t="s">
        <v>1088</v>
      </c>
      <c r="B319" s="416"/>
      <c r="C319" s="416"/>
      <c r="D319" s="416"/>
      <c r="E319" s="11"/>
      <c r="F319" s="423">
        <f t="shared" si="29"/>
        <v>40</v>
      </c>
      <c r="G319" s="424" t="str">
        <f t="shared" si="27"/>
        <v>Staklo i mineralna vuna: Proces (metoda A): miješani (karbonat + nekarbonat)</v>
      </c>
      <c r="H319" s="424" t="str">
        <f>IF(COUNTIF($G$272:$M$277,G319)&gt;0,MAX(H$288:H318)+1,"")</f>
        <v/>
      </c>
      <c r="I319" s="19" t="str">
        <f t="shared" si="28"/>
        <v/>
      </c>
      <c r="J319" s="424"/>
      <c r="K319" s="424"/>
      <c r="L319" s="424"/>
      <c r="M319" s="425"/>
      <c r="N319" s="11"/>
      <c r="O319" s="11"/>
      <c r="P319" s="65"/>
      <c r="Q319" s="65"/>
      <c r="R319" s="65"/>
      <c r="S319" s="65"/>
      <c r="T319" s="65"/>
      <c r="U319" s="65"/>
      <c r="V319" s="65"/>
      <c r="W319" s="65"/>
      <c r="X319" s="65"/>
      <c r="Y319" s="65"/>
      <c r="Z319" s="65"/>
      <c r="AA319" s="65"/>
      <c r="AB319" s="65"/>
    </row>
    <row r="320" spans="1:28" s="8" customFormat="1" ht="12.75" hidden="1" customHeight="1" x14ac:dyDescent="0.2">
      <c r="A320" s="12" t="s">
        <v>1088</v>
      </c>
      <c r="B320" s="416"/>
      <c r="C320" s="416"/>
      <c r="D320" s="416"/>
      <c r="E320" s="11"/>
      <c r="F320" s="423">
        <f t="shared" si="29"/>
        <v>41</v>
      </c>
      <c r="G320" s="424" t="str">
        <f t="shared" si="27"/>
        <v>Staklo i mineralna vuna: Proces (metoda A): nekarbonat</v>
      </c>
      <c r="H320" s="424" t="str">
        <f>IF(COUNTIF($G$272:$M$277,G320)&gt;0,MAX(H$288:H319)+1,"")</f>
        <v/>
      </c>
      <c r="I320" s="19" t="str">
        <f t="shared" si="28"/>
        <v/>
      </c>
      <c r="J320" s="424"/>
      <c r="K320" s="424"/>
      <c r="L320" s="424"/>
      <c r="M320" s="425"/>
      <c r="N320" s="11"/>
      <c r="O320" s="11"/>
      <c r="P320" s="65"/>
      <c r="Q320" s="65"/>
      <c r="R320" s="65"/>
      <c r="S320" s="65"/>
      <c r="T320" s="65"/>
      <c r="U320" s="65"/>
      <c r="V320" s="65"/>
      <c r="W320" s="65"/>
      <c r="X320" s="65"/>
      <c r="Y320" s="65"/>
      <c r="Z320" s="65"/>
      <c r="AA320" s="65"/>
      <c r="AB320" s="65"/>
    </row>
    <row r="321" spans="1:28" s="8" customFormat="1" ht="12.75" hidden="1" customHeight="1" x14ac:dyDescent="0.2">
      <c r="A321" s="12" t="s">
        <v>1088</v>
      </c>
      <c r="B321" s="416"/>
      <c r="C321" s="416"/>
      <c r="D321" s="416"/>
      <c r="E321" s="11"/>
      <c r="F321" s="423">
        <f t="shared" si="29"/>
        <v>42</v>
      </c>
      <c r="G321" s="424" t="str">
        <f t="shared" si="27"/>
        <v>Keramika: Proces (metoda A): samo karbonat</v>
      </c>
      <c r="H321" s="424" t="str">
        <f>IF(COUNTIF($G$272:$M$277,G321)&gt;0,MAX(H$288:H320)+1,"")</f>
        <v/>
      </c>
      <c r="I321" s="19" t="str">
        <f t="shared" si="28"/>
        <v/>
      </c>
      <c r="J321" s="424"/>
      <c r="K321" s="424"/>
      <c r="L321" s="424"/>
      <c r="M321" s="425"/>
      <c r="N321" s="11"/>
      <c r="O321" s="11"/>
      <c r="P321" s="65"/>
      <c r="Q321" s="65"/>
      <c r="R321" s="65"/>
      <c r="S321" s="65"/>
      <c r="T321" s="65"/>
      <c r="U321" s="65"/>
      <c r="V321" s="65"/>
      <c r="W321" s="65"/>
      <c r="X321" s="65"/>
      <c r="Y321" s="65"/>
      <c r="Z321" s="65"/>
      <c r="AA321" s="65"/>
      <c r="AB321" s="65"/>
    </row>
    <row r="322" spans="1:28" s="8" customFormat="1" ht="12.75" hidden="1" customHeight="1" x14ac:dyDescent="0.2">
      <c r="A322" s="12" t="s">
        <v>1088</v>
      </c>
      <c r="B322" s="416"/>
      <c r="C322" s="416"/>
      <c r="D322" s="416"/>
      <c r="E322" s="11"/>
      <c r="F322" s="423">
        <f t="shared" si="29"/>
        <v>43</v>
      </c>
      <c r="G322" s="424" t="str">
        <f t="shared" si="27"/>
        <v>Keramika: Proces (metoda A): miješani (karbonat + nekarbonat)</v>
      </c>
      <c r="H322" s="424" t="str">
        <f>IF(COUNTIF($G$272:$M$277,G322)&gt;0,MAX(H$288:H321)+1,"")</f>
        <v/>
      </c>
      <c r="I322" s="19" t="str">
        <f t="shared" si="28"/>
        <v/>
      </c>
      <c r="J322" s="424"/>
      <c r="K322" s="424"/>
      <c r="L322" s="424"/>
      <c r="M322" s="425"/>
      <c r="N322" s="11"/>
      <c r="O322" s="11"/>
      <c r="P322" s="65"/>
      <c r="Q322" s="65"/>
      <c r="R322" s="65"/>
      <c r="S322" s="65"/>
      <c r="T322" s="65"/>
      <c r="U322" s="65"/>
      <c r="V322" s="65"/>
      <c r="W322" s="65"/>
      <c r="X322" s="65"/>
      <c r="Y322" s="65"/>
      <c r="Z322" s="65"/>
      <c r="AA322" s="65"/>
      <c r="AB322" s="65"/>
    </row>
    <row r="323" spans="1:28" s="8" customFormat="1" ht="12.75" hidden="1" customHeight="1" x14ac:dyDescent="0.2">
      <c r="A323" s="12" t="s">
        <v>1088</v>
      </c>
      <c r="B323" s="416"/>
      <c r="C323" s="416"/>
      <c r="D323" s="416"/>
      <c r="E323" s="11"/>
      <c r="F323" s="423">
        <f t="shared" si="29"/>
        <v>44</v>
      </c>
      <c r="G323" s="424" t="str">
        <f t="shared" si="27"/>
        <v>Keramika: Proces (metoda A): nekarbonat</v>
      </c>
      <c r="H323" s="424" t="str">
        <f>IF(COUNTIF($G$272:$M$277,G323)&gt;0,MAX(H$288:H322)+1,"")</f>
        <v/>
      </c>
      <c r="I323" s="19" t="str">
        <f t="shared" si="28"/>
        <v/>
      </c>
      <c r="J323" s="424"/>
      <c r="K323" s="424"/>
      <c r="L323" s="424"/>
      <c r="M323" s="425"/>
      <c r="N323" s="11"/>
      <c r="O323" s="11"/>
      <c r="P323" s="65"/>
      <c r="Q323" s="65"/>
      <c r="R323" s="65"/>
      <c r="S323" s="65"/>
      <c r="T323" s="65"/>
      <c r="U323" s="65"/>
      <c r="V323" s="65"/>
      <c r="W323" s="65"/>
      <c r="X323" s="65"/>
      <c r="Y323" s="65"/>
      <c r="Z323" s="65"/>
      <c r="AA323" s="65"/>
      <c r="AB323" s="65"/>
    </row>
    <row r="324" spans="1:28" s="8" customFormat="1" ht="12.75" hidden="1" customHeight="1" x14ac:dyDescent="0.2">
      <c r="A324" s="12" t="s">
        <v>1088</v>
      </c>
      <c r="B324" s="416"/>
      <c r="C324" s="416"/>
      <c r="D324" s="416"/>
      <c r="E324" s="416"/>
      <c r="F324" s="423">
        <f t="shared" si="29"/>
        <v>45</v>
      </c>
      <c r="G324" s="424" t="str">
        <f t="shared" si="27"/>
        <v>Keramika: Proces (metoda B): izlaz oksida</v>
      </c>
      <c r="H324" s="424" t="str">
        <f>IF(COUNTIF($G$272:$M$277,G324)&gt;0,MAX(H$288:H323)+1,"")</f>
        <v/>
      </c>
      <c r="I324" s="19" t="str">
        <f t="shared" si="28"/>
        <v/>
      </c>
      <c r="J324" s="424"/>
      <c r="K324" s="424"/>
      <c r="L324" s="424"/>
      <c r="M324" s="425"/>
      <c r="N324" s="416"/>
      <c r="O324" s="416"/>
      <c r="P324" s="65"/>
      <c r="Q324" s="65"/>
      <c r="R324" s="65"/>
      <c r="S324" s="65"/>
      <c r="T324" s="65"/>
      <c r="U324" s="65"/>
      <c r="V324" s="65"/>
      <c r="W324" s="65"/>
      <c r="X324" s="65"/>
      <c r="Y324" s="65"/>
      <c r="Z324" s="65"/>
      <c r="AA324" s="65"/>
      <c r="AB324" s="65"/>
    </row>
    <row r="325" spans="1:28" s="8" customFormat="1" ht="12.75" hidden="1" customHeight="1" x14ac:dyDescent="0.2">
      <c r="A325" s="12" t="s">
        <v>1088</v>
      </c>
      <c r="B325" s="416"/>
      <c r="C325" s="416"/>
      <c r="D325" s="416"/>
      <c r="E325" s="416"/>
      <c r="F325" s="423">
        <f t="shared" si="29"/>
        <v>46</v>
      </c>
      <c r="G325" s="424" t="str">
        <f t="shared" si="27"/>
        <v>Keramika: Čišćenje mokrim postupkom</v>
      </c>
      <c r="H325" s="424" t="str">
        <f>IF(COUNTIF($G$272:$M$277,G325)&gt;0,MAX(H$288:H324)+1,"")</f>
        <v/>
      </c>
      <c r="I325" s="19" t="str">
        <f t="shared" si="28"/>
        <v/>
      </c>
      <c r="J325" s="424"/>
      <c r="K325" s="424"/>
      <c r="L325" s="424"/>
      <c r="M325" s="425"/>
      <c r="N325" s="416"/>
      <c r="O325" s="416"/>
      <c r="P325" s="65"/>
      <c r="Q325" s="65"/>
      <c r="R325" s="65"/>
      <c r="S325" s="65"/>
      <c r="T325" s="65"/>
      <c r="U325" s="65"/>
      <c r="V325" s="65"/>
      <c r="W325" s="65"/>
      <c r="X325" s="65"/>
      <c r="Y325" s="65"/>
      <c r="Z325" s="65"/>
      <c r="AA325" s="65"/>
      <c r="AB325" s="65"/>
    </row>
    <row r="326" spans="1:28" hidden="1" x14ac:dyDescent="0.2">
      <c r="A326" s="12" t="s">
        <v>1088</v>
      </c>
      <c r="F326" s="423">
        <f t="shared" si="29"/>
        <v>47</v>
      </c>
      <c r="G326" s="424" t="str">
        <f t="shared" si="27"/>
        <v>Celuloza i papir: Dodatne kemikalije</v>
      </c>
      <c r="H326" s="424" t="str">
        <f>IF(COUNTIF($G$272:$M$277,G326)&gt;0,MAX(H$288:H325)+1,"")</f>
        <v/>
      </c>
      <c r="I326" s="19" t="str">
        <f t="shared" si="28"/>
        <v/>
      </c>
      <c r="J326" s="424"/>
      <c r="K326" s="424"/>
      <c r="L326" s="424"/>
      <c r="M326" s="425"/>
    </row>
    <row r="327" spans="1:28" hidden="1" x14ac:dyDescent="0.2">
      <c r="A327" s="12" t="s">
        <v>1088</v>
      </c>
      <c r="F327" s="423">
        <f t="shared" si="29"/>
        <v>48</v>
      </c>
      <c r="G327" s="424" t="str">
        <f t="shared" si="27"/>
        <v>Čađa: Metodologija masene bilance</v>
      </c>
      <c r="H327" s="424" t="str">
        <f>IF(COUNTIF($G$272:$M$277,G327)&gt;0,MAX(H$288:H326)+1,"")</f>
        <v/>
      </c>
      <c r="I327" s="19" t="str">
        <f t="shared" si="28"/>
        <v/>
      </c>
      <c r="J327" s="424"/>
      <c r="K327" s="424"/>
      <c r="L327" s="424"/>
      <c r="M327" s="425"/>
    </row>
    <row r="328" spans="1:28" hidden="1" x14ac:dyDescent="0.2">
      <c r="A328" s="12" t="s">
        <v>1088</v>
      </c>
      <c r="F328" s="423">
        <f t="shared" si="29"/>
        <v>49</v>
      </c>
      <c r="G328" s="424" t="str">
        <f t="shared" si="27"/>
        <v>Amonijak: Gorivo koje se koristi kao ulazni materijal procesa</v>
      </c>
      <c r="H328" s="424" t="str">
        <f>IF(COUNTIF($G$272:$M$277,G328)&gt;0,MAX(H$288:H327)+1,"")</f>
        <v/>
      </c>
      <c r="I328" s="19" t="str">
        <f t="shared" si="28"/>
        <v/>
      </c>
      <c r="J328" s="424"/>
      <c r="K328" s="424"/>
      <c r="L328" s="424"/>
      <c r="M328" s="425"/>
    </row>
    <row r="329" spans="1:28" hidden="1" x14ac:dyDescent="0.2">
      <c r="A329" s="12" t="s">
        <v>1088</v>
      </c>
      <c r="F329" s="423">
        <f t="shared" si="29"/>
        <v>50</v>
      </c>
      <c r="G329" s="424" t="str">
        <f t="shared" si="27"/>
        <v>Vodik i sintetski plin: Gorivo koje se koristi kao ulazni materijal procesa</v>
      </c>
      <c r="H329" s="424" t="str">
        <f>IF(COUNTIF($G$272:$M$277,G329)&gt;0,MAX(H$288:H328)+1,"")</f>
        <v/>
      </c>
      <c r="I329" s="19" t="str">
        <f t="shared" si="28"/>
        <v/>
      </c>
      <c r="J329" s="424"/>
      <c r="K329" s="424"/>
      <c r="L329" s="424"/>
      <c r="M329" s="425"/>
    </row>
    <row r="330" spans="1:28" hidden="1" x14ac:dyDescent="0.2">
      <c r="A330" s="12" t="s">
        <v>1088</v>
      </c>
      <c r="F330" s="423">
        <f t="shared" si="29"/>
        <v>51</v>
      </c>
      <c r="G330" s="424" t="str">
        <f t="shared" si="27"/>
        <v>Vodik i sintetski plin: Metodologija masene bilance</v>
      </c>
      <c r="H330" s="424" t="str">
        <f>IF(COUNTIF($G$272:$M$277,G330)&gt;0,MAX(H$288:H329)+1,"")</f>
        <v/>
      </c>
      <c r="I330" s="19" t="str">
        <f t="shared" si="28"/>
        <v/>
      </c>
      <c r="J330" s="424"/>
      <c r="K330" s="424"/>
      <c r="L330" s="424"/>
      <c r="M330" s="425"/>
    </row>
    <row r="331" spans="1:28" hidden="1" x14ac:dyDescent="0.2">
      <c r="A331" s="12" t="s">
        <v>1088</v>
      </c>
      <c r="F331" s="423">
        <f t="shared" si="29"/>
        <v>52</v>
      </c>
      <c r="G331" s="424" t="str">
        <f t="shared" si="27"/>
        <v>Organske kemikalije na veliko: Metodologija masene bilance</v>
      </c>
      <c r="H331" s="424" t="str">
        <f>IF(COUNTIF($G$272:$M$277,G331)&gt;0,MAX(H$288:H330)+1,"")</f>
        <v/>
      </c>
      <c r="I331" s="19" t="str">
        <f t="shared" si="28"/>
        <v/>
      </c>
      <c r="J331" s="424"/>
      <c r="K331" s="424"/>
      <c r="L331" s="424"/>
      <c r="M331" s="425"/>
    </row>
    <row r="332" spans="1:28" hidden="1" x14ac:dyDescent="0.2">
      <c r="A332" s="12" t="s">
        <v>1088</v>
      </c>
      <c r="F332" s="423">
        <f t="shared" si="29"/>
        <v>53</v>
      </c>
      <c r="G332" s="424" t="str">
        <f t="shared" si="27"/>
        <v>Neobojeni, sek. aluminij: Proces (metoda A): samo karbonat</v>
      </c>
      <c r="H332" s="424" t="str">
        <f>IF(COUNTIF($G$272:$M$277,G332)&gt;0,MAX(H$288:H331)+1,"")</f>
        <v/>
      </c>
      <c r="I332" s="19" t="str">
        <f t="shared" si="28"/>
        <v/>
      </c>
      <c r="J332" s="424"/>
      <c r="K332" s="424"/>
      <c r="L332" s="424"/>
      <c r="M332" s="425"/>
    </row>
    <row r="333" spans="1:28" hidden="1" x14ac:dyDescent="0.2">
      <c r="A333" s="12" t="s">
        <v>1088</v>
      </c>
      <c r="F333" s="423">
        <f t="shared" si="29"/>
        <v>54</v>
      </c>
      <c r="G333" s="424" t="str">
        <f t="shared" si="27"/>
        <v>Neobojeni, sek. aluminij: Proces (metoda A): miješani (karbonat + nekarbonat)</v>
      </c>
      <c r="H333" s="424" t="str">
        <f>IF(COUNTIF($G$272:$M$277,G333)&gt;0,MAX(H$288:H332)+1,"")</f>
        <v/>
      </c>
      <c r="I333" s="19" t="str">
        <f t="shared" si="28"/>
        <v/>
      </c>
      <c r="J333" s="424"/>
      <c r="K333" s="424"/>
      <c r="L333" s="424"/>
      <c r="M333" s="425"/>
    </row>
    <row r="334" spans="1:28" hidden="1" x14ac:dyDescent="0.2">
      <c r="A334" s="12" t="s">
        <v>1088</v>
      </c>
      <c r="F334" s="423">
        <f t="shared" si="29"/>
        <v>55</v>
      </c>
      <c r="G334" s="424" t="str">
        <f t="shared" si="27"/>
        <v>Neobojeni, sek. aluminij: Proces (metoda A): nekarbonat</v>
      </c>
      <c r="H334" s="424" t="str">
        <f>IF(COUNTIF($G$272:$M$277,G334)&gt;0,MAX(H$288:H333)+1,"")</f>
        <v/>
      </c>
      <c r="I334" s="19" t="str">
        <f t="shared" si="28"/>
        <v/>
      </c>
      <c r="J334" s="424"/>
      <c r="K334" s="424"/>
      <c r="L334" s="424"/>
      <c r="M334" s="425"/>
    </row>
    <row r="335" spans="1:28" hidden="1" x14ac:dyDescent="0.2">
      <c r="A335" s="12" t="s">
        <v>1088</v>
      </c>
      <c r="F335" s="423">
        <f t="shared" si="29"/>
        <v>56</v>
      </c>
      <c r="G335" s="424" t="str">
        <f t="shared" si="27"/>
        <v>Neobojeni, sek. aluminij: Proces (metoda B): izlaz oksida</v>
      </c>
      <c r="H335" s="424" t="str">
        <f>IF(COUNTIF($G$272:$M$277,G335)&gt;0,MAX(H$288:H334)+1,"")</f>
        <v/>
      </c>
      <c r="I335" s="19" t="str">
        <f t="shared" si="28"/>
        <v/>
      </c>
      <c r="J335" s="424"/>
      <c r="K335" s="424"/>
      <c r="L335" s="424"/>
      <c r="M335" s="425"/>
    </row>
    <row r="336" spans="1:28" hidden="1" x14ac:dyDescent="0.2">
      <c r="A336" s="12" t="s">
        <v>1088</v>
      </c>
      <c r="F336" s="423">
        <f t="shared" si="29"/>
        <v>57</v>
      </c>
      <c r="G336" s="424" t="str">
        <f t="shared" si="27"/>
        <v>Neobojeni, sek. aluminij: Metodologija masene bilance</v>
      </c>
      <c r="H336" s="424" t="str">
        <f>IF(COUNTIF($G$272:$M$277,G336)&gt;0,MAX(H$288:H335)+1,"")</f>
        <v/>
      </c>
      <c r="I336" s="19" t="str">
        <f t="shared" si="28"/>
        <v/>
      </c>
      <c r="J336" s="424"/>
      <c r="K336" s="424"/>
      <c r="L336" s="424"/>
      <c r="M336" s="425"/>
    </row>
    <row r="337" spans="1:13" hidden="1" x14ac:dyDescent="0.2">
      <c r="A337" s="12" t="s">
        <v>1088</v>
      </c>
      <c r="F337" s="423">
        <f t="shared" si="29"/>
        <v>58</v>
      </c>
      <c r="G337" s="424" t="str">
        <f t="shared" si="27"/>
        <v>Natrij karbonat / natrij bikarbonat: Metodologija masene bilance</v>
      </c>
      <c r="H337" s="424" t="str">
        <f>IF(COUNTIF($G$272:$M$277,G337)&gt;0,MAX(H$288:H336)+1,"")</f>
        <v/>
      </c>
      <c r="I337" s="19" t="str">
        <f t="shared" si="28"/>
        <v/>
      </c>
      <c r="J337" s="424"/>
      <c r="K337" s="424"/>
      <c r="L337" s="424"/>
      <c r="M337" s="425"/>
    </row>
    <row r="338" spans="1:13" hidden="1" x14ac:dyDescent="0.2">
      <c r="A338" s="12" t="s">
        <v>1088</v>
      </c>
      <c r="F338" s="423">
        <f t="shared" si="29"/>
        <v>59</v>
      </c>
      <c r="G338" s="424" t="str">
        <f t="shared" si="27"/>
        <v>Primarni aluminij: Metodologija masene bilance</v>
      </c>
      <c r="H338" s="424" t="str">
        <f>IF(COUNTIF($G$272:$M$277,G338)&gt;0,MAX(H$288:H337)+1,"")</f>
        <v/>
      </c>
      <c r="I338" s="19" t="str">
        <f t="shared" si="28"/>
        <v/>
      </c>
      <c r="J338" s="424"/>
      <c r="K338" s="424"/>
      <c r="L338" s="424"/>
      <c r="M338" s="425"/>
    </row>
    <row r="339" spans="1:13" hidden="1" x14ac:dyDescent="0.2">
      <c r="A339" s="12" t="s">
        <v>1088</v>
      </c>
      <c r="F339" s="423">
        <f t="shared" si="29"/>
        <v>60</v>
      </c>
      <c r="G339" s="424" t="str">
        <f t="shared" si="27"/>
        <v>Primarni aluminij: Emisije PFC (Metoda nagiba)</v>
      </c>
      <c r="H339" s="424" t="str">
        <f>IF(COUNTIF($G$272:$M$277,G339)&gt;0,MAX(H$288:H338)+1,"")</f>
        <v/>
      </c>
      <c r="I339" s="19" t="str">
        <f t="shared" si="28"/>
        <v/>
      </c>
      <c r="J339" s="424"/>
      <c r="K339" s="424"/>
      <c r="L339" s="424"/>
      <c r="M339" s="425"/>
    </row>
    <row r="340" spans="1:13" hidden="1" x14ac:dyDescent="0.2">
      <c r="A340" s="12" t="s">
        <v>1088</v>
      </c>
      <c r="F340" s="601">
        <f t="shared" si="29"/>
        <v>61</v>
      </c>
      <c r="G340" s="602" t="str">
        <f t="shared" ref="G340:G348" si="30">INDEX(EUConst_TierActivityListNames,F340)</f>
        <v>Primarni aluminij: Emisije PFC (prenaponska metoda)</v>
      </c>
      <c r="H340" s="602" t="str">
        <f>IF(COUNTIF($G$272:$M$277,G340)&gt;0,MAX(H$288:H339)+1,"")</f>
        <v/>
      </c>
      <c r="I340" s="603" t="str">
        <f t="shared" si="28"/>
        <v/>
      </c>
      <c r="J340" s="602"/>
      <c r="K340" s="602"/>
      <c r="L340" s="602"/>
      <c r="M340" s="604"/>
    </row>
    <row r="341" spans="1:13" hidden="1" x14ac:dyDescent="0.2">
      <c r="A341" s="12" t="s">
        <v>1088</v>
      </c>
      <c r="F341" s="601">
        <f t="shared" si="29"/>
        <v>62</v>
      </c>
      <c r="G341" s="602" t="str">
        <f t="shared" si="30"/>
        <v>CCS: Capture: CO2 transferred</v>
      </c>
      <c r="H341" s="602" t="str">
        <f>IF(COUNTIF($G$272:$M$277,G341)&gt;0,MAX(H$288:H340)+1,"")</f>
        <v/>
      </c>
      <c r="I341" s="603" t="str">
        <f t="shared" si="28"/>
        <v/>
      </c>
      <c r="J341" s="602"/>
      <c r="K341" s="602"/>
      <c r="L341" s="602"/>
      <c r="M341" s="604"/>
    </row>
    <row r="342" spans="1:13" hidden="1" x14ac:dyDescent="0.2">
      <c r="A342" s="12" t="s">
        <v>1088</v>
      </c>
      <c r="F342" s="601">
        <f t="shared" si="29"/>
        <v>63</v>
      </c>
      <c r="G342" s="602" t="str">
        <f t="shared" si="30"/>
        <v>CCS: Transport: CO2 transferred</v>
      </c>
      <c r="H342" s="602" t="str">
        <f>IF(COUNTIF($G$272:$M$277,G342)&gt;0,MAX(H$288:H341)+1,"")</f>
        <v/>
      </c>
      <c r="I342" s="603" t="str">
        <f t="shared" si="28"/>
        <v/>
      </c>
      <c r="J342" s="602"/>
      <c r="K342" s="602"/>
      <c r="L342" s="602"/>
      <c r="M342" s="604"/>
    </row>
    <row r="343" spans="1:13" hidden="1" x14ac:dyDescent="0.2">
      <c r="A343" s="12" t="s">
        <v>1088</v>
      </c>
      <c r="F343" s="601">
        <f t="shared" si="29"/>
        <v>64</v>
      </c>
      <c r="G343" s="602" t="str">
        <f t="shared" si="30"/>
        <v>CCS: Transport: CO2 vented</v>
      </c>
      <c r="H343" s="602" t="str">
        <f>IF(COUNTIF($G$272:$M$277,G343)&gt;0,MAX(H$288:H342)+1,"")</f>
        <v/>
      </c>
      <c r="I343" s="603" t="str">
        <f t="shared" si="28"/>
        <v/>
      </c>
      <c r="J343" s="602"/>
      <c r="K343" s="602"/>
      <c r="L343" s="602"/>
      <c r="M343" s="604"/>
    </row>
    <row r="344" spans="1:13" hidden="1" x14ac:dyDescent="0.2">
      <c r="A344" s="12" t="s">
        <v>1088</v>
      </c>
      <c r="F344" s="601">
        <f t="shared" si="29"/>
        <v>65</v>
      </c>
      <c r="G344" s="602" t="str">
        <f t="shared" si="30"/>
        <v>CCS: Transport: CO2 leaked</v>
      </c>
      <c r="H344" s="602" t="str">
        <f>IF(COUNTIF($G$272:$M$277,G344)&gt;0,MAX(H$288:H343)+1,"")</f>
        <v/>
      </c>
      <c r="I344" s="603" t="str">
        <f t="shared" si="28"/>
        <v/>
      </c>
      <c r="J344" s="602"/>
      <c r="K344" s="602"/>
      <c r="L344" s="602"/>
      <c r="M344" s="604"/>
    </row>
    <row r="345" spans="1:13" hidden="1" x14ac:dyDescent="0.2">
      <c r="A345" s="12" t="s">
        <v>1088</v>
      </c>
      <c r="F345" s="601">
        <f t="shared" si="29"/>
        <v>66</v>
      </c>
      <c r="G345" s="602" t="str">
        <f t="shared" si="30"/>
        <v>CCS: Transport: CO2 fugitive</v>
      </c>
      <c r="H345" s="602" t="str">
        <f>IF(COUNTIF($G$272:$M$277,G345)&gt;0,MAX(H$288:H344)+1,"")</f>
        <v/>
      </c>
      <c r="I345" s="603" t="str">
        <f t="shared" ref="I345:I350" si="31">IF(ISERROR(INDEX($G$280:$G$350,MATCH(F345,$H$280:$H$350,0))),"",INDEX($G$280:$G$350,MATCH(F345,$H$280:$H$350,0)))</f>
        <v/>
      </c>
      <c r="J345" s="602"/>
      <c r="K345" s="602"/>
      <c r="L345" s="602"/>
      <c r="M345" s="604"/>
    </row>
    <row r="346" spans="1:13" hidden="1" x14ac:dyDescent="0.2">
      <c r="A346" s="12" t="s">
        <v>1088</v>
      </c>
      <c r="F346" s="601">
        <f>F345+1</f>
        <v>67</v>
      </c>
      <c r="G346" s="602" t="str">
        <f t="shared" si="30"/>
        <v>CCS: Storage: CO2 transferred</v>
      </c>
      <c r="H346" s="602" t="str">
        <f>IF(COUNTIF($G$272:$M$277,G346)&gt;0,MAX(H$288:H345)+1,"")</f>
        <v/>
      </c>
      <c r="I346" s="603" t="str">
        <f t="shared" si="31"/>
        <v/>
      </c>
      <c r="J346" s="602"/>
      <c r="K346" s="602"/>
      <c r="L346" s="602"/>
      <c r="M346" s="604"/>
    </row>
    <row r="347" spans="1:13" hidden="1" x14ac:dyDescent="0.2">
      <c r="A347" s="12" t="s">
        <v>1088</v>
      </c>
      <c r="F347" s="601">
        <f>F346+1</f>
        <v>68</v>
      </c>
      <c r="G347" s="602" t="str">
        <f t="shared" si="30"/>
        <v>CCS: Storage: CO2 vented</v>
      </c>
      <c r="H347" s="602" t="str">
        <f>IF(COUNTIF($G$272:$M$277,G347)&gt;0,MAX(H$288:H346)+1,"")</f>
        <v/>
      </c>
      <c r="I347" s="603" t="str">
        <f t="shared" si="31"/>
        <v/>
      </c>
      <c r="J347" s="602"/>
      <c r="K347" s="602"/>
      <c r="L347" s="602"/>
      <c r="M347" s="604"/>
    </row>
    <row r="348" spans="1:13" hidden="1" x14ac:dyDescent="0.2">
      <c r="A348" s="12" t="s">
        <v>1088</v>
      </c>
      <c r="F348" s="601">
        <f>F347+1</f>
        <v>69</v>
      </c>
      <c r="G348" s="602" t="str">
        <f t="shared" si="30"/>
        <v>CCS: Storage: CO2 leaked</v>
      </c>
      <c r="H348" s="602" t="str">
        <f>IF(COUNTIF($G$272:$M$277,G348)&gt;0,MAX(H$288:H347)+1,"")</f>
        <v/>
      </c>
      <c r="I348" s="603" t="str">
        <f t="shared" si="31"/>
        <v/>
      </c>
      <c r="J348" s="602"/>
      <c r="K348" s="602"/>
      <c r="L348" s="602"/>
      <c r="M348" s="604"/>
    </row>
    <row r="349" spans="1:13" ht="13.5" hidden="1" thickBot="1" x14ac:dyDescent="0.25">
      <c r="A349" s="12" t="s">
        <v>1088</v>
      </c>
      <c r="F349" s="426">
        <f>F348+1</f>
        <v>70</v>
      </c>
      <c r="G349" s="427" t="str">
        <f>INDEX(EUConst_TierActivityListNames,F349)</f>
        <v>CCS: Storage: CO2 fugitive</v>
      </c>
      <c r="H349" s="427" t="str">
        <f>IF(COUNTIF($G$272:$M$277,G349)&gt;0,MAX(H$288:H348)+1,"")</f>
        <v/>
      </c>
      <c r="I349" s="20" t="str">
        <f t="shared" si="31"/>
        <v/>
      </c>
      <c r="J349" s="427"/>
      <c r="K349" s="427"/>
      <c r="L349" s="427"/>
      <c r="M349" s="428"/>
    </row>
    <row r="350" spans="1:13" ht="13.5" hidden="1" thickBot="1" x14ac:dyDescent="0.25">
      <c r="A350" s="12" t="s">
        <v>1088</v>
      </c>
      <c r="E350" s="679" t="s">
        <v>1792</v>
      </c>
      <c r="F350" s="426">
        <f>F349+1</f>
        <v>71</v>
      </c>
      <c r="G350" s="427" t="str">
        <f>IF(CNTR_InstHasCCU=TRUE,EUwideConstants!$Q$769,"")</f>
        <v/>
      </c>
      <c r="H350" s="427" t="str">
        <f>IF(G350&lt;&gt;"",MAX(H$288:H349)+1,"")</f>
        <v/>
      </c>
      <c r="I350" s="20" t="str">
        <f t="shared" si="31"/>
        <v/>
      </c>
      <c r="J350" s="427"/>
      <c r="K350" s="427"/>
      <c r="L350" s="427"/>
      <c r="M350" s="428"/>
    </row>
    <row r="351" spans="1:13" hidden="1" x14ac:dyDescent="0.2">
      <c r="A351" s="12" t="s">
        <v>1088</v>
      </c>
    </row>
  </sheetData>
  <sheetProtection sheet="1" objects="1" scenarios="1" formatCells="0" formatColumns="0" formatRows="0"/>
  <mergeCells count="275">
    <mergeCell ref="F192:H192"/>
    <mergeCell ref="I192:K192"/>
    <mergeCell ref="E157:K157"/>
    <mergeCell ref="F147:K147"/>
    <mergeCell ref="F144:K144"/>
    <mergeCell ref="F146:K146"/>
    <mergeCell ref="E43:N43"/>
    <mergeCell ref="E25:N25"/>
    <mergeCell ref="E30:N30"/>
    <mergeCell ref="F53:J53"/>
    <mergeCell ref="E70:H70"/>
    <mergeCell ref="E67:N67"/>
    <mergeCell ref="E133:N133"/>
    <mergeCell ref="E94:N94"/>
    <mergeCell ref="D88:N88"/>
    <mergeCell ref="E184:N184"/>
    <mergeCell ref="E163:N163"/>
    <mergeCell ref="F169:J169"/>
    <mergeCell ref="G153:K155"/>
    <mergeCell ref="F170:J170"/>
    <mergeCell ref="F172:J172"/>
    <mergeCell ref="E161:N161"/>
    <mergeCell ref="L157:N157"/>
    <mergeCell ref="E167:N167"/>
    <mergeCell ref="I193:K193"/>
    <mergeCell ref="I196:K196"/>
    <mergeCell ref="I194:K194"/>
    <mergeCell ref="F236:K236"/>
    <mergeCell ref="F199:H199"/>
    <mergeCell ref="E214:N214"/>
    <mergeCell ref="E213:N213"/>
    <mergeCell ref="I199:K199"/>
    <mergeCell ref="F198:H198"/>
    <mergeCell ref="F201:H201"/>
    <mergeCell ref="F225:K225"/>
    <mergeCell ref="F230:K230"/>
    <mergeCell ref="F223:K223"/>
    <mergeCell ref="F204:H204"/>
    <mergeCell ref="I204:K204"/>
    <mergeCell ref="I195:K195"/>
    <mergeCell ref="F200:H200"/>
    <mergeCell ref="I197:K197"/>
    <mergeCell ref="F197:H197"/>
    <mergeCell ref="I198:K198"/>
    <mergeCell ref="F215:N215"/>
    <mergeCell ref="I203:K203"/>
    <mergeCell ref="F203:H203"/>
    <mergeCell ref="F202:H202"/>
    <mergeCell ref="E221:N221"/>
    <mergeCell ref="E218:N218"/>
    <mergeCell ref="F217:N217"/>
    <mergeCell ref="E220:N220"/>
    <mergeCell ref="F232:K232"/>
    <mergeCell ref="E244:N244"/>
    <mergeCell ref="K238:N238"/>
    <mergeCell ref="I251:K251"/>
    <mergeCell ref="F228:K228"/>
    <mergeCell ref="E246:N246"/>
    <mergeCell ref="E247:N247"/>
    <mergeCell ref="E245:N245"/>
    <mergeCell ref="K242:N242"/>
    <mergeCell ref="F229:K229"/>
    <mergeCell ref="F233:K233"/>
    <mergeCell ref="F227:K227"/>
    <mergeCell ref="F254:H254"/>
    <mergeCell ref="E188:N188"/>
    <mergeCell ref="F249:H249"/>
    <mergeCell ref="F174:J174"/>
    <mergeCell ref="E189:N189"/>
    <mergeCell ref="I191:K191"/>
    <mergeCell ref="F257:H257"/>
    <mergeCell ref="F256:H256"/>
    <mergeCell ref="F253:H253"/>
    <mergeCell ref="L255:N255"/>
    <mergeCell ref="L254:N254"/>
    <mergeCell ref="I254:K254"/>
    <mergeCell ref="I255:K255"/>
    <mergeCell ref="F255:H255"/>
    <mergeCell ref="F231:K231"/>
    <mergeCell ref="F224:K224"/>
    <mergeCell ref="L250:N250"/>
    <mergeCell ref="F252:H252"/>
    <mergeCell ref="L252:N252"/>
    <mergeCell ref="I250:K250"/>
    <mergeCell ref="E187:N187"/>
    <mergeCell ref="I252:K252"/>
    <mergeCell ref="E219:N219"/>
    <mergeCell ref="F216:N216"/>
    <mergeCell ref="L259:N259"/>
    <mergeCell ref="L257:N257"/>
    <mergeCell ref="L256:N256"/>
    <mergeCell ref="G206:K208"/>
    <mergeCell ref="F234:K234"/>
    <mergeCell ref="F226:K226"/>
    <mergeCell ref="L260:N260"/>
    <mergeCell ref="F260:H260"/>
    <mergeCell ref="F258:H258"/>
    <mergeCell ref="I258:K258"/>
    <mergeCell ref="I259:K259"/>
    <mergeCell ref="F259:H259"/>
    <mergeCell ref="L258:N258"/>
    <mergeCell ref="F250:H250"/>
    <mergeCell ref="F251:H251"/>
    <mergeCell ref="L249:N249"/>
    <mergeCell ref="L251:N251"/>
    <mergeCell ref="I249:K249"/>
    <mergeCell ref="K240:N240"/>
    <mergeCell ref="F235:K235"/>
    <mergeCell ref="E211:N211"/>
    <mergeCell ref="I257:K257"/>
    <mergeCell ref="I256:K256"/>
    <mergeCell ref="I253:K253"/>
    <mergeCell ref="K158:N158"/>
    <mergeCell ref="E164:N164"/>
    <mergeCell ref="E165:N165"/>
    <mergeCell ref="E160:N160"/>
    <mergeCell ref="F171:J171"/>
    <mergeCell ref="F150:K150"/>
    <mergeCell ref="F139:K139"/>
    <mergeCell ref="F145:K145"/>
    <mergeCell ref="E162:N162"/>
    <mergeCell ref="F141:K141"/>
    <mergeCell ref="F140:K140"/>
    <mergeCell ref="F143:K143"/>
    <mergeCell ref="F148:K148"/>
    <mergeCell ref="F142:K142"/>
    <mergeCell ref="F151:K151"/>
    <mergeCell ref="F149:K149"/>
    <mergeCell ref="E42:N42"/>
    <mergeCell ref="E44:N44"/>
    <mergeCell ref="E134:N134"/>
    <mergeCell ref="F126:M126"/>
    <mergeCell ref="E99:H99"/>
    <mergeCell ref="F123:M123"/>
    <mergeCell ref="F54:J54"/>
    <mergeCell ref="E91:N91"/>
    <mergeCell ref="E93:N93"/>
    <mergeCell ref="F76:N76"/>
    <mergeCell ref="J96:N96"/>
    <mergeCell ref="E82:K82"/>
    <mergeCell ref="F122:M122"/>
    <mergeCell ref="F120:M120"/>
    <mergeCell ref="F118:M118"/>
    <mergeCell ref="E97:H97"/>
    <mergeCell ref="J98:N98"/>
    <mergeCell ref="E98:H98"/>
    <mergeCell ref="E100:H100"/>
    <mergeCell ref="F117:M117"/>
    <mergeCell ref="F115:M115"/>
    <mergeCell ref="F59:J59"/>
    <mergeCell ref="F77:N77"/>
    <mergeCell ref="J97:N97"/>
    <mergeCell ref="E268:I268"/>
    <mergeCell ref="F196:H196"/>
    <mergeCell ref="F175:J175"/>
    <mergeCell ref="I202:K202"/>
    <mergeCell ref="F195:H195"/>
    <mergeCell ref="E166:N166"/>
    <mergeCell ref="F191:H191"/>
    <mergeCell ref="F176:J176"/>
    <mergeCell ref="K183:N183"/>
    <mergeCell ref="G178:K180"/>
    <mergeCell ref="L182:N182"/>
    <mergeCell ref="E182:K182"/>
    <mergeCell ref="F266:L266"/>
    <mergeCell ref="E185:N185"/>
    <mergeCell ref="I201:K201"/>
    <mergeCell ref="F194:H194"/>
    <mergeCell ref="F193:H193"/>
    <mergeCell ref="E186:N186"/>
    <mergeCell ref="I200:K200"/>
    <mergeCell ref="E212:N212"/>
    <mergeCell ref="F173:J173"/>
    <mergeCell ref="G262:K264"/>
    <mergeCell ref="L253:N253"/>
    <mergeCell ref="I260:K260"/>
    <mergeCell ref="E135:N135"/>
    <mergeCell ref="F138:K138"/>
    <mergeCell ref="F125:M125"/>
    <mergeCell ref="F112:M112"/>
    <mergeCell ref="E101:H101"/>
    <mergeCell ref="J101:N101"/>
    <mergeCell ref="F116:M116"/>
    <mergeCell ref="F114:M114"/>
    <mergeCell ref="E109:N109"/>
    <mergeCell ref="E136:N136"/>
    <mergeCell ref="E108:N108"/>
    <mergeCell ref="E107:N107"/>
    <mergeCell ref="E104:N104"/>
    <mergeCell ref="G128:K130"/>
    <mergeCell ref="F113:M113"/>
    <mergeCell ref="F119:M119"/>
    <mergeCell ref="F121:M121"/>
    <mergeCell ref="E110:N110"/>
    <mergeCell ref="J102:N102"/>
    <mergeCell ref="F124:M124"/>
    <mergeCell ref="E66:N66"/>
    <mergeCell ref="E102:H102"/>
    <mergeCell ref="J99:N99"/>
    <mergeCell ref="E79:N79"/>
    <mergeCell ref="F60:J60"/>
    <mergeCell ref="F61:J61"/>
    <mergeCell ref="E84:N84"/>
    <mergeCell ref="J73:N73"/>
    <mergeCell ref="E83:N83"/>
    <mergeCell ref="E80:N80"/>
    <mergeCell ref="F63:J63"/>
    <mergeCell ref="E71:H71"/>
    <mergeCell ref="E68:N68"/>
    <mergeCell ref="E96:H96"/>
    <mergeCell ref="E75:N75"/>
    <mergeCell ref="F62:J62"/>
    <mergeCell ref="E85:N85"/>
    <mergeCell ref="E86:N86"/>
    <mergeCell ref="F58:J58"/>
    <mergeCell ref="E40:N40"/>
    <mergeCell ref="E39:N39"/>
    <mergeCell ref="J100:N100"/>
    <mergeCell ref="E78:N78"/>
    <mergeCell ref="E65:J65"/>
    <mergeCell ref="E92:N92"/>
    <mergeCell ref="E51:N51"/>
    <mergeCell ref="E27:N27"/>
    <mergeCell ref="E33:N33"/>
    <mergeCell ref="E35:N35"/>
    <mergeCell ref="E45:N45"/>
    <mergeCell ref="E31:N31"/>
    <mergeCell ref="K38:N38"/>
    <mergeCell ref="E38:J38"/>
    <mergeCell ref="F46:N46"/>
    <mergeCell ref="E74:N74"/>
    <mergeCell ref="F47:N47"/>
    <mergeCell ref="E48:N48"/>
    <mergeCell ref="E50:N50"/>
    <mergeCell ref="F55:J55"/>
    <mergeCell ref="F56:J56"/>
    <mergeCell ref="F57:J57"/>
    <mergeCell ref="E49:N49"/>
    <mergeCell ref="E28:N28"/>
    <mergeCell ref="E34:N34"/>
    <mergeCell ref="E36:N36"/>
    <mergeCell ref="D8:N8"/>
    <mergeCell ref="E14:N14"/>
    <mergeCell ref="D11:N11"/>
    <mergeCell ref="E32:N32"/>
    <mergeCell ref="E13:N13"/>
    <mergeCell ref="E19:N19"/>
    <mergeCell ref="E29:N29"/>
    <mergeCell ref="D10:N10"/>
    <mergeCell ref="E17:N17"/>
    <mergeCell ref="E18:N18"/>
    <mergeCell ref="E24:N24"/>
    <mergeCell ref="E26:N26"/>
    <mergeCell ref="E20:N20"/>
    <mergeCell ref="E21:N21"/>
    <mergeCell ref="E22:N22"/>
    <mergeCell ref="E23:N23"/>
    <mergeCell ref="E15:N15"/>
    <mergeCell ref="E2:F2"/>
    <mergeCell ref="G2:H2"/>
    <mergeCell ref="I4:J4"/>
    <mergeCell ref="E3:F3"/>
    <mergeCell ref="C6:N6"/>
    <mergeCell ref="K2:L2"/>
    <mergeCell ref="M2:N2"/>
    <mergeCell ref="B2:D4"/>
    <mergeCell ref="K3:L3"/>
    <mergeCell ref="I2:J2"/>
    <mergeCell ref="G4:H4"/>
    <mergeCell ref="I3:J3"/>
    <mergeCell ref="G3:H3"/>
    <mergeCell ref="E4:F4"/>
    <mergeCell ref="M3:N3"/>
    <mergeCell ref="M4:N4"/>
    <mergeCell ref="K4:L4"/>
  </mergeCells>
  <phoneticPr fontId="6" type="noConversion"/>
  <conditionalFormatting sqref="K171:N176 F171:I176">
    <cfRule type="expression" dxfId="397" priority="45" stopIfTrue="1">
      <formula>$AB171</formula>
    </cfRule>
  </conditionalFormatting>
  <conditionalFormatting sqref="E226:N236">
    <cfRule type="expression" dxfId="396" priority="43" stopIfTrue="1">
      <formula>$AB226</formula>
    </cfRule>
  </conditionalFormatting>
  <conditionalFormatting sqref="F194:N204">
    <cfRule type="expression" dxfId="395" priority="48" stopIfTrue="1">
      <formula>$AB194=TRUE</formula>
    </cfRule>
  </conditionalFormatting>
  <conditionalFormatting sqref="J73:N73">
    <cfRule type="containsText" dxfId="394" priority="4" stopIfTrue="1" operator="containsText" text="!">
      <formula>NOT(ISERROR(SEARCH("!",J73)))</formula>
    </cfRule>
  </conditionalFormatting>
  <conditionalFormatting sqref="F141:N151">
    <cfRule type="expression" dxfId="393" priority="3" stopIfTrue="1">
      <formula>$AB141=TRUE</formula>
    </cfRule>
  </conditionalFormatting>
  <conditionalFormatting sqref="E84:N86">
    <cfRule type="expression" dxfId="392" priority="2" stopIfTrue="1">
      <formula>$AB$84=TRUE</formula>
    </cfRule>
  </conditionalFormatting>
  <conditionalFormatting sqref="I73">
    <cfRule type="expression" dxfId="391" priority="1" stopIfTrue="1">
      <formula>$AB$73</formula>
    </cfRule>
  </conditionalFormatting>
  <dataValidations disablePrompts="1" count="10">
    <dataValidation type="list" allowBlank="1" showInputMessage="1" showErrorMessage="1" sqref="K170:K176 N192:N204" xr:uid="{00000000-0002-0000-0400-000000000000}">
      <formula1>CNTR_EmissionPointsListEPx</formula1>
    </dataValidation>
    <dataValidation type="list" allowBlank="1" showInputMessage="1" showErrorMessage="1" sqref="N113:N126 L141:L151 L192:L204" xr:uid="{00000000-0002-0000-0400-000001000000}">
      <formula1>CNTR_ActivityListAx</formula1>
    </dataValidation>
    <dataValidation type="list" allowBlank="1" showInputMessage="1" showErrorMessage="1" sqref="M141:M151 M192:M204" xr:uid="{00000000-0002-0000-0400-000002000000}">
      <formula1>CNTR_SourceStreamListSx</formula1>
    </dataValidation>
    <dataValidation type="list" allowBlank="1" showInputMessage="1" showErrorMessage="1" sqref="I192:K193" xr:uid="{00000000-0002-0000-0400-000003000000}">
      <formula1>INDIRECT("$i$" &amp; ROW($I$280) &amp; ":$i$" &amp; ROW($I$280)-1+MAX($H$280:$H$323))</formula1>
    </dataValidation>
    <dataValidation type="list" allowBlank="1" showInputMessage="1" showErrorMessage="1" sqref="N141:N151" xr:uid="{00000000-0002-0000-0400-000004000000}">
      <formula1>SpecifiedEmissions2</formula1>
    </dataValidation>
    <dataValidation type="list" allowBlank="1" showInputMessage="1" showErrorMessage="1" sqref="L82 I73 I96:I102" xr:uid="{00000000-0002-0000-0400-000005000000}">
      <formula1>EUconst_TrueFalse</formula1>
    </dataValidation>
    <dataValidation type="list" allowBlank="1" showInputMessage="1" showErrorMessage="1" sqref="N226:N236" xr:uid="{00000000-0002-0000-0400-000006000000}">
      <formula1>SourceCategory</formula1>
    </dataValidation>
    <dataValidation type="list" allowBlank="1" showInputMessage="1" showErrorMessage="1" sqref="N170:N176" xr:uid="{00000000-0002-0000-0400-000007000000}">
      <formula1>EUconst_CEMSType</formula1>
    </dataValidation>
    <dataValidation type="list" allowBlank="1" showInputMessage="1" showErrorMessage="1" sqref="F54:F63" xr:uid="{00000000-0002-0000-0400-000008000000}">
      <formula1>AnnexIActivities</formula1>
    </dataValidation>
    <dataValidation type="list" allowBlank="1" showInputMessage="1" showErrorMessage="1" sqref="I194:K204" xr:uid="{00000000-0002-0000-0400-000009000000}">
      <formula1>INDIRECT("$i$" &amp; ROW($I$280) &amp; ":$i$" &amp; ROW($I$280)-1+MAX($H$280:$H$350))</formula1>
    </dataValidation>
  </dataValidations>
  <hyperlinks>
    <hyperlink ref="E49" r:id="rId1" xr:uid="{00000000-0004-0000-0400-000000000000}"/>
    <hyperlink ref="E3:F3" location="JUMP_C_Top" display="Top of sheet" xr:uid="{00000000-0004-0000-0400-000001000000}"/>
    <hyperlink ref="G2:H2" location="JUMP_a_Content" display="Table of contents" xr:uid="{00000000-0004-0000-0400-000002000000}"/>
    <hyperlink ref="E4:F4" location="JUMP_C_Bottom" display="End of sheet" xr:uid="{00000000-0004-0000-0400-000003000000}"/>
    <hyperlink ref="F266:L266" location="JUMP_D_Top" display="JUMP_D_Top" xr:uid="{00000000-0004-0000-0400-000004000000}"/>
    <hyperlink ref="K2:L2" location="JUMP_D_Top" display="Next sheet" xr:uid="{00000000-0004-0000-0400-000005000000}"/>
    <hyperlink ref="I2:J2" location="JUMP_B_Top" display="Previous sheet" xr:uid="{00000000-0004-0000-0400-000006000000}"/>
    <hyperlink ref="G3:H3" location="JUMP_C_5" display="Installation Activities" xr:uid="{00000000-0004-0000-0400-000007000000}"/>
    <hyperlink ref="I3:J3" location="JUMP_C_6a" display="Monitoring approaches" xr:uid="{00000000-0004-0000-0400-000008000000}"/>
    <hyperlink ref="K3:L3" location="JUMP_C_6b" display="Emission sources&amp;points" xr:uid="{00000000-0004-0000-0400-000009000000}"/>
    <hyperlink ref="G4:H4" location="JUMP_6d" display="Measurement points" xr:uid="{00000000-0004-0000-0400-00000A000000}"/>
    <hyperlink ref="I4:J4" location="JUMP_C_6e" display="Source streams" xr:uid="{00000000-0004-0000-0400-00000B000000}"/>
    <hyperlink ref="K4:L4" location="JUMP_C_6g" display="Activities excluded" xr:uid="{00000000-0004-0000-0400-00000C000000}"/>
    <hyperlink ref="E49:N49" r:id="rId2" display="https://ec.europa.eu/clima/sites/clima/files/ets/docs/guidance_interpretation_en.pdf" xr:uid="{00000000-0004-0000-0400-00000D000000}"/>
  </hyperlinks>
  <pageMargins left="0.78740157480314965" right="0.78740157480314965" top="0.78740157480314965" bottom="0.78740157480314965" header="0.39370078740157483" footer="0.39370078740157483"/>
  <pageSetup paperSize="9" scale="61" fitToHeight="20" orientation="portrait" r:id="rId3"/>
  <headerFooter alignWithMargins="0">
    <oddHeader>&amp;L&amp;F, &amp;A&amp;R&amp;D, &amp;T</oddHeader>
    <oddFooter>&amp;C&amp;P / &amp;N</oddFooter>
  </headerFooter>
  <rowBreaks count="2" manualBreakCount="2">
    <brk id="63" min="1" max="13" man="1"/>
    <brk id="240" min="1" max="13"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indexed="11"/>
    <pageSetUpPr fitToPage="1"/>
  </sheetPr>
  <dimension ref="A1:W318"/>
  <sheetViews>
    <sheetView zoomScaleNormal="100" workbookViewId="0">
      <pane ySplit="4" topLeftCell="A314" activePane="bottomLeft" state="frozen"/>
      <selection activeCell="B2" sqref="B2"/>
      <selection pane="bottomLeft" activeCell="E203" sqref="E203:N203"/>
    </sheetView>
  </sheetViews>
  <sheetFormatPr defaultColWidth="9.140625" defaultRowHeight="12.75" x14ac:dyDescent="0.2"/>
  <cols>
    <col min="1" max="1" width="2.7109375" style="315" hidden="1" customWidth="1"/>
    <col min="2" max="2" width="2.7109375" style="315" customWidth="1"/>
    <col min="3" max="4" width="4.7109375" style="315" customWidth="1"/>
    <col min="5" max="14" width="12.7109375" style="315" customWidth="1"/>
    <col min="15" max="15" width="4.7109375" style="315" customWidth="1"/>
    <col min="16" max="16" width="24.5703125" style="315" hidden="1" customWidth="1"/>
    <col min="17" max="23" width="12.7109375" style="315" hidden="1" customWidth="1"/>
    <col min="24" max="16384" width="9.140625" style="315"/>
  </cols>
  <sheetData>
    <row r="1" spans="1:23" ht="13.5" hidden="1" thickBot="1" x14ac:dyDescent="0.25">
      <c r="A1" s="17" t="s">
        <v>1088</v>
      </c>
      <c r="B1" s="72"/>
      <c r="C1" s="72"/>
      <c r="D1" s="74"/>
      <c r="E1" s="72"/>
      <c r="F1" s="72"/>
      <c r="G1" s="75"/>
      <c r="H1" s="75"/>
      <c r="I1" s="72"/>
      <c r="J1" s="72"/>
      <c r="K1" s="72"/>
      <c r="L1" s="72"/>
      <c r="M1" s="72"/>
      <c r="N1" s="72"/>
      <c r="O1" s="72"/>
      <c r="P1" s="17" t="s">
        <v>1088</v>
      </c>
      <c r="Q1" s="17" t="s">
        <v>1088</v>
      </c>
      <c r="R1" s="17" t="s">
        <v>1088</v>
      </c>
      <c r="S1" s="17" t="s">
        <v>1088</v>
      </c>
      <c r="T1" s="17" t="s">
        <v>1088</v>
      </c>
      <c r="U1" s="17" t="s">
        <v>1088</v>
      </c>
      <c r="V1" s="17" t="s">
        <v>1088</v>
      </c>
      <c r="W1" s="17" t="s">
        <v>1088</v>
      </c>
    </row>
    <row r="2" spans="1:23" ht="13.5" thickBot="1" x14ac:dyDescent="0.25">
      <c r="A2" s="17"/>
      <c r="B2" s="930" t="str">
        <f>Translations!$B$329</f>
        <v>D.
Metodologija proračuna</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c r="P2" s="17"/>
      <c r="Q2" s="72"/>
      <c r="R2" s="72"/>
      <c r="S2" s="72"/>
      <c r="T2" s="72"/>
      <c r="U2" s="72"/>
      <c r="V2" s="72"/>
      <c r="W2" s="72"/>
    </row>
    <row r="3" spans="1:23" x14ac:dyDescent="0.2">
      <c r="A3" s="17"/>
      <c r="B3" s="933"/>
      <c r="C3" s="934"/>
      <c r="D3" s="935"/>
      <c r="E3" s="869" t="str">
        <f>Translations!$B$63</f>
        <v>Vrh lista</v>
      </c>
      <c r="F3" s="869"/>
      <c r="G3" s="869" t="str">
        <f>Translations!$B$274</f>
        <v>Opis</v>
      </c>
      <c r="H3" s="869"/>
      <c r="I3" s="869" t="str">
        <f>Translations!$B$330</f>
        <v>Mjerni instrumenti</v>
      </c>
      <c r="J3" s="869"/>
      <c r="K3" s="869" t="str">
        <f>Translations!$B$331</f>
        <v>Izvori informacija:</v>
      </c>
      <c r="L3" s="869"/>
      <c r="M3" s="887"/>
      <c r="N3" s="888"/>
      <c r="O3" s="7"/>
      <c r="P3" s="17"/>
      <c r="Q3" s="72"/>
      <c r="R3" s="72"/>
      <c r="S3" s="72"/>
      <c r="T3" s="72"/>
      <c r="U3" s="72"/>
      <c r="V3" s="72"/>
      <c r="W3" s="72"/>
    </row>
    <row r="4" spans="1:23" ht="13.5" thickBot="1" x14ac:dyDescent="0.25">
      <c r="A4" s="17"/>
      <c r="B4" s="936"/>
      <c r="C4" s="937"/>
      <c r="D4" s="938"/>
      <c r="E4" s="869" t="str">
        <f>Translations!$B$64</f>
        <v>Dno lista</v>
      </c>
      <c r="F4" s="869"/>
      <c r="G4" s="869" t="str">
        <f>Translations!$B$332</f>
        <v>Laboratoriji</v>
      </c>
      <c r="H4" s="869"/>
      <c r="I4" s="869" t="str">
        <f>Translations!$B$333</f>
        <v>Procedure</v>
      </c>
      <c r="J4" s="869"/>
      <c r="K4" s="869"/>
      <c r="L4" s="869"/>
      <c r="M4" s="887"/>
      <c r="N4" s="888"/>
      <c r="O4" s="7"/>
      <c r="P4" s="17"/>
      <c r="Q4" s="72"/>
      <c r="R4" s="72"/>
      <c r="S4" s="72"/>
      <c r="T4" s="72"/>
      <c r="U4" s="72"/>
      <c r="V4" s="72"/>
      <c r="W4" s="72"/>
    </row>
    <row r="5" spans="1:23" ht="12.75" customHeight="1" thickBot="1" x14ac:dyDescent="0.25">
      <c r="A5" s="72"/>
      <c r="B5" s="8"/>
      <c r="C5" s="9"/>
      <c r="D5" s="10"/>
      <c r="E5" s="8"/>
      <c r="F5" s="10"/>
      <c r="G5" s="10"/>
      <c r="H5" s="10"/>
      <c r="I5" s="8"/>
      <c r="J5" s="8"/>
      <c r="K5" s="8"/>
      <c r="L5" s="8"/>
      <c r="M5" s="7"/>
      <c r="N5" s="7"/>
      <c r="O5" s="7"/>
      <c r="P5" s="17"/>
      <c r="Q5" s="72"/>
      <c r="R5" s="72"/>
      <c r="S5" s="72"/>
      <c r="T5" s="72"/>
      <c r="U5" s="72"/>
      <c r="V5" s="72"/>
      <c r="W5" s="72"/>
    </row>
    <row r="6" spans="1:23" ht="25.5" customHeight="1" thickBot="1" x14ac:dyDescent="0.25">
      <c r="A6" s="76"/>
      <c r="B6" s="413"/>
      <c r="C6" s="929" t="str">
        <f>Translations!$B$16</f>
        <v>D. Metodologija proračuna</v>
      </c>
      <c r="D6" s="929"/>
      <c r="E6" s="929"/>
      <c r="F6" s="929"/>
      <c r="G6" s="929"/>
      <c r="H6" s="929"/>
      <c r="I6" s="929"/>
      <c r="J6" s="929"/>
      <c r="K6" s="929"/>
      <c r="L6" s="1154" t="str">
        <f>IF(OR(CNTR_InstHasCalculation=TRUE,CNTR_InstHasPFC=TRUE),EUconst_Relevant,IF(COUNTA(CNTR_ListRelevantSections)&gt;0,EUconst_NotRelevant,EUconst_Relevant))</f>
        <v>relevantno</v>
      </c>
      <c r="M6" s="1155"/>
      <c r="N6" s="1156"/>
      <c r="O6" s="34"/>
      <c r="P6" s="76"/>
      <c r="Q6" s="76"/>
      <c r="R6" s="76"/>
      <c r="S6" s="76"/>
      <c r="T6" s="76"/>
      <c r="U6" s="76"/>
      <c r="V6" s="76"/>
      <c r="W6" s="76"/>
    </row>
    <row r="7" spans="1:23" ht="5.0999999999999996" customHeight="1" x14ac:dyDescent="0.2">
      <c r="A7" s="76"/>
      <c r="B7" s="413"/>
      <c r="C7" s="413"/>
      <c r="D7" s="413"/>
      <c r="E7" s="98"/>
      <c r="F7" s="413"/>
      <c r="G7" s="413"/>
      <c r="H7" s="413"/>
      <c r="I7" s="413"/>
      <c r="J7" s="413"/>
      <c r="K7" s="413"/>
      <c r="L7" s="413"/>
      <c r="M7" s="413"/>
      <c r="N7" s="413"/>
      <c r="O7" s="34"/>
      <c r="P7" s="76"/>
      <c r="Q7" s="76"/>
      <c r="R7" s="76"/>
      <c r="S7" s="76"/>
      <c r="T7" s="76"/>
      <c r="U7" s="76"/>
      <c r="V7" s="76"/>
      <c r="W7" s="76"/>
    </row>
    <row r="8" spans="1:23" x14ac:dyDescent="0.2">
      <c r="A8" s="72"/>
      <c r="B8" s="416"/>
      <c r="C8" s="416"/>
      <c r="D8" s="416"/>
      <c r="E8" s="416"/>
      <c r="F8" s="416"/>
      <c r="G8" s="416"/>
      <c r="H8" s="416"/>
      <c r="I8" s="416"/>
      <c r="J8" s="416"/>
      <c r="K8" s="1054" t="str">
        <f>IF(L6=EUconst_NotRelevant,HYPERLINK("#JUMP_E_Top",EUconst_MsgNextSheet),HYPERLINK("",EUconst_MsgEnterThisSection))</f>
        <v>Molimo unesite podatke u ovo polje</v>
      </c>
      <c r="L8" s="1054"/>
      <c r="M8" s="1054"/>
      <c r="N8" s="1054"/>
      <c r="O8" s="8"/>
      <c r="P8" s="72"/>
      <c r="Q8" s="72"/>
      <c r="R8" s="72"/>
      <c r="S8" s="72"/>
      <c r="T8" s="72"/>
      <c r="U8" s="72"/>
      <c r="V8" s="72"/>
      <c r="W8" s="72"/>
    </row>
    <row r="9" spans="1:23" ht="5.0999999999999996" customHeight="1" x14ac:dyDescent="0.2">
      <c r="A9" s="72"/>
      <c r="B9" s="416"/>
      <c r="C9" s="416"/>
      <c r="D9" s="416"/>
      <c r="E9" s="416"/>
      <c r="F9" s="416"/>
      <c r="G9" s="416"/>
      <c r="H9" s="416"/>
      <c r="I9" s="416"/>
      <c r="J9" s="416"/>
      <c r="K9" s="416"/>
      <c r="L9" s="416"/>
      <c r="M9" s="416"/>
      <c r="N9" s="416"/>
      <c r="O9" s="8"/>
      <c r="P9" s="72"/>
      <c r="Q9" s="72"/>
      <c r="R9" s="72"/>
      <c r="S9" s="72"/>
      <c r="T9" s="72"/>
      <c r="U9" s="72"/>
      <c r="V9" s="72"/>
      <c r="W9" s="72"/>
    </row>
    <row r="10" spans="1:23" ht="18.75" customHeight="1" x14ac:dyDescent="0.2">
      <c r="A10" s="76"/>
      <c r="B10" s="413"/>
      <c r="C10" s="53">
        <v>7</v>
      </c>
      <c r="D10" s="1003" t="str">
        <f>Translations!$B$17</f>
        <v>Izračun: Detalji potrebni za daljnje popunjavanje podataka u sljedećem listu</v>
      </c>
      <c r="E10" s="1003"/>
      <c r="F10" s="1003"/>
      <c r="G10" s="1003"/>
      <c r="H10" s="1003"/>
      <c r="I10" s="1003"/>
      <c r="J10" s="1003"/>
      <c r="K10" s="1003"/>
      <c r="L10" s="1003"/>
      <c r="M10" s="1003"/>
      <c r="N10" s="1003"/>
      <c r="O10" s="413"/>
      <c r="P10" s="72"/>
      <c r="Q10" s="72"/>
      <c r="R10" s="72"/>
      <c r="S10" s="72"/>
      <c r="T10" s="72"/>
      <c r="U10" s="72"/>
      <c r="V10" s="72"/>
      <c r="W10" s="72"/>
    </row>
    <row r="11" spans="1:23" x14ac:dyDescent="0.2">
      <c r="A11" s="72"/>
      <c r="B11" s="416"/>
      <c r="C11" s="416"/>
      <c r="D11" s="416"/>
      <c r="E11" s="416"/>
      <c r="F11" s="416"/>
      <c r="G11" s="416"/>
      <c r="H11" s="416"/>
      <c r="I11" s="416"/>
      <c r="J11" s="416"/>
      <c r="K11" s="416"/>
      <c r="L11" s="416"/>
      <c r="M11" s="416"/>
      <c r="N11" s="416"/>
      <c r="O11" s="8"/>
      <c r="P11" s="72"/>
      <c r="Q11" s="72"/>
      <c r="R11" s="72"/>
      <c r="S11" s="72"/>
      <c r="T11" s="72"/>
      <c r="U11" s="72"/>
      <c r="V11" s="72"/>
      <c r="W11" s="72"/>
    </row>
    <row r="12" spans="1:23" ht="25.5" customHeight="1" x14ac:dyDescent="0.2">
      <c r="A12" s="72"/>
      <c r="B12" s="416"/>
      <c r="C12" s="429"/>
      <c r="D12" s="1157" t="str">
        <f>Translations!$B$334</f>
        <v>Koristite ovaj list za davanje informacija potrebnih za metodologiju proračuna. Ovdje unesene informacije koriste se kao referenca za detaljne unose u sljedećem listu (E_Tokovi_Izvora).</v>
      </c>
      <c r="E12" s="873"/>
      <c r="F12" s="873"/>
      <c r="G12" s="873"/>
      <c r="H12" s="873"/>
      <c r="I12" s="873"/>
      <c r="J12" s="873"/>
      <c r="K12" s="873"/>
      <c r="L12" s="873"/>
      <c r="M12" s="873"/>
      <c r="N12" s="873"/>
      <c r="O12" s="321"/>
      <c r="P12" s="72"/>
      <c r="Q12" s="72"/>
      <c r="R12" s="72"/>
      <c r="S12" s="72"/>
      <c r="T12" s="72"/>
      <c r="U12" s="72"/>
      <c r="V12" s="72"/>
      <c r="W12" s="72"/>
    </row>
    <row r="13" spans="1:23" ht="38.25" customHeight="1" x14ac:dyDescent="0.2">
      <c r="A13" s="72"/>
      <c r="B13" s="416"/>
      <c r="C13" s="429"/>
      <c r="D13" s="1157" t="str">
        <f>Translations!$B$335</f>
        <v>Konkretno, popis mjernih instrumenata je potreban za praćenje podataka o aktivnostima, popis izvora informacija je potreban za zadane vrijednosti za faktore proračuna u skladu sa člankom 31. Uredbe, a analitičke metode će biti navedene u slučaju da su potrebne analize za faktore proračuna.</v>
      </c>
      <c r="E13" s="873"/>
      <c r="F13" s="873"/>
      <c r="G13" s="873"/>
      <c r="H13" s="873"/>
      <c r="I13" s="873"/>
      <c r="J13" s="873"/>
      <c r="K13" s="873"/>
      <c r="L13" s="873"/>
      <c r="M13" s="873"/>
      <c r="N13" s="873"/>
      <c r="O13" s="321"/>
      <c r="P13" s="72"/>
      <c r="Q13" s="72"/>
      <c r="R13" s="72"/>
      <c r="S13" s="72"/>
      <c r="T13" s="72"/>
      <c r="U13" s="72"/>
      <c r="V13" s="72"/>
      <c r="W13" s="72"/>
    </row>
    <row r="14" spans="1:23" ht="12.75" customHeight="1" x14ac:dyDescent="0.2">
      <c r="A14" s="72"/>
      <c r="B14" s="416"/>
      <c r="C14" s="429"/>
      <c r="D14" s="14"/>
      <c r="E14" s="321"/>
      <c r="F14" s="321"/>
      <c r="G14" s="321"/>
      <c r="H14" s="321"/>
      <c r="I14" s="321"/>
      <c r="J14" s="321"/>
      <c r="K14" s="321"/>
      <c r="L14" s="321"/>
      <c r="M14" s="321"/>
      <c r="N14" s="416"/>
      <c r="O14" s="321"/>
      <c r="P14" s="72"/>
      <c r="Q14" s="72"/>
      <c r="R14" s="72"/>
      <c r="S14" s="72"/>
      <c r="T14" s="72"/>
      <c r="U14" s="72"/>
      <c r="V14" s="72"/>
      <c r="W14" s="72"/>
    </row>
    <row r="15" spans="1:23" ht="16.5" customHeight="1" x14ac:dyDescent="0.2">
      <c r="A15" s="76"/>
      <c r="B15" s="413"/>
      <c r="C15" s="413"/>
      <c r="D15" s="98" t="s">
        <v>1016</v>
      </c>
      <c r="E15" s="1167" t="str">
        <f>Translations!$B$336</f>
        <v>Ukoliko je primjenjivo opišite metodologiju proračuna za praćenje emisija CO2 iz vašeg postrojenja:</v>
      </c>
      <c r="F15" s="1168"/>
      <c r="G15" s="1168"/>
      <c r="H15" s="1168"/>
      <c r="I15" s="1168"/>
      <c r="J15" s="1168"/>
      <c r="K15" s="1168"/>
      <c r="L15" s="1168"/>
      <c r="M15" s="1168"/>
      <c r="N15" s="1168"/>
      <c r="O15" s="321"/>
      <c r="P15" s="108"/>
      <c r="Q15" s="108"/>
      <c r="R15" s="117"/>
      <c r="S15" s="76"/>
      <c r="T15" s="76"/>
      <c r="U15" s="76"/>
      <c r="V15" s="76"/>
      <c r="W15" s="76"/>
    </row>
    <row r="16" spans="1:23" ht="12.75" customHeight="1" x14ac:dyDescent="0.2">
      <c r="A16" s="72"/>
      <c r="B16" s="416"/>
      <c r="C16" s="416"/>
      <c r="D16" s="336"/>
      <c r="E16" s="1059" t="str">
        <f>Translations!$B$337</f>
        <v>Navedite kratak opis metodologije proračuna, uključujući i formule, korištene za utvrđivanje godišnje emisije CO2 u polju ispod.</v>
      </c>
      <c r="F16" s="1059"/>
      <c r="G16" s="1059"/>
      <c r="H16" s="1059"/>
      <c r="I16" s="1059"/>
      <c r="J16" s="1059"/>
      <c r="K16" s="1059"/>
      <c r="L16" s="1059"/>
      <c r="M16" s="1059"/>
      <c r="N16" s="1059"/>
      <c r="O16" s="321"/>
      <c r="P16" s="72"/>
      <c r="Q16" s="72"/>
      <c r="R16" s="72"/>
      <c r="S16" s="72"/>
      <c r="T16" s="72"/>
      <c r="U16" s="72"/>
      <c r="V16" s="72"/>
      <c r="W16" s="72"/>
    </row>
    <row r="17" spans="1:23" ht="25.5" customHeight="1" x14ac:dyDescent="0.2">
      <c r="A17" s="72"/>
      <c r="B17" s="416"/>
      <c r="C17" s="416"/>
      <c r="D17" s="336"/>
      <c r="E17" s="1016" t="str">
        <f>Translations!$B$338</f>
        <v>Ako je opis presložen, npr. ako su korištene složene formule, možete dati opis u zasebnom dokumentu pomoću formata prihvatljivog za nadležno tijelo. U tom slučaju molimo da ovdje stavite referencu na dokument, koristeći ime i datum dokumenta.</v>
      </c>
      <c r="F17" s="1016"/>
      <c r="G17" s="1016"/>
      <c r="H17" s="1016"/>
      <c r="I17" s="1016"/>
      <c r="J17" s="1016"/>
      <c r="K17" s="1016"/>
      <c r="L17" s="1016"/>
      <c r="M17" s="1016"/>
      <c r="N17" s="1016"/>
      <c r="O17" s="321"/>
      <c r="P17" s="72"/>
      <c r="Q17" s="72"/>
      <c r="R17" s="72"/>
      <c r="S17" s="72"/>
      <c r="T17" s="72"/>
      <c r="U17" s="72"/>
      <c r="V17" s="72"/>
      <c r="W17" s="72"/>
    </row>
    <row r="18" spans="1:23" ht="25.5" customHeight="1" x14ac:dyDescent="0.2">
      <c r="A18" s="72"/>
      <c r="B18" s="416"/>
      <c r="C18" s="416"/>
      <c r="D18" s="336"/>
      <c r="E18" s="1016" t="str">
        <f>Translations!$B$339</f>
        <v>Ovaj opis bi trebao pružiti povezane informacije koje su potrebne za razumijevanje informacija navedenih u drugim dijelovima ovog obrasca, a koje se  zajedno koriste za proračun emisija. Opis može biti kratak poput danog primjera.</v>
      </c>
      <c r="F18" s="1016"/>
      <c r="G18" s="1016"/>
      <c r="H18" s="1016"/>
      <c r="I18" s="1016"/>
      <c r="J18" s="1016"/>
      <c r="K18" s="1016"/>
      <c r="L18" s="1016"/>
      <c r="M18" s="1016"/>
      <c r="N18" s="1016"/>
      <c r="O18" s="321"/>
      <c r="P18" s="72"/>
      <c r="Q18" s="72"/>
      <c r="R18" s="72"/>
      <c r="S18" s="72"/>
      <c r="T18" s="72"/>
      <c r="U18" s="72"/>
      <c r="V18" s="72"/>
      <c r="W18" s="72"/>
    </row>
    <row r="19" spans="1:23" ht="25.5" customHeight="1" x14ac:dyDescent="0.2">
      <c r="A19" s="72"/>
      <c r="B19" s="416"/>
      <c r="C19" s="416"/>
      <c r="D19" s="336"/>
      <c r="E19" s="1016" t="str">
        <f>Translations!$B$1166</f>
        <v>Ako su emisije iz proizvodnih procesa relevantne, jasno opišite uključuje li izračun anorganski ugljik (karbonati), organski ugljik ili oboje, u skladu s odjeljkom 4. Priloga II. Uredbe o praćenju i izvješćivanju.</v>
      </c>
      <c r="F19" s="1016"/>
      <c r="G19" s="1016"/>
      <c r="H19" s="1016"/>
      <c r="I19" s="1016"/>
      <c r="J19" s="1016"/>
      <c r="K19" s="1016"/>
      <c r="L19" s="1016"/>
      <c r="M19" s="1016"/>
      <c r="N19" s="1016"/>
      <c r="O19" s="321"/>
      <c r="P19" s="72"/>
      <c r="Q19" s="72"/>
      <c r="R19" s="72"/>
      <c r="S19" s="72"/>
      <c r="T19" s="72"/>
      <c r="U19" s="72"/>
      <c r="V19" s="72"/>
      <c r="W19" s="72" t="s">
        <v>280</v>
      </c>
    </row>
    <row r="20" spans="1:23" ht="5.0999999999999996" customHeight="1" x14ac:dyDescent="0.2">
      <c r="A20" s="72"/>
      <c r="B20" s="416"/>
      <c r="C20" s="416"/>
      <c r="D20" s="416"/>
      <c r="E20" s="430"/>
      <c r="F20" s="430"/>
      <c r="G20" s="430"/>
      <c r="H20" s="430"/>
      <c r="I20" s="430"/>
      <c r="J20" s="430"/>
      <c r="K20" s="430"/>
      <c r="L20" s="430"/>
      <c r="M20" s="416"/>
      <c r="N20" s="416"/>
      <c r="O20" s="321"/>
      <c r="P20" s="72"/>
      <c r="Q20" s="72"/>
      <c r="R20" s="72"/>
      <c r="S20" s="72"/>
      <c r="T20" s="72"/>
      <c r="U20" s="72"/>
      <c r="V20" s="72"/>
      <c r="W20" s="72"/>
    </row>
    <row r="21" spans="1:23" s="112" customFormat="1" ht="12.75" customHeight="1" x14ac:dyDescent="0.2">
      <c r="A21" s="12" t="s">
        <v>1371</v>
      </c>
      <c r="B21" s="8"/>
      <c r="C21" s="8"/>
      <c r="D21" s="8"/>
      <c r="E21" s="1098" t="str">
        <f>Translations!$B$340</f>
        <v>U principu, metodologija proračuna korištena za ovo postrojenje napravljena je u skladu sa sljedećim postavkama:</v>
      </c>
      <c r="F21" s="1166"/>
      <c r="G21" s="1166"/>
      <c r="H21" s="1166"/>
      <c r="I21" s="1166"/>
      <c r="J21" s="1166"/>
      <c r="K21" s="1166"/>
      <c r="L21" s="1166"/>
      <c r="M21" s="1166"/>
      <c r="N21" s="1099"/>
      <c r="O21" s="321"/>
      <c r="P21" s="109"/>
      <c r="Q21" s="109"/>
      <c r="R21" s="72"/>
      <c r="S21" s="72"/>
      <c r="T21" s="72"/>
      <c r="U21" s="72"/>
      <c r="V21" s="72"/>
      <c r="W21" s="255"/>
    </row>
    <row r="22" spans="1:23" s="112" customFormat="1" ht="25.5" customHeight="1" x14ac:dyDescent="0.2">
      <c r="A22" s="12" t="s">
        <v>1371</v>
      </c>
      <c r="B22" s="8"/>
      <c r="C22" s="8"/>
      <c r="D22" s="8"/>
      <c r="E22" s="1158" t="str">
        <f>Translations!$B$341</f>
        <v>a) za svaki tok izvora, gdje su korištene zadane vrijednosti faktora proračuna (prirodni plin, mazut i svi manji tokovi izvora), podaci o aktivnosti se prvo zbrajaju, a potom se koristi računska formula sukladno članku 24. stavak 1. Uredbe</v>
      </c>
      <c r="F22" s="1159"/>
      <c r="G22" s="1159"/>
      <c r="H22" s="1159"/>
      <c r="I22" s="1159"/>
      <c r="J22" s="1159"/>
      <c r="K22" s="1159"/>
      <c r="L22" s="1159"/>
      <c r="M22" s="1159"/>
      <c r="N22" s="1160"/>
      <c r="O22" s="321"/>
      <c r="P22" s="109"/>
      <c r="Q22" s="109"/>
      <c r="R22" s="72"/>
      <c r="S22" s="72"/>
      <c r="T22" s="72"/>
      <c r="U22" s="72"/>
      <c r="V22" s="72"/>
      <c r="W22" s="72"/>
    </row>
    <row r="23" spans="1:23" s="112" customFormat="1" ht="38.25" customHeight="1" x14ac:dyDescent="0.2">
      <c r="A23" s="12" t="s">
        <v>1371</v>
      </c>
      <c r="B23" s="8"/>
      <c r="C23" s="8"/>
      <c r="D23" s="8"/>
      <c r="E23" s="1158" t="str">
        <f>Translations!$B$342</f>
        <v>b) za svaki tok izvora, gdje se rezultati analiza koriste za faktore proračuna (ugljen, sirovine), podaci o djelatnostima i faktori proračuna za svaku šaržu, na koje se analize odnose, unose se u formulu proračuna prema članku  24. stavak 1. Uredbe. Dobivene emisije svake šarže se zatim zbrajaju i predstavljaju godišnje emisije toka izvora.</v>
      </c>
      <c r="F23" s="1161"/>
      <c r="G23" s="1161"/>
      <c r="H23" s="1161"/>
      <c r="I23" s="1161"/>
      <c r="J23" s="1161"/>
      <c r="K23" s="1161"/>
      <c r="L23" s="1161"/>
      <c r="M23" s="1161"/>
      <c r="N23" s="1162"/>
      <c r="O23" s="321"/>
      <c r="P23" s="109"/>
      <c r="Q23" s="109"/>
      <c r="R23" s="72"/>
      <c r="S23" s="72"/>
      <c r="T23" s="72"/>
      <c r="U23" s="72"/>
      <c r="V23" s="72"/>
      <c r="W23" s="72"/>
    </row>
    <row r="24" spans="1:23" s="112" customFormat="1" ht="12.75" customHeight="1" x14ac:dyDescent="0.2">
      <c r="A24" s="12" t="s">
        <v>1371</v>
      </c>
      <c r="B24" s="8"/>
      <c r="C24" s="8"/>
      <c r="D24" s="8"/>
      <c r="E24" s="1158" t="str">
        <f>Translations!$B$343</f>
        <v>c) u slučaju b) za izvješćivanje se određuje ponderirani prosjek faktora proračuna.</v>
      </c>
      <c r="F24" s="1159"/>
      <c r="G24" s="1159"/>
      <c r="H24" s="1159"/>
      <c r="I24" s="1159"/>
      <c r="J24" s="1159"/>
      <c r="K24" s="1159"/>
      <c r="L24" s="1159"/>
      <c r="M24" s="1159"/>
      <c r="N24" s="1160"/>
      <c r="O24" s="321"/>
      <c r="P24" s="109"/>
      <c r="Q24" s="109"/>
      <c r="R24" s="72"/>
      <c r="S24" s="72"/>
      <c r="T24" s="72"/>
      <c r="U24" s="72"/>
      <c r="V24" s="72"/>
      <c r="W24" s="72"/>
    </row>
    <row r="25" spans="1:23" s="112" customFormat="1" ht="12.75" customHeight="1" x14ac:dyDescent="0.2">
      <c r="A25" s="12" t="s">
        <v>1371</v>
      </c>
      <c r="B25" s="8"/>
      <c r="C25" s="8"/>
      <c r="D25" s="8"/>
      <c r="E25" s="1158" t="str">
        <f>Translations!$B$344</f>
        <v>d) emisije svih tokova izvora se zbrajaju u ukupnu godišnju emisiju postrojenja.</v>
      </c>
      <c r="F25" s="1159"/>
      <c r="G25" s="1159"/>
      <c r="H25" s="1159"/>
      <c r="I25" s="1159"/>
      <c r="J25" s="1159"/>
      <c r="K25" s="1159"/>
      <c r="L25" s="1159"/>
      <c r="M25" s="1159"/>
      <c r="N25" s="1160"/>
      <c r="O25" s="321"/>
      <c r="P25" s="109"/>
      <c r="Q25" s="109"/>
      <c r="R25" s="72"/>
      <c r="S25" s="72"/>
      <c r="T25" s="72"/>
      <c r="U25" s="72"/>
      <c r="V25" s="72"/>
      <c r="W25" s="72"/>
    </row>
    <row r="26" spans="1:23" s="112" customFormat="1" ht="12.75" customHeight="1" x14ac:dyDescent="0.2">
      <c r="A26" s="12" t="s">
        <v>1371</v>
      </c>
      <c r="B26" s="8"/>
      <c r="C26" s="8"/>
      <c r="D26" s="8"/>
      <c r="E26" s="1158" t="str">
        <f>Translations!$B$345</f>
        <v>Za kruta goriva, koristi se mjerenje šarže u skladu s člankom 27. stavak 2. Uredbe. Svi drugi tokovi izvora prate se pomoću kontinuiranog mjerenja.</v>
      </c>
      <c r="F26" s="1159"/>
      <c r="G26" s="1159"/>
      <c r="H26" s="1159"/>
      <c r="I26" s="1159"/>
      <c r="J26" s="1159"/>
      <c r="K26" s="1159"/>
      <c r="L26" s="1159"/>
      <c r="M26" s="1159"/>
      <c r="N26" s="1160"/>
      <c r="O26" s="321"/>
      <c r="P26" s="109"/>
      <c r="Q26" s="109"/>
      <c r="R26" s="72"/>
      <c r="S26" s="72"/>
      <c r="T26" s="72"/>
      <c r="U26" s="72"/>
      <c r="V26" s="72"/>
      <c r="W26" s="72"/>
    </row>
    <row r="27" spans="1:23" s="112" customFormat="1" ht="12.75" customHeight="1" x14ac:dyDescent="0.2">
      <c r="A27" s="12" t="s">
        <v>1371</v>
      </c>
      <c r="B27" s="8"/>
      <c r="C27" s="8"/>
      <c r="D27" s="8"/>
      <c r="E27" s="1158" t="str">
        <f>Translations!$B$346</f>
        <v>Svi detalji o tokovima izvora (određivanje podataka o djelatnostima, utvrđivanje faktora proračuna) navedeni su u drugim dijelovima ovog plana praćenja.</v>
      </c>
      <c r="F27" s="1159"/>
      <c r="G27" s="1159"/>
      <c r="H27" s="1159"/>
      <c r="I27" s="1159"/>
      <c r="J27" s="1159"/>
      <c r="K27" s="1159"/>
      <c r="L27" s="1159"/>
      <c r="M27" s="1159"/>
      <c r="N27" s="1160"/>
      <c r="O27" s="321"/>
      <c r="P27" s="109"/>
      <c r="Q27" s="109"/>
      <c r="R27" s="72"/>
      <c r="S27" s="72"/>
      <c r="T27" s="72"/>
      <c r="U27" s="72"/>
      <c r="V27" s="72"/>
      <c r="W27" s="72"/>
    </row>
    <row r="28" spans="1:23" ht="12.75" customHeight="1" x14ac:dyDescent="0.2">
      <c r="A28" s="72"/>
      <c r="B28" s="416"/>
      <c r="C28" s="416"/>
      <c r="D28" s="416"/>
      <c r="E28" s="1163"/>
      <c r="F28" s="1164"/>
      <c r="G28" s="1164"/>
      <c r="H28" s="1164"/>
      <c r="I28" s="1164"/>
      <c r="J28" s="1164"/>
      <c r="K28" s="1164"/>
      <c r="L28" s="1164"/>
      <c r="M28" s="1164"/>
      <c r="N28" s="1165"/>
      <c r="O28" s="321"/>
      <c r="P28" s="109"/>
      <c r="Q28" s="109"/>
      <c r="R28" s="72"/>
      <c r="S28" s="72"/>
      <c r="T28" s="72"/>
      <c r="U28" s="72"/>
      <c r="V28" s="72"/>
      <c r="W28" s="255" t="b">
        <f>IF(L6=EUconst_NotRelevant,TRUE,FALSE)</f>
        <v>0</v>
      </c>
    </row>
    <row r="29" spans="1:23" ht="12.75" customHeight="1" x14ac:dyDescent="0.2">
      <c r="A29" s="72"/>
      <c r="B29" s="416"/>
      <c r="C29" s="416"/>
      <c r="D29" s="416"/>
      <c r="E29" s="1122"/>
      <c r="F29" s="1123"/>
      <c r="G29" s="1123"/>
      <c r="H29" s="1123"/>
      <c r="I29" s="1123"/>
      <c r="J29" s="1123"/>
      <c r="K29" s="1123"/>
      <c r="L29" s="1123"/>
      <c r="M29" s="1123"/>
      <c r="N29" s="1124"/>
      <c r="O29" s="321"/>
      <c r="P29" s="109"/>
      <c r="Q29" s="109"/>
      <c r="R29" s="72"/>
      <c r="S29" s="72"/>
      <c r="T29" s="72"/>
      <c r="U29" s="72"/>
      <c r="V29" s="72"/>
      <c r="W29" s="72"/>
    </row>
    <row r="30" spans="1:23" ht="12.75" customHeight="1" x14ac:dyDescent="0.2">
      <c r="A30" s="72"/>
      <c r="B30" s="416"/>
      <c r="C30" s="416"/>
      <c r="D30" s="416"/>
      <c r="E30" s="1122"/>
      <c r="F30" s="1123"/>
      <c r="G30" s="1123"/>
      <c r="H30" s="1123"/>
      <c r="I30" s="1123"/>
      <c r="J30" s="1123"/>
      <c r="K30" s="1123"/>
      <c r="L30" s="1123"/>
      <c r="M30" s="1123"/>
      <c r="N30" s="1124"/>
      <c r="O30" s="321"/>
      <c r="P30" s="109"/>
      <c r="Q30" s="109"/>
      <c r="R30" s="72"/>
      <c r="S30" s="72"/>
      <c r="T30" s="72"/>
      <c r="U30" s="72"/>
      <c r="V30" s="72"/>
      <c r="W30" s="72"/>
    </row>
    <row r="31" spans="1:23" ht="12.75" customHeight="1" x14ac:dyDescent="0.2">
      <c r="A31" s="72"/>
      <c r="B31" s="416"/>
      <c r="C31" s="416"/>
      <c r="D31" s="416"/>
      <c r="E31" s="1122"/>
      <c r="F31" s="1123"/>
      <c r="G31" s="1123"/>
      <c r="H31" s="1123"/>
      <c r="I31" s="1123"/>
      <c r="J31" s="1123"/>
      <c r="K31" s="1123"/>
      <c r="L31" s="1123"/>
      <c r="M31" s="1123"/>
      <c r="N31" s="1124"/>
      <c r="O31" s="321"/>
      <c r="P31" s="109"/>
      <c r="Q31" s="109"/>
      <c r="R31" s="72"/>
      <c r="S31" s="72"/>
      <c r="T31" s="72"/>
      <c r="U31" s="72"/>
      <c r="V31" s="72"/>
      <c r="W31" s="72"/>
    </row>
    <row r="32" spans="1:23" ht="12.75" customHeight="1" x14ac:dyDescent="0.2">
      <c r="A32" s="72"/>
      <c r="B32" s="416"/>
      <c r="C32" s="416"/>
      <c r="D32" s="416"/>
      <c r="E32" s="1122"/>
      <c r="F32" s="1123"/>
      <c r="G32" s="1123"/>
      <c r="H32" s="1123"/>
      <c r="I32" s="1123"/>
      <c r="J32" s="1123"/>
      <c r="K32" s="1123"/>
      <c r="L32" s="1123"/>
      <c r="M32" s="1123"/>
      <c r="N32" s="1124"/>
      <c r="O32" s="321"/>
      <c r="P32" s="109"/>
      <c r="Q32" s="109"/>
      <c r="R32" s="72"/>
      <c r="S32" s="72"/>
      <c r="T32" s="72"/>
      <c r="U32" s="72"/>
      <c r="V32" s="72"/>
      <c r="W32" s="72"/>
    </row>
    <row r="33" spans="1:23" ht="12.75" customHeight="1" x14ac:dyDescent="0.2">
      <c r="A33" s="72"/>
      <c r="B33" s="416"/>
      <c r="C33" s="416"/>
      <c r="D33" s="416"/>
      <c r="E33" s="1122"/>
      <c r="F33" s="1123"/>
      <c r="G33" s="1123"/>
      <c r="H33" s="1123"/>
      <c r="I33" s="1123"/>
      <c r="J33" s="1123"/>
      <c r="K33" s="1123"/>
      <c r="L33" s="1123"/>
      <c r="M33" s="1123"/>
      <c r="N33" s="1124"/>
      <c r="O33" s="321"/>
      <c r="P33" s="109"/>
      <c r="Q33" s="109"/>
      <c r="R33" s="72"/>
      <c r="S33" s="72"/>
      <c r="T33" s="72"/>
      <c r="U33" s="72"/>
      <c r="V33" s="72"/>
      <c r="W33" s="72"/>
    </row>
    <row r="34" spans="1:23" ht="12.75" customHeight="1" x14ac:dyDescent="0.2">
      <c r="A34" s="72"/>
      <c r="B34" s="416"/>
      <c r="C34" s="416"/>
      <c r="D34" s="416"/>
      <c r="E34" s="1122"/>
      <c r="F34" s="1123"/>
      <c r="G34" s="1123"/>
      <c r="H34" s="1123"/>
      <c r="I34" s="1123"/>
      <c r="J34" s="1123"/>
      <c r="K34" s="1123"/>
      <c r="L34" s="1123"/>
      <c r="M34" s="1123"/>
      <c r="N34" s="1124"/>
      <c r="O34" s="321"/>
      <c r="P34" s="109"/>
      <c r="Q34" s="109"/>
      <c r="R34" s="72"/>
      <c r="S34" s="72"/>
      <c r="T34" s="72"/>
      <c r="U34" s="72"/>
      <c r="V34" s="72"/>
      <c r="W34" s="72"/>
    </row>
    <row r="35" spans="1:23" ht="12.75" customHeight="1" x14ac:dyDescent="0.2">
      <c r="A35" s="72"/>
      <c r="B35" s="416"/>
      <c r="C35" s="416"/>
      <c r="D35" s="416"/>
      <c r="E35" s="1122"/>
      <c r="F35" s="1123"/>
      <c r="G35" s="1123"/>
      <c r="H35" s="1123"/>
      <c r="I35" s="1123"/>
      <c r="J35" s="1123"/>
      <c r="K35" s="1123"/>
      <c r="L35" s="1123"/>
      <c r="M35" s="1123"/>
      <c r="N35" s="1124"/>
      <c r="O35" s="321"/>
      <c r="P35" s="109"/>
      <c r="Q35" s="109"/>
      <c r="R35" s="72"/>
      <c r="S35" s="72"/>
      <c r="T35" s="72"/>
      <c r="U35" s="72"/>
      <c r="V35" s="72"/>
      <c r="W35" s="72"/>
    </row>
    <row r="36" spans="1:23" ht="12.75" customHeight="1" x14ac:dyDescent="0.2">
      <c r="A36" s="72"/>
      <c r="B36" s="416"/>
      <c r="C36" s="416"/>
      <c r="D36" s="416"/>
      <c r="E36" s="1122"/>
      <c r="F36" s="1123"/>
      <c r="G36" s="1123"/>
      <c r="H36" s="1123"/>
      <c r="I36" s="1123"/>
      <c r="J36" s="1123"/>
      <c r="K36" s="1123"/>
      <c r="L36" s="1123"/>
      <c r="M36" s="1123"/>
      <c r="N36" s="1124"/>
      <c r="O36" s="321"/>
      <c r="P36" s="109"/>
      <c r="Q36" s="109"/>
      <c r="R36" s="72"/>
      <c r="S36" s="72"/>
      <c r="T36" s="72"/>
      <c r="U36" s="72"/>
      <c r="V36" s="72"/>
      <c r="W36" s="72"/>
    </row>
    <row r="37" spans="1:23" ht="12.75" customHeight="1" x14ac:dyDescent="0.2">
      <c r="A37" s="72"/>
      <c r="B37" s="416"/>
      <c r="C37" s="416"/>
      <c r="D37" s="416"/>
      <c r="E37" s="1122"/>
      <c r="F37" s="1123"/>
      <c r="G37" s="1123"/>
      <c r="H37" s="1123"/>
      <c r="I37" s="1123"/>
      <c r="J37" s="1123"/>
      <c r="K37" s="1123"/>
      <c r="L37" s="1123"/>
      <c r="M37" s="1123"/>
      <c r="N37" s="1124"/>
      <c r="O37" s="321"/>
      <c r="P37" s="109"/>
      <c r="Q37" s="109"/>
      <c r="R37" s="72"/>
      <c r="S37" s="72"/>
      <c r="T37" s="72"/>
      <c r="U37" s="72"/>
      <c r="V37" s="72"/>
      <c r="W37" s="72"/>
    </row>
    <row r="38" spans="1:23" ht="12.75" customHeight="1" x14ac:dyDescent="0.2">
      <c r="A38" s="72"/>
      <c r="B38" s="416"/>
      <c r="C38" s="416"/>
      <c r="D38" s="416"/>
      <c r="E38" s="1122"/>
      <c r="F38" s="1123"/>
      <c r="G38" s="1123"/>
      <c r="H38" s="1123"/>
      <c r="I38" s="1123"/>
      <c r="J38" s="1123"/>
      <c r="K38" s="1123"/>
      <c r="L38" s="1123"/>
      <c r="M38" s="1123"/>
      <c r="N38" s="1124"/>
      <c r="O38" s="321"/>
      <c r="P38" s="109"/>
      <c r="Q38" s="109"/>
      <c r="R38" s="72"/>
      <c r="S38" s="72"/>
      <c r="T38" s="72"/>
      <c r="U38" s="72"/>
      <c r="V38" s="72"/>
      <c r="W38" s="72"/>
    </row>
    <row r="39" spans="1:23" ht="12.75" customHeight="1" x14ac:dyDescent="0.2">
      <c r="A39" s="72"/>
      <c r="B39" s="416"/>
      <c r="C39" s="416"/>
      <c r="D39" s="416"/>
      <c r="E39" s="1122"/>
      <c r="F39" s="1123"/>
      <c r="G39" s="1123"/>
      <c r="H39" s="1123"/>
      <c r="I39" s="1123"/>
      <c r="J39" s="1123"/>
      <c r="K39" s="1123"/>
      <c r="L39" s="1123"/>
      <c r="M39" s="1123"/>
      <c r="N39" s="1124"/>
      <c r="O39" s="321"/>
      <c r="P39" s="109"/>
      <c r="Q39" s="109"/>
      <c r="R39" s="72"/>
      <c r="S39" s="72"/>
      <c r="T39" s="72"/>
      <c r="U39" s="72"/>
      <c r="V39" s="72"/>
      <c r="W39" s="72"/>
    </row>
    <row r="40" spans="1:23" ht="12.75" customHeight="1" x14ac:dyDescent="0.2">
      <c r="A40" s="72"/>
      <c r="B40" s="416"/>
      <c r="C40" s="416"/>
      <c r="D40" s="416"/>
      <c r="E40" s="1122"/>
      <c r="F40" s="1123"/>
      <c r="G40" s="1123"/>
      <c r="H40" s="1123"/>
      <c r="I40" s="1123"/>
      <c r="J40" s="1123"/>
      <c r="K40" s="1123"/>
      <c r="L40" s="1123"/>
      <c r="M40" s="1123"/>
      <c r="N40" s="1124"/>
      <c r="O40" s="321"/>
      <c r="P40" s="109"/>
      <c r="Q40" s="109"/>
      <c r="R40" s="72"/>
      <c r="S40" s="72"/>
      <c r="T40" s="72"/>
      <c r="U40" s="72"/>
      <c r="V40" s="72"/>
      <c r="W40" s="72"/>
    </row>
    <row r="41" spans="1:23" ht="12.75" customHeight="1" x14ac:dyDescent="0.2">
      <c r="A41" s="72"/>
      <c r="B41" s="416"/>
      <c r="C41" s="416"/>
      <c r="D41" s="416"/>
      <c r="E41" s="1122"/>
      <c r="F41" s="1123"/>
      <c r="G41" s="1123"/>
      <c r="H41" s="1123"/>
      <c r="I41" s="1123"/>
      <c r="J41" s="1123"/>
      <c r="K41" s="1123"/>
      <c r="L41" s="1123"/>
      <c r="M41" s="1123"/>
      <c r="N41" s="1124"/>
      <c r="O41" s="321"/>
      <c r="P41" s="109"/>
      <c r="Q41" s="109"/>
      <c r="R41" s="72"/>
      <c r="S41" s="72"/>
      <c r="T41" s="72"/>
      <c r="U41" s="72"/>
      <c r="V41" s="72"/>
      <c r="W41" s="72"/>
    </row>
    <row r="42" spans="1:23" ht="12.75" customHeight="1" x14ac:dyDescent="0.2">
      <c r="A42" s="72"/>
      <c r="B42" s="416"/>
      <c r="C42" s="416"/>
      <c r="D42" s="416"/>
      <c r="E42" s="1122"/>
      <c r="F42" s="1123"/>
      <c r="G42" s="1123"/>
      <c r="H42" s="1123"/>
      <c r="I42" s="1123"/>
      <c r="J42" s="1123"/>
      <c r="K42" s="1123"/>
      <c r="L42" s="1123"/>
      <c r="M42" s="1123"/>
      <c r="N42" s="1124"/>
      <c r="O42" s="321"/>
      <c r="P42" s="109"/>
      <c r="Q42" s="109"/>
      <c r="R42" s="72"/>
      <c r="S42" s="72"/>
      <c r="T42" s="72"/>
      <c r="U42" s="72"/>
      <c r="V42" s="72"/>
      <c r="W42" s="72"/>
    </row>
    <row r="43" spans="1:23" ht="12.75" customHeight="1" x14ac:dyDescent="0.2">
      <c r="A43" s="72"/>
      <c r="B43" s="416"/>
      <c r="C43" s="416"/>
      <c r="D43" s="416"/>
      <c r="E43" s="1122"/>
      <c r="F43" s="1123"/>
      <c r="G43" s="1123"/>
      <c r="H43" s="1123"/>
      <c r="I43" s="1123"/>
      <c r="J43" s="1123"/>
      <c r="K43" s="1123"/>
      <c r="L43" s="1123"/>
      <c r="M43" s="1123"/>
      <c r="N43" s="1124"/>
      <c r="O43" s="321"/>
      <c r="P43" s="109"/>
      <c r="Q43" s="109"/>
      <c r="R43" s="72"/>
      <c r="S43" s="72"/>
      <c r="T43" s="72"/>
      <c r="U43" s="72"/>
      <c r="V43" s="72"/>
      <c r="W43" s="72"/>
    </row>
    <row r="44" spans="1:23" ht="12.75" customHeight="1" x14ac:dyDescent="0.2">
      <c r="A44" s="72"/>
      <c r="B44" s="416"/>
      <c r="C44" s="416"/>
      <c r="D44" s="416"/>
      <c r="E44" s="1122"/>
      <c r="F44" s="1123"/>
      <c r="G44" s="1123"/>
      <c r="H44" s="1123"/>
      <c r="I44" s="1123"/>
      <c r="J44" s="1123"/>
      <c r="K44" s="1123"/>
      <c r="L44" s="1123"/>
      <c r="M44" s="1123"/>
      <c r="N44" s="1124"/>
      <c r="O44" s="321"/>
      <c r="P44" s="109"/>
      <c r="Q44" s="109"/>
      <c r="R44" s="72"/>
      <c r="S44" s="72"/>
      <c r="T44" s="72"/>
      <c r="U44" s="72"/>
      <c r="V44" s="72"/>
      <c r="W44" s="72"/>
    </row>
    <row r="45" spans="1:23" ht="12.75" customHeight="1" x14ac:dyDescent="0.2">
      <c r="A45" s="72"/>
      <c r="B45" s="416"/>
      <c r="C45" s="416"/>
      <c r="D45" s="416"/>
      <c r="E45" s="1122"/>
      <c r="F45" s="1123"/>
      <c r="G45" s="1123"/>
      <c r="H45" s="1123"/>
      <c r="I45" s="1123"/>
      <c r="J45" s="1123"/>
      <c r="K45" s="1123"/>
      <c r="L45" s="1123"/>
      <c r="M45" s="1123"/>
      <c r="N45" s="1124"/>
      <c r="O45" s="321"/>
      <c r="P45" s="109"/>
      <c r="Q45" s="109"/>
      <c r="R45" s="72"/>
      <c r="S45" s="72"/>
      <c r="T45" s="72"/>
      <c r="U45" s="72"/>
      <c r="V45" s="72"/>
      <c r="W45" s="72"/>
    </row>
    <row r="46" spans="1:23" ht="12.75" customHeight="1" x14ac:dyDescent="0.2">
      <c r="A46" s="72"/>
      <c r="B46" s="416"/>
      <c r="C46" s="416"/>
      <c r="D46" s="416"/>
      <c r="E46" s="1122"/>
      <c r="F46" s="1123"/>
      <c r="G46" s="1123"/>
      <c r="H46" s="1123"/>
      <c r="I46" s="1123"/>
      <c r="J46" s="1123"/>
      <c r="K46" s="1123"/>
      <c r="L46" s="1123"/>
      <c r="M46" s="1123"/>
      <c r="N46" s="1124"/>
      <c r="O46" s="321"/>
      <c r="P46" s="109"/>
      <c r="Q46" s="109"/>
      <c r="R46" s="72"/>
      <c r="S46" s="72"/>
      <c r="T46" s="72"/>
      <c r="U46" s="72"/>
      <c r="V46" s="72"/>
      <c r="W46" s="72"/>
    </row>
    <row r="47" spans="1:23" ht="12.75" customHeight="1" x14ac:dyDescent="0.2">
      <c r="A47" s="72"/>
      <c r="B47" s="416"/>
      <c r="C47" s="416"/>
      <c r="D47" s="416"/>
      <c r="E47" s="1169"/>
      <c r="F47" s="1170"/>
      <c r="G47" s="1170"/>
      <c r="H47" s="1170"/>
      <c r="I47" s="1170"/>
      <c r="J47" s="1170"/>
      <c r="K47" s="1170"/>
      <c r="L47" s="1170"/>
      <c r="M47" s="1170"/>
      <c r="N47" s="1171"/>
      <c r="O47" s="321"/>
      <c r="P47" s="109"/>
      <c r="Q47" s="109"/>
      <c r="R47" s="72"/>
      <c r="S47" s="72"/>
      <c r="T47" s="72"/>
      <c r="U47" s="72"/>
      <c r="V47" s="72"/>
      <c r="W47" s="72"/>
    </row>
    <row r="48" spans="1:23" ht="12.75" customHeight="1" x14ac:dyDescent="0.2">
      <c r="A48" s="72"/>
      <c r="B48" s="416"/>
      <c r="C48" s="416"/>
      <c r="D48" s="416"/>
      <c r="E48" s="416"/>
      <c r="F48" s="416"/>
      <c r="G48" s="416"/>
      <c r="H48" s="416"/>
      <c r="I48" s="416"/>
      <c r="J48" s="416"/>
      <c r="K48" s="416"/>
      <c r="L48" s="416"/>
      <c r="M48" s="416"/>
      <c r="N48" s="416"/>
      <c r="O48" s="321"/>
      <c r="P48" s="72"/>
      <c r="Q48" s="72"/>
      <c r="R48" s="72"/>
      <c r="S48" s="72"/>
      <c r="T48" s="72"/>
      <c r="U48" s="72"/>
      <c r="V48" s="72"/>
      <c r="W48" s="72"/>
    </row>
    <row r="49" spans="1:23" ht="12.75" customHeight="1" x14ac:dyDescent="0.2">
      <c r="A49" s="72"/>
      <c r="B49" s="416"/>
      <c r="C49" s="416"/>
      <c r="D49" s="14" t="s">
        <v>1018</v>
      </c>
      <c r="E49" s="853" t="str">
        <f>Translations!$B$347</f>
        <v>Specifikacija i lokacija mjernih sustava za određivanje podataka o djelatnostima za tokove izvora:</v>
      </c>
      <c r="F49" s="903"/>
      <c r="G49" s="903"/>
      <c r="H49" s="903"/>
      <c r="I49" s="903"/>
      <c r="J49" s="903"/>
      <c r="K49" s="903"/>
      <c r="L49" s="903"/>
      <c r="M49" s="903"/>
      <c r="N49" s="903"/>
      <c r="O49" s="321"/>
      <c r="P49" s="110"/>
      <c r="Q49" s="110"/>
      <c r="R49" s="72"/>
      <c r="S49" s="72"/>
      <c r="T49" s="72"/>
      <c r="U49" s="72"/>
      <c r="V49" s="72"/>
      <c r="W49" s="72"/>
    </row>
    <row r="50" spans="1:23" ht="12.75" customHeight="1" x14ac:dyDescent="0.2">
      <c r="A50" s="72"/>
      <c r="B50" s="416"/>
      <c r="C50" s="416"/>
      <c r="D50" s="14"/>
      <c r="E50" s="1016" t="str">
        <f>Translations!$B$348</f>
        <v>Opišite specifikaciju i lokaciju mjernih sustava koji će se koristiti za svaki tok izvora gdje se emisije određuju proračunom.</v>
      </c>
      <c r="F50" s="1136"/>
      <c r="G50" s="1136"/>
      <c r="H50" s="1136"/>
      <c r="I50" s="1136"/>
      <c r="J50" s="1136"/>
      <c r="K50" s="1136"/>
      <c r="L50" s="1136"/>
      <c r="M50" s="1136"/>
      <c r="N50" s="1136"/>
      <c r="O50" s="321"/>
      <c r="P50" s="110"/>
      <c r="Q50" s="110"/>
      <c r="R50" s="72"/>
      <c r="S50" s="72"/>
      <c r="T50" s="72"/>
      <c r="U50" s="72"/>
      <c r="V50" s="72"/>
      <c r="W50" s="72"/>
    </row>
    <row r="51" spans="1:23" ht="12.75" customHeight="1" x14ac:dyDescent="0.2">
      <c r="A51" s="72"/>
      <c r="B51" s="416"/>
      <c r="C51" s="416"/>
      <c r="D51" s="14"/>
      <c r="E51" s="1016" t="str">
        <f>Translations!$B$349</f>
        <v>Pod "Lokacija" treba specificirati gdje se u postrojenju nalazi mjerilo, i kako je označeno na shemi tijeka procesa.</v>
      </c>
      <c r="F51" s="1136"/>
      <c r="G51" s="1136"/>
      <c r="H51" s="1136"/>
      <c r="I51" s="1136"/>
      <c r="J51" s="1136"/>
      <c r="K51" s="1136"/>
      <c r="L51" s="1136"/>
      <c r="M51" s="1136"/>
      <c r="N51" s="1136"/>
      <c r="O51" s="321"/>
      <c r="P51" s="110"/>
      <c r="Q51" s="110"/>
      <c r="R51" s="72"/>
      <c r="S51" s="72"/>
      <c r="T51" s="72"/>
      <c r="U51" s="72"/>
      <c r="V51" s="72"/>
      <c r="W51" s="72"/>
    </row>
    <row r="52" spans="1:23" ht="25.5" customHeight="1" x14ac:dyDescent="0.2">
      <c r="A52" s="72"/>
      <c r="B52" s="416"/>
      <c r="C52" s="416"/>
      <c r="D52" s="416"/>
      <c r="E52" s="1016" t="str">
        <f>Translations!$B$350</f>
        <v>Za svaki mjerni instrument unesite određenu nesigurnost, uključujući raspon na koji se odnosi nesigurnosti, kako je navedeno u specifikaciji proizvođača. U nekim slučajevima nesigurnost se može odrediti za dva različita raspona. U tom slučaju unesite oba.</v>
      </c>
      <c r="F52" s="1136"/>
      <c r="G52" s="1136"/>
      <c r="H52" s="1136"/>
      <c r="I52" s="1136"/>
      <c r="J52" s="1136"/>
      <c r="K52" s="1136"/>
      <c r="L52" s="1136"/>
      <c r="M52" s="1136"/>
      <c r="N52" s="1136"/>
      <c r="O52" s="321"/>
      <c r="P52" s="111"/>
      <c r="Q52" s="111"/>
      <c r="R52" s="97"/>
      <c r="S52" s="91"/>
      <c r="T52" s="72"/>
      <c r="U52" s="72"/>
      <c r="V52" s="72"/>
      <c r="W52" s="72"/>
    </row>
    <row r="53" spans="1:23" ht="12.75" customHeight="1" x14ac:dyDescent="0.2">
      <c r="A53" s="72"/>
      <c r="B53" s="416"/>
      <c r="C53" s="416"/>
      <c r="D53" s="416"/>
      <c r="E53" s="1016" t="str">
        <f>Translations!$B$351</f>
        <v xml:space="preserve">Uobičajeni raspon korištenja odnosi se na raspon vrijednosti za relevantni mjerni instrument koji se koristi u vašem postrojenju. </v>
      </c>
      <c r="F53" s="1136"/>
      <c r="G53" s="1136"/>
      <c r="H53" s="1136"/>
      <c r="I53" s="1136"/>
      <c r="J53" s="1136"/>
      <c r="K53" s="1136"/>
      <c r="L53" s="1136"/>
      <c r="M53" s="1136"/>
      <c r="N53" s="1136"/>
      <c r="O53" s="321"/>
      <c r="P53" s="72"/>
      <c r="Q53" s="72"/>
      <c r="R53" s="72"/>
      <c r="S53" s="72"/>
      <c r="T53" s="72"/>
      <c r="U53" s="72"/>
      <c r="V53" s="72"/>
      <c r="W53" s="72"/>
    </row>
    <row r="54" spans="1:23" ht="38.25" customHeight="1" x14ac:dyDescent="0.2">
      <c r="A54" s="72"/>
      <c r="B54" s="416"/>
      <c r="C54" s="416"/>
      <c r="D54" s="416"/>
      <c r="E54" s="1016" t="str">
        <f>Translations!$B$352</f>
        <v>Potrebno je opisati sve mjerne instrumente koji su relevantni za praćenje emisija, uključujući glavna i kontrolna mjerila koji se koriste za oduzimanje količina goriva i/ili sirovina koje se koriste izvan granica postrojenja. Mjerni uređaji koji se koriste za kontinuirano mjerenje emisije (CEMS) trebaju se specificirati u listu F_Metodologija_Mjerenja, poglavlje 9.c.</v>
      </c>
      <c r="F54" s="1136"/>
      <c r="G54" s="1136"/>
      <c r="H54" s="1136"/>
      <c r="I54" s="1136"/>
      <c r="J54" s="1136"/>
      <c r="K54" s="1136"/>
      <c r="L54" s="1136"/>
      <c r="M54" s="1136"/>
      <c r="N54" s="1136"/>
      <c r="O54" s="321"/>
      <c r="P54" s="72"/>
      <c r="Q54" s="72"/>
      <c r="R54" s="72"/>
      <c r="S54" s="72"/>
      <c r="T54" s="72"/>
      <c r="U54" s="72"/>
      <c r="V54" s="72"/>
      <c r="W54" s="72"/>
    </row>
    <row r="55" spans="1:23" ht="12.75" customHeight="1" x14ac:dyDescent="0.2">
      <c r="A55" s="72"/>
      <c r="B55" s="416"/>
      <c r="C55" s="416"/>
      <c r="D55" s="416"/>
      <c r="E55" s="1016" t="str">
        <f>Translations!$B$353</f>
        <v>"Tip mjernog instrumenta": odaberite odgovarajući tip iz padajućeg izbornika ili unesite tip koji Vam bolje odgovara.</v>
      </c>
      <c r="F55" s="1136"/>
      <c r="G55" s="1136"/>
      <c r="H55" s="1136"/>
      <c r="I55" s="1136"/>
      <c r="J55" s="1136"/>
      <c r="K55" s="1136"/>
      <c r="L55" s="1136"/>
      <c r="M55" s="1136"/>
      <c r="N55" s="1136"/>
      <c r="O55" s="321"/>
      <c r="P55" s="72"/>
      <c r="Q55" s="72"/>
      <c r="R55" s="72"/>
      <c r="S55" s="72"/>
      <c r="T55" s="72"/>
      <c r="U55" s="72"/>
      <c r="V55" s="72"/>
      <c r="W55" s="72"/>
    </row>
    <row r="56" spans="1:23" ht="25.5" customHeight="1" x14ac:dyDescent="0.2">
      <c r="A56" s="72"/>
      <c r="B56" s="416"/>
      <c r="C56" s="429"/>
      <c r="D56" s="14"/>
      <c r="E56" s="987" t="str">
        <f>Translations!$B$354</f>
        <v>Ovdje unesen popis instrumenata bit će na raspolaganju kao padajući izbornik za svaki tok izvora u listu E_Tokovi_Izvora (točka b) s pripadajućim oznakama korištenih mjernih instrumenta.</v>
      </c>
      <c r="F56" s="903"/>
      <c r="G56" s="903"/>
      <c r="H56" s="903"/>
      <c r="I56" s="903"/>
      <c r="J56" s="903"/>
      <c r="K56" s="903"/>
      <c r="L56" s="903"/>
      <c r="M56" s="903"/>
      <c r="N56" s="903"/>
      <c r="O56" s="321"/>
      <c r="P56" s="72"/>
      <c r="Q56" s="72"/>
      <c r="R56" s="72"/>
      <c r="S56" s="72"/>
      <c r="T56" s="72"/>
      <c r="U56" s="72"/>
      <c r="V56" s="72"/>
      <c r="W56" s="72"/>
    </row>
    <row r="57" spans="1:23" ht="25.5" customHeight="1" x14ac:dyDescent="0.2">
      <c r="A57" s="72"/>
      <c r="B57" s="416"/>
      <c r="C57" s="429"/>
      <c r="D57" s="14"/>
      <c r="E57" s="987" t="str">
        <f>Translations!$B$355</f>
        <v>U slučaju mjerila protoka plina navedite Nm³/h ukoliko je kompenzacija p/T uključena u instrument.  Navedite m³ ukoliko je kompenzacija p/T napravljena pomoću posebnog instrumenta te navedite o kojem se posebnom instrumentu radi.</v>
      </c>
      <c r="F57" s="903"/>
      <c r="G57" s="903"/>
      <c r="H57" s="903"/>
      <c r="I57" s="903"/>
      <c r="J57" s="903"/>
      <c r="K57" s="903"/>
      <c r="L57" s="903"/>
      <c r="M57" s="903"/>
      <c r="N57" s="903"/>
      <c r="O57" s="321"/>
      <c r="P57" s="72"/>
      <c r="Q57" s="72"/>
      <c r="R57" s="72"/>
      <c r="S57" s="72"/>
      <c r="T57" s="72"/>
      <c r="U57" s="72"/>
      <c r="V57" s="72"/>
      <c r="W57" s="72"/>
    </row>
    <row r="58" spans="1:23" ht="38.25" customHeight="1" x14ac:dyDescent="0.2">
      <c r="A58" s="72"/>
      <c r="B58" s="416"/>
      <c r="C58" s="429"/>
      <c r="D58" s="14"/>
      <c r="E58" s="987" t="str">
        <f>Translations!$B$356</f>
        <v>Svi instrumenti koji se koriste moraju biti jasno prepoznatljivi na temelju jedinstvenog ID-a (kao što je serijski broj instrumenta). Promjena instrumenata (npr. potrebno primjerice zbog posljedice oštećenja) neće predstavljati značajnu promjenu plana praćenja u smislu članka 15. stavak 3. Uredbe. Jedinstvena identifikacija bi stoga trebala biti dokumentirana odvojeno od plana praćenja  i za to imati odgovarajuću pisanu proceduru.</v>
      </c>
      <c r="F58" s="903"/>
      <c r="G58" s="903"/>
      <c r="H58" s="903"/>
      <c r="I58" s="903"/>
      <c r="J58" s="903"/>
      <c r="K58" s="903"/>
      <c r="L58" s="903"/>
      <c r="M58" s="903"/>
      <c r="N58" s="903"/>
      <c r="O58" s="321"/>
      <c r="P58" s="72"/>
      <c r="Q58" s="72"/>
      <c r="R58" s="72"/>
      <c r="S58" s="72"/>
      <c r="T58" s="72"/>
      <c r="U58" s="72"/>
      <c r="V58" s="72"/>
      <c r="W58" s="72"/>
    </row>
    <row r="59" spans="1:23" ht="12.75" customHeight="1" x14ac:dyDescent="0.2">
      <c r="A59" s="72"/>
      <c r="B59" s="416"/>
      <c r="C59" s="429"/>
      <c r="D59" s="14"/>
      <c r="E59" s="943" t="str">
        <f>Translations!$B$135</f>
        <v>Za prikazivanje/skrivanje primjera, pritisnite na kućicu "Primjeri" unutar navigacijskog područja.</v>
      </c>
      <c r="F59" s="1018"/>
      <c r="G59" s="1018"/>
      <c r="H59" s="1018"/>
      <c r="I59" s="1018"/>
      <c r="J59" s="1018"/>
      <c r="K59" s="1018"/>
      <c r="L59" s="1018"/>
      <c r="M59" s="1018"/>
      <c r="N59" s="1018"/>
      <c r="O59" s="321"/>
      <c r="P59" s="72"/>
      <c r="Q59" s="72"/>
      <c r="R59" s="72"/>
      <c r="S59" s="72"/>
      <c r="T59" s="72"/>
      <c r="U59" s="72"/>
      <c r="V59" s="72"/>
      <c r="W59" s="72"/>
    </row>
    <row r="60" spans="1:23" ht="12" customHeight="1" x14ac:dyDescent="0.2">
      <c r="A60" s="72"/>
      <c r="B60" s="416"/>
      <c r="C60" s="416"/>
      <c r="D60" s="416"/>
      <c r="E60" s="321"/>
      <c r="F60" s="321"/>
      <c r="G60" s="321"/>
      <c r="H60" s="321"/>
      <c r="I60" s="321"/>
      <c r="J60" s="321"/>
      <c r="K60" s="416"/>
      <c r="L60" s="416"/>
      <c r="M60" s="416"/>
      <c r="N60" s="416"/>
      <c r="O60" s="321"/>
      <c r="P60" s="72"/>
      <c r="Q60" s="72"/>
      <c r="R60" s="72"/>
      <c r="S60" s="72"/>
      <c r="T60" s="72"/>
      <c r="U60" s="72"/>
      <c r="V60" s="72"/>
      <c r="W60" s="72"/>
    </row>
    <row r="61" spans="1:23" ht="25.5" customHeight="1" x14ac:dyDescent="0.2">
      <c r="A61" s="72"/>
      <c r="B61" s="416"/>
      <c r="E61" s="1145" t="str">
        <f>Translations!$B$357</f>
        <v>Oznaka</v>
      </c>
      <c r="F61" s="1147" t="str">
        <f>Translations!$B$358</f>
        <v>Tip mjernog instrumenta</v>
      </c>
      <c r="G61" s="1148"/>
      <c r="H61" s="1145" t="str">
        <f>Translations!$B$359</f>
        <v>lokacija (interni ID)</v>
      </c>
      <c r="I61" s="1140" t="str">
        <f>Translations!$B$360</f>
        <v>Raspon mjerenja</v>
      </c>
      <c r="J61" s="1144"/>
      <c r="K61" s="1141"/>
      <c r="L61" s="1145" t="str">
        <f>Translations!$B$361</f>
        <v>Specificirana
nesigurnost
(+/-%)</v>
      </c>
      <c r="M61" s="1140" t="str">
        <f>Translations!$B$362</f>
        <v>Uobičajen raspon korištenja</v>
      </c>
      <c r="N61" s="1141"/>
      <c r="O61" s="321"/>
      <c r="P61" s="72"/>
      <c r="Q61" s="72"/>
      <c r="R61" s="72"/>
      <c r="S61" s="72"/>
      <c r="T61" s="72"/>
      <c r="U61" s="72"/>
      <c r="V61" s="72"/>
      <c r="W61" s="72"/>
    </row>
    <row r="62" spans="1:23" ht="12.75" customHeight="1" x14ac:dyDescent="0.2">
      <c r="A62" s="72"/>
      <c r="B62" s="416"/>
      <c r="E62" s="1146"/>
      <c r="F62" s="1149"/>
      <c r="G62" s="1150"/>
      <c r="H62" s="1146"/>
      <c r="I62" s="118" t="str">
        <f>Translations!$B$363</f>
        <v>jedinica</v>
      </c>
      <c r="J62" s="118" t="str">
        <f>Translations!$B$364</f>
        <v>donja granica</v>
      </c>
      <c r="K62" s="118" t="str">
        <f>Translations!$B$365</f>
        <v>gornja granica</v>
      </c>
      <c r="L62" s="1146"/>
      <c r="M62" s="118" t="str">
        <f>Translations!$B$364</f>
        <v>donja granica</v>
      </c>
      <c r="N62" s="118" t="str">
        <f>Translations!$B$365</f>
        <v>gornja granica</v>
      </c>
      <c r="O62" s="321"/>
      <c r="P62" s="72"/>
      <c r="Q62" s="72"/>
      <c r="R62" s="72"/>
      <c r="S62" s="91" t="s">
        <v>1229</v>
      </c>
      <c r="T62" s="91" t="s">
        <v>1229</v>
      </c>
      <c r="U62" s="91" t="s">
        <v>1229</v>
      </c>
      <c r="V62" s="119" t="s">
        <v>1229</v>
      </c>
      <c r="W62" s="72"/>
    </row>
    <row r="63" spans="1:23" ht="12.75" customHeight="1" x14ac:dyDescent="0.2">
      <c r="A63" s="17" t="s">
        <v>1371</v>
      </c>
      <c r="B63" s="416"/>
      <c r="E63" s="652" t="s">
        <v>288</v>
      </c>
      <c r="F63" s="653" t="str">
        <f>Translations!$B$366</f>
        <v>Rotametar</v>
      </c>
      <c r="G63" s="654"/>
      <c r="H63" s="652" t="s">
        <v>794</v>
      </c>
      <c r="I63" s="652" t="s">
        <v>793</v>
      </c>
      <c r="J63" s="387">
        <v>0</v>
      </c>
      <c r="K63" s="387">
        <v>250</v>
      </c>
      <c r="L63" s="232">
        <v>3</v>
      </c>
      <c r="M63" s="1142">
        <v>500</v>
      </c>
      <c r="N63" s="1142">
        <v>750</v>
      </c>
      <c r="O63" s="321"/>
      <c r="P63" s="72"/>
      <c r="Q63" s="72"/>
      <c r="R63" s="72"/>
      <c r="S63" s="91"/>
      <c r="T63" s="91"/>
      <c r="U63" s="91"/>
      <c r="V63" s="119"/>
      <c r="W63" s="72"/>
    </row>
    <row r="64" spans="1:23" ht="12.75" customHeight="1" x14ac:dyDescent="0.2">
      <c r="A64" s="17" t="s">
        <v>1371</v>
      </c>
      <c r="B64" s="416"/>
      <c r="E64" s="655"/>
      <c r="F64" s="656"/>
      <c r="G64" s="657"/>
      <c r="H64" s="655"/>
      <c r="I64" s="655"/>
      <c r="J64" s="388">
        <v>250</v>
      </c>
      <c r="K64" s="388">
        <v>1000</v>
      </c>
      <c r="L64" s="233">
        <v>1.5</v>
      </c>
      <c r="M64" s="1143"/>
      <c r="N64" s="1143"/>
      <c r="O64" s="321"/>
      <c r="P64" s="72"/>
      <c r="Q64" s="72"/>
      <c r="R64" s="72"/>
      <c r="S64" s="91"/>
      <c r="T64" s="91"/>
      <c r="U64" s="91"/>
      <c r="V64" s="119"/>
      <c r="W64" s="72"/>
    </row>
    <row r="65" spans="1:23" ht="12.75" customHeight="1" x14ac:dyDescent="0.2">
      <c r="A65" s="17" t="s">
        <v>1371</v>
      </c>
      <c r="B65" s="416"/>
      <c r="E65" s="652" t="s">
        <v>289</v>
      </c>
      <c r="F65" s="653" t="str">
        <f>Translations!$B$367</f>
        <v>Kolna vaga</v>
      </c>
      <c r="G65" s="654"/>
      <c r="H65" s="652" t="s">
        <v>291</v>
      </c>
      <c r="I65" s="652" t="s">
        <v>290</v>
      </c>
      <c r="J65" s="387">
        <v>3000</v>
      </c>
      <c r="K65" s="387">
        <v>40000</v>
      </c>
      <c r="L65" s="232">
        <v>0.6</v>
      </c>
      <c r="M65" s="1142">
        <v>7500</v>
      </c>
      <c r="N65" s="1142">
        <v>40000</v>
      </c>
      <c r="O65" s="321"/>
      <c r="P65" s="72"/>
      <c r="Q65" s="72"/>
      <c r="R65" s="72"/>
      <c r="S65" s="91"/>
      <c r="T65" s="91"/>
      <c r="U65" s="91"/>
      <c r="V65" s="119"/>
      <c r="W65" s="72"/>
    </row>
    <row r="66" spans="1:23" ht="12.75" customHeight="1" thickBot="1" x14ac:dyDescent="0.25">
      <c r="A66" s="17" t="s">
        <v>1371</v>
      </c>
      <c r="B66" s="416"/>
      <c r="E66" s="655"/>
      <c r="F66" s="656"/>
      <c r="G66" s="657"/>
      <c r="H66" s="655"/>
      <c r="I66" s="655"/>
      <c r="J66" s="388"/>
      <c r="K66" s="388"/>
      <c r="L66" s="233"/>
      <c r="M66" s="1143"/>
      <c r="N66" s="1143"/>
      <c r="O66" s="321"/>
      <c r="P66" s="72"/>
      <c r="Q66" s="72"/>
      <c r="R66" s="72"/>
      <c r="S66" s="91"/>
      <c r="T66" s="91"/>
      <c r="U66" s="91"/>
      <c r="V66" s="119"/>
      <c r="W66" s="72"/>
    </row>
    <row r="67" spans="1:23" ht="12.75" customHeight="1" x14ac:dyDescent="0.2">
      <c r="A67" s="72"/>
      <c r="B67" s="416"/>
      <c r="E67" s="658" t="s">
        <v>1311</v>
      </c>
      <c r="F67" s="1129"/>
      <c r="G67" s="1130"/>
      <c r="H67" s="1111"/>
      <c r="I67" s="1111"/>
      <c r="J67" s="202"/>
      <c r="K67" s="202"/>
      <c r="L67" s="202"/>
      <c r="M67" s="1111"/>
      <c r="N67" s="1111"/>
      <c r="O67" s="321"/>
      <c r="P67" s="72"/>
      <c r="Q67" s="72"/>
      <c r="R67" s="72">
        <v>1</v>
      </c>
      <c r="S67" s="1135">
        <v>1</v>
      </c>
      <c r="T67" s="1134" t="str">
        <f>IF(ISBLANK(F67),"",MAX(T$66:T66)+1)</f>
        <v/>
      </c>
      <c r="U67" s="1134" t="str">
        <f>IF(ISBLANK(F67),"",E67 &amp; ": " &amp;F67)</f>
        <v/>
      </c>
      <c r="V67" s="93" t="str">
        <f t="shared" ref="V67:V88" si="0">IF(COUNTIF($T$67:$T$88,R67)=1,INDEX($U$67:$U$88,MATCH(R67,$T$67:$T$88,0)),EUconst_NA)</f>
        <v>nije primjenjivo</v>
      </c>
      <c r="W67" s="72"/>
    </row>
    <row r="68" spans="1:23" ht="12.75" customHeight="1" x14ac:dyDescent="0.2">
      <c r="A68" s="72"/>
      <c r="B68" s="416"/>
      <c r="E68" s="659"/>
      <c r="F68" s="1131"/>
      <c r="G68" s="1132"/>
      <c r="H68" s="1112"/>
      <c r="I68" s="1112"/>
      <c r="J68" s="203"/>
      <c r="K68" s="203"/>
      <c r="L68" s="204"/>
      <c r="M68" s="1112"/>
      <c r="N68" s="1112"/>
      <c r="O68" s="321"/>
      <c r="P68" s="72"/>
      <c r="Q68" s="72"/>
      <c r="R68" s="72">
        <v>2</v>
      </c>
      <c r="S68" s="1135"/>
      <c r="T68" s="1134"/>
      <c r="U68" s="1134"/>
      <c r="V68" s="94" t="str">
        <f t="shared" si="0"/>
        <v>nije primjenjivo</v>
      </c>
      <c r="W68" s="72"/>
    </row>
    <row r="69" spans="1:23" ht="12.75" customHeight="1" x14ac:dyDescent="0.2">
      <c r="A69" s="72"/>
      <c r="B69" s="416"/>
      <c r="E69" s="658" t="s">
        <v>1312</v>
      </c>
      <c r="F69" s="1129"/>
      <c r="G69" s="1130"/>
      <c r="H69" s="1111"/>
      <c r="I69" s="1111"/>
      <c r="J69" s="202"/>
      <c r="K69" s="202"/>
      <c r="L69" s="202"/>
      <c r="M69" s="1111"/>
      <c r="N69" s="1111"/>
      <c r="O69" s="321"/>
      <c r="P69" s="72"/>
      <c r="Q69" s="72"/>
      <c r="R69" s="72">
        <v>3</v>
      </c>
      <c r="S69" s="1135">
        <v>2</v>
      </c>
      <c r="T69" s="1134" t="str">
        <f>IF(ISBLANK(F69),"",MAX(T$66:T68)+1)</f>
        <v/>
      </c>
      <c r="U69" s="1134" t="str">
        <f>IF(ISBLANK(F69),"",E69 &amp; ": " &amp;F69)</f>
        <v/>
      </c>
      <c r="V69" s="94" t="str">
        <f t="shared" si="0"/>
        <v>nije primjenjivo</v>
      </c>
      <c r="W69" s="72"/>
    </row>
    <row r="70" spans="1:23" ht="12.75" customHeight="1" x14ac:dyDescent="0.2">
      <c r="A70" s="72"/>
      <c r="B70" s="416"/>
      <c r="E70" s="659"/>
      <c r="F70" s="1131"/>
      <c r="G70" s="1132"/>
      <c r="H70" s="1112"/>
      <c r="I70" s="1112"/>
      <c r="J70" s="203"/>
      <c r="K70" s="203"/>
      <c r="L70" s="204"/>
      <c r="M70" s="1112"/>
      <c r="N70" s="1112"/>
      <c r="O70" s="321"/>
      <c r="P70" s="72"/>
      <c r="Q70" s="72"/>
      <c r="R70" s="72">
        <v>4</v>
      </c>
      <c r="S70" s="1135"/>
      <c r="T70" s="1134"/>
      <c r="U70" s="1134"/>
      <c r="V70" s="94" t="str">
        <f t="shared" si="0"/>
        <v>nije primjenjivo</v>
      </c>
      <c r="W70" s="72"/>
    </row>
    <row r="71" spans="1:23" ht="12.75" customHeight="1" x14ac:dyDescent="0.2">
      <c r="A71" s="72"/>
      <c r="B71" s="416"/>
      <c r="E71" s="658" t="s">
        <v>1313</v>
      </c>
      <c r="F71" s="1129"/>
      <c r="G71" s="1130"/>
      <c r="H71" s="1111"/>
      <c r="I71" s="1111"/>
      <c r="J71" s="202"/>
      <c r="K71" s="202"/>
      <c r="L71" s="202"/>
      <c r="M71" s="1111"/>
      <c r="N71" s="1111"/>
      <c r="O71" s="321"/>
      <c r="P71" s="72"/>
      <c r="Q71" s="72"/>
      <c r="R71" s="72">
        <v>5</v>
      </c>
      <c r="S71" s="1135">
        <v>3</v>
      </c>
      <c r="T71" s="1134" t="str">
        <f>IF(ISBLANK(F71),"",MAX(T$66:T70)+1)</f>
        <v/>
      </c>
      <c r="U71" s="1134" t="str">
        <f>IF(ISBLANK(F71),"",E71 &amp; ": " &amp;F71)</f>
        <v/>
      </c>
      <c r="V71" s="94" t="str">
        <f t="shared" si="0"/>
        <v>nije primjenjivo</v>
      </c>
      <c r="W71" s="72"/>
    </row>
    <row r="72" spans="1:23" ht="12.75" customHeight="1" x14ac:dyDescent="0.2">
      <c r="A72" s="72"/>
      <c r="B72" s="416"/>
      <c r="E72" s="659"/>
      <c r="F72" s="1131"/>
      <c r="G72" s="1132"/>
      <c r="H72" s="1112"/>
      <c r="I72" s="1112"/>
      <c r="J72" s="203"/>
      <c r="K72" s="203"/>
      <c r="L72" s="204"/>
      <c r="M72" s="1112"/>
      <c r="N72" s="1112"/>
      <c r="O72" s="321"/>
      <c r="P72" s="72"/>
      <c r="Q72" s="72"/>
      <c r="R72" s="72">
        <v>6</v>
      </c>
      <c r="S72" s="1135"/>
      <c r="T72" s="1134"/>
      <c r="U72" s="1134"/>
      <c r="V72" s="94" t="str">
        <f t="shared" si="0"/>
        <v>nije primjenjivo</v>
      </c>
      <c r="W72" s="72"/>
    </row>
    <row r="73" spans="1:23" ht="12.75" customHeight="1" x14ac:dyDescent="0.2">
      <c r="A73" s="72"/>
      <c r="B73" s="416"/>
      <c r="E73" s="658" t="s">
        <v>1314</v>
      </c>
      <c r="F73" s="1129"/>
      <c r="G73" s="1130"/>
      <c r="H73" s="1111"/>
      <c r="I73" s="1111"/>
      <c r="J73" s="202"/>
      <c r="K73" s="202"/>
      <c r="L73" s="202"/>
      <c r="M73" s="1111"/>
      <c r="N73" s="1111"/>
      <c r="O73" s="321"/>
      <c r="P73" s="72"/>
      <c r="Q73" s="72"/>
      <c r="R73" s="72">
        <v>7</v>
      </c>
      <c r="S73" s="1135">
        <v>4</v>
      </c>
      <c r="T73" s="1134" t="str">
        <f>IF(ISBLANK(F73),"",MAX(T$66:T72)+1)</f>
        <v/>
      </c>
      <c r="U73" s="1134" t="str">
        <f>IF(ISBLANK(F73),"",E73 &amp; ": " &amp;F73)</f>
        <v/>
      </c>
      <c r="V73" s="94" t="str">
        <f t="shared" si="0"/>
        <v>nije primjenjivo</v>
      </c>
      <c r="W73" s="72"/>
    </row>
    <row r="74" spans="1:23" ht="12.75" customHeight="1" x14ac:dyDescent="0.2">
      <c r="A74" s="72"/>
      <c r="B74" s="416"/>
      <c r="E74" s="659"/>
      <c r="F74" s="1131"/>
      <c r="G74" s="1132"/>
      <c r="H74" s="1112"/>
      <c r="I74" s="1112"/>
      <c r="J74" s="203"/>
      <c r="K74" s="203"/>
      <c r="L74" s="204"/>
      <c r="M74" s="1112"/>
      <c r="N74" s="1112"/>
      <c r="O74" s="321"/>
      <c r="P74" s="72"/>
      <c r="Q74" s="72"/>
      <c r="R74" s="72">
        <v>8</v>
      </c>
      <c r="S74" s="1135"/>
      <c r="T74" s="1134"/>
      <c r="U74" s="1134"/>
      <c r="V74" s="94" t="str">
        <f t="shared" si="0"/>
        <v>nije primjenjivo</v>
      </c>
      <c r="W74" s="72"/>
    </row>
    <row r="75" spans="1:23" ht="12.75" customHeight="1" x14ac:dyDescent="0.2">
      <c r="A75" s="72"/>
      <c r="B75" s="416"/>
      <c r="E75" s="658" t="s">
        <v>1315</v>
      </c>
      <c r="F75" s="1129"/>
      <c r="G75" s="1130"/>
      <c r="H75" s="1111"/>
      <c r="I75" s="1111"/>
      <c r="J75" s="202"/>
      <c r="K75" s="202"/>
      <c r="L75" s="202"/>
      <c r="M75" s="1111"/>
      <c r="N75" s="1111"/>
      <c r="O75" s="321"/>
      <c r="P75" s="72"/>
      <c r="Q75" s="72"/>
      <c r="R75" s="72">
        <v>9</v>
      </c>
      <c r="S75" s="1135">
        <v>5</v>
      </c>
      <c r="T75" s="1134" t="str">
        <f>IF(ISBLANK(F75),"",MAX(T$66:T74)+1)</f>
        <v/>
      </c>
      <c r="U75" s="1134" t="str">
        <f>IF(ISBLANK(F75),"",E75 &amp; ": " &amp;F75)</f>
        <v/>
      </c>
      <c r="V75" s="94" t="str">
        <f t="shared" si="0"/>
        <v>nije primjenjivo</v>
      </c>
      <c r="W75" s="72"/>
    </row>
    <row r="76" spans="1:23" ht="12.75" customHeight="1" x14ac:dyDescent="0.2">
      <c r="A76" s="72"/>
      <c r="B76" s="416"/>
      <c r="E76" s="659"/>
      <c r="F76" s="1131"/>
      <c r="G76" s="1132"/>
      <c r="H76" s="1112"/>
      <c r="I76" s="1112"/>
      <c r="J76" s="203"/>
      <c r="K76" s="203"/>
      <c r="L76" s="204"/>
      <c r="M76" s="1112"/>
      <c r="N76" s="1112"/>
      <c r="O76" s="321"/>
      <c r="P76" s="72"/>
      <c r="Q76" s="72"/>
      <c r="R76" s="72">
        <v>10</v>
      </c>
      <c r="S76" s="1135"/>
      <c r="T76" s="1134"/>
      <c r="U76" s="1134"/>
      <c r="V76" s="94" t="str">
        <f t="shared" si="0"/>
        <v>nije primjenjivo</v>
      </c>
      <c r="W76" s="72"/>
    </row>
    <row r="77" spans="1:23" ht="12.75" customHeight="1" x14ac:dyDescent="0.2">
      <c r="A77" s="72"/>
      <c r="B77" s="416"/>
      <c r="E77" s="658" t="s">
        <v>1316</v>
      </c>
      <c r="F77" s="1129"/>
      <c r="G77" s="1130"/>
      <c r="H77" s="1111"/>
      <c r="I77" s="1111"/>
      <c r="J77" s="202"/>
      <c r="K77" s="202"/>
      <c r="L77" s="202"/>
      <c r="M77" s="1111"/>
      <c r="N77" s="1111"/>
      <c r="O77" s="321"/>
      <c r="P77" s="72"/>
      <c r="Q77" s="72"/>
      <c r="R77" s="72">
        <v>11</v>
      </c>
      <c r="S77" s="1135">
        <v>6</v>
      </c>
      <c r="T77" s="1134" t="str">
        <f>IF(ISBLANK(F77),"",MAX(T$66:T76)+1)</f>
        <v/>
      </c>
      <c r="U77" s="1134" t="str">
        <f>IF(ISBLANK(F77),"",E77 &amp; ": " &amp;F77)</f>
        <v/>
      </c>
      <c r="V77" s="94" t="str">
        <f t="shared" si="0"/>
        <v>nije primjenjivo</v>
      </c>
      <c r="W77" s="72"/>
    </row>
    <row r="78" spans="1:23" ht="12.75" customHeight="1" x14ac:dyDescent="0.2">
      <c r="A78" s="72"/>
      <c r="B78" s="416"/>
      <c r="E78" s="659"/>
      <c r="F78" s="1131"/>
      <c r="G78" s="1132"/>
      <c r="H78" s="1112"/>
      <c r="I78" s="1112"/>
      <c r="J78" s="203"/>
      <c r="K78" s="203"/>
      <c r="L78" s="204"/>
      <c r="M78" s="1112"/>
      <c r="N78" s="1112"/>
      <c r="O78" s="321"/>
      <c r="P78" s="72"/>
      <c r="Q78" s="72"/>
      <c r="R78" s="72">
        <v>12</v>
      </c>
      <c r="S78" s="1135"/>
      <c r="T78" s="1134"/>
      <c r="U78" s="1134"/>
      <c r="V78" s="94" t="str">
        <f t="shared" si="0"/>
        <v>nije primjenjivo</v>
      </c>
      <c r="W78" s="72"/>
    </row>
    <row r="79" spans="1:23" ht="12.75" customHeight="1" x14ac:dyDescent="0.2">
      <c r="A79" s="72"/>
      <c r="B79" s="416"/>
      <c r="E79" s="658" t="s">
        <v>1317</v>
      </c>
      <c r="F79" s="1129"/>
      <c r="G79" s="1130"/>
      <c r="H79" s="1111"/>
      <c r="I79" s="1111"/>
      <c r="J79" s="202"/>
      <c r="K79" s="202"/>
      <c r="L79" s="202"/>
      <c r="M79" s="1111"/>
      <c r="N79" s="1111"/>
      <c r="O79" s="321"/>
      <c r="P79" s="72"/>
      <c r="Q79" s="72"/>
      <c r="R79" s="72">
        <v>13</v>
      </c>
      <c r="S79" s="1135">
        <v>7</v>
      </c>
      <c r="T79" s="1134" t="str">
        <f>IF(ISBLANK(F79),"",MAX(T$66:T78)+1)</f>
        <v/>
      </c>
      <c r="U79" s="1134" t="str">
        <f>IF(ISBLANK(F79),"",E79 &amp; ": " &amp;F79)</f>
        <v/>
      </c>
      <c r="V79" s="94" t="str">
        <f t="shared" si="0"/>
        <v>nije primjenjivo</v>
      </c>
      <c r="W79" s="72"/>
    </row>
    <row r="80" spans="1:23" ht="12.75" customHeight="1" x14ac:dyDescent="0.2">
      <c r="A80" s="72"/>
      <c r="B80" s="416"/>
      <c r="E80" s="659"/>
      <c r="F80" s="1131"/>
      <c r="G80" s="1132"/>
      <c r="H80" s="1112"/>
      <c r="I80" s="1112"/>
      <c r="J80" s="203"/>
      <c r="K80" s="203"/>
      <c r="L80" s="204"/>
      <c r="M80" s="1112"/>
      <c r="N80" s="1112"/>
      <c r="O80" s="321"/>
      <c r="P80" s="72"/>
      <c r="Q80" s="72"/>
      <c r="R80" s="72">
        <v>14</v>
      </c>
      <c r="S80" s="1135"/>
      <c r="T80" s="1134"/>
      <c r="U80" s="1134"/>
      <c r="V80" s="94" t="str">
        <f t="shared" si="0"/>
        <v>nije primjenjivo</v>
      </c>
      <c r="W80" s="72"/>
    </row>
    <row r="81" spans="1:23" ht="12.75" customHeight="1" x14ac:dyDescent="0.2">
      <c r="A81" s="72"/>
      <c r="B81" s="416"/>
      <c r="E81" s="658" t="s">
        <v>1318</v>
      </c>
      <c r="F81" s="1129"/>
      <c r="G81" s="1130"/>
      <c r="H81" s="1111"/>
      <c r="I81" s="1111"/>
      <c r="J81" s="202"/>
      <c r="K81" s="202"/>
      <c r="L81" s="202"/>
      <c r="M81" s="1111"/>
      <c r="N81" s="1111"/>
      <c r="O81" s="321"/>
      <c r="P81" s="72"/>
      <c r="Q81" s="72"/>
      <c r="R81" s="72">
        <v>15</v>
      </c>
      <c r="S81" s="1135">
        <v>8</v>
      </c>
      <c r="T81" s="1134" t="str">
        <f>IF(ISBLANK(F81),"",MAX(T$66:T80)+1)</f>
        <v/>
      </c>
      <c r="U81" s="1134" t="str">
        <f>IF(ISBLANK(F81),"",E81 &amp; ": " &amp;F81)</f>
        <v/>
      </c>
      <c r="V81" s="94" t="str">
        <f t="shared" si="0"/>
        <v>nije primjenjivo</v>
      </c>
      <c r="W81" s="72"/>
    </row>
    <row r="82" spans="1:23" ht="12.75" customHeight="1" x14ac:dyDescent="0.2">
      <c r="A82" s="72"/>
      <c r="B82" s="416"/>
      <c r="E82" s="659"/>
      <c r="F82" s="1131"/>
      <c r="G82" s="1132"/>
      <c r="H82" s="1112"/>
      <c r="I82" s="1112"/>
      <c r="J82" s="203"/>
      <c r="K82" s="203"/>
      <c r="L82" s="204"/>
      <c r="M82" s="1112"/>
      <c r="N82" s="1112"/>
      <c r="O82" s="321"/>
      <c r="P82" s="72"/>
      <c r="Q82" s="72"/>
      <c r="R82" s="72">
        <v>16</v>
      </c>
      <c r="S82" s="1135"/>
      <c r="T82" s="1134"/>
      <c r="U82" s="1134"/>
      <c r="V82" s="94" t="str">
        <f t="shared" si="0"/>
        <v>nije primjenjivo</v>
      </c>
      <c r="W82" s="72"/>
    </row>
    <row r="83" spans="1:23" ht="12.75" customHeight="1" x14ac:dyDescent="0.2">
      <c r="A83" s="72"/>
      <c r="B83" s="416"/>
      <c r="E83" s="658" t="s">
        <v>572</v>
      </c>
      <c r="F83" s="1129"/>
      <c r="G83" s="1130"/>
      <c r="H83" s="1111"/>
      <c r="I83" s="1111"/>
      <c r="J83" s="202"/>
      <c r="K83" s="202"/>
      <c r="L83" s="202"/>
      <c r="M83" s="1111"/>
      <c r="N83" s="1111"/>
      <c r="O83" s="321"/>
      <c r="P83" s="72"/>
      <c r="Q83" s="72"/>
      <c r="R83" s="72">
        <v>17</v>
      </c>
      <c r="S83" s="1135">
        <v>9</v>
      </c>
      <c r="T83" s="1134" t="str">
        <f>IF(ISBLANK(F83),"",MAX(T$66:T82)+1)</f>
        <v/>
      </c>
      <c r="U83" s="1134" t="str">
        <f>IF(ISBLANK(F83),"",E83 &amp; ": " &amp;F83)</f>
        <v/>
      </c>
      <c r="V83" s="94" t="str">
        <f t="shared" si="0"/>
        <v>nije primjenjivo</v>
      </c>
      <c r="W83" s="72"/>
    </row>
    <row r="84" spans="1:23" ht="12.75" customHeight="1" x14ac:dyDescent="0.2">
      <c r="A84" s="72"/>
      <c r="B84" s="416"/>
      <c r="E84" s="659"/>
      <c r="F84" s="1131"/>
      <c r="G84" s="1132"/>
      <c r="H84" s="1112"/>
      <c r="I84" s="1112"/>
      <c r="J84" s="203"/>
      <c r="K84" s="203"/>
      <c r="L84" s="204"/>
      <c r="M84" s="1112"/>
      <c r="N84" s="1112"/>
      <c r="O84" s="321"/>
      <c r="P84" s="72"/>
      <c r="Q84" s="72"/>
      <c r="R84" s="72">
        <v>18</v>
      </c>
      <c r="S84" s="1135"/>
      <c r="T84" s="1134"/>
      <c r="U84" s="1134"/>
      <c r="V84" s="94" t="str">
        <f t="shared" si="0"/>
        <v>nije primjenjivo</v>
      </c>
      <c r="W84" s="72"/>
    </row>
    <row r="85" spans="1:23" ht="12.75" customHeight="1" x14ac:dyDescent="0.2">
      <c r="A85" s="72"/>
      <c r="B85" s="416"/>
      <c r="E85" s="658" t="s">
        <v>573</v>
      </c>
      <c r="F85" s="1129"/>
      <c r="G85" s="1130"/>
      <c r="H85" s="1111"/>
      <c r="I85" s="1111"/>
      <c r="J85" s="202"/>
      <c r="K85" s="202"/>
      <c r="L85" s="202"/>
      <c r="M85" s="1111"/>
      <c r="N85" s="1111"/>
      <c r="O85" s="321"/>
      <c r="P85" s="72"/>
      <c r="Q85" s="72"/>
      <c r="R85" s="72">
        <v>19</v>
      </c>
      <c r="S85" s="1135">
        <v>10</v>
      </c>
      <c r="T85" s="1134" t="str">
        <f>IF(ISBLANK(F85),"",MAX(T$66:T84)+1)</f>
        <v/>
      </c>
      <c r="U85" s="1134" t="str">
        <f>IF(ISBLANK(F85),"",E85 &amp; ": " &amp;F85)</f>
        <v/>
      </c>
      <c r="V85" s="94" t="str">
        <f t="shared" si="0"/>
        <v>nije primjenjivo</v>
      </c>
      <c r="W85" s="72"/>
    </row>
    <row r="86" spans="1:23" ht="12.75" customHeight="1" thickBot="1" x14ac:dyDescent="0.25">
      <c r="A86" s="72"/>
      <c r="B86" s="416"/>
      <c r="E86" s="659"/>
      <c r="F86" s="1131"/>
      <c r="G86" s="1132"/>
      <c r="H86" s="1112"/>
      <c r="I86" s="1112"/>
      <c r="J86" s="203"/>
      <c r="K86" s="203"/>
      <c r="L86" s="204"/>
      <c r="M86" s="1112"/>
      <c r="N86" s="1112"/>
      <c r="O86" s="321"/>
      <c r="P86" s="72"/>
      <c r="Q86" s="72"/>
      <c r="R86" s="72">
        <v>20</v>
      </c>
      <c r="S86" s="1135"/>
      <c r="T86" s="1134"/>
      <c r="U86" s="1134"/>
      <c r="V86" s="100" t="str">
        <f t="shared" si="0"/>
        <v>nije primjenjivo</v>
      </c>
      <c r="W86" s="72"/>
    </row>
    <row r="87" spans="1:23" ht="12.75" hidden="1" customHeight="1" x14ac:dyDescent="0.2">
      <c r="A87" s="72" t="s">
        <v>1088</v>
      </c>
      <c r="B87" s="416"/>
      <c r="E87" s="658"/>
      <c r="F87" s="1129"/>
      <c r="G87" s="1130"/>
      <c r="H87" s="1111"/>
      <c r="I87" s="1111"/>
      <c r="J87" s="202"/>
      <c r="K87" s="202"/>
      <c r="L87" s="202"/>
      <c r="M87" s="1111"/>
      <c r="N87" s="1111"/>
      <c r="O87" s="321"/>
      <c r="P87" s="72"/>
      <c r="Q87" s="72"/>
      <c r="R87" s="72"/>
      <c r="S87" s="1135"/>
      <c r="T87" s="1134" t="str">
        <f>IF(ISBLANK(F87),"",MAX(T$66:T86)+1)</f>
        <v/>
      </c>
      <c r="U87" s="1134" t="str">
        <f>IF(ISBLANK(F87),"",E87 &amp; ": " &amp;F87)</f>
        <v/>
      </c>
      <c r="V87" s="93" t="str">
        <f t="shared" si="0"/>
        <v>nije primjenjivo</v>
      </c>
      <c r="W87" s="72"/>
    </row>
    <row r="88" spans="1:23" ht="12.75" hidden="1" customHeight="1" thickBot="1" x14ac:dyDescent="0.25">
      <c r="A88" s="72" t="s">
        <v>1088</v>
      </c>
      <c r="B88" s="416"/>
      <c r="E88" s="659"/>
      <c r="F88" s="1131"/>
      <c r="G88" s="1132"/>
      <c r="H88" s="1112"/>
      <c r="I88" s="1112"/>
      <c r="J88" s="203"/>
      <c r="K88" s="203"/>
      <c r="L88" s="204"/>
      <c r="M88" s="1112"/>
      <c r="N88" s="1112"/>
      <c r="O88" s="321"/>
      <c r="P88" s="72"/>
      <c r="Q88" s="72"/>
      <c r="R88" s="72"/>
      <c r="S88" s="1135"/>
      <c r="T88" s="1134"/>
      <c r="U88" s="1134"/>
      <c r="V88" s="100" t="str">
        <f t="shared" si="0"/>
        <v>nije primjenjivo</v>
      </c>
      <c r="W88" s="72"/>
    </row>
    <row r="89" spans="1:23" ht="12.75" customHeight="1" x14ac:dyDescent="0.2">
      <c r="A89" s="72" t="s">
        <v>7</v>
      </c>
      <c r="B89" s="416"/>
      <c r="C89" s="416"/>
      <c r="D89" s="416"/>
      <c r="E89" s="410"/>
      <c r="F89" s="410"/>
      <c r="G89" s="410"/>
      <c r="H89" s="410"/>
      <c r="I89" s="410"/>
      <c r="J89" s="410"/>
      <c r="K89" s="410"/>
      <c r="L89" s="410"/>
      <c r="M89" s="416"/>
      <c r="N89" s="416"/>
      <c r="O89" s="321"/>
      <c r="P89" s="72"/>
      <c r="Q89" s="72"/>
      <c r="R89" s="72"/>
      <c r="S89" s="72"/>
      <c r="T89" s="72"/>
      <c r="U89" s="72"/>
      <c r="V89" s="75"/>
      <c r="W89" s="72"/>
    </row>
    <row r="90" spans="1:23" ht="5.0999999999999996" customHeight="1" x14ac:dyDescent="0.2">
      <c r="A90" s="17"/>
      <c r="B90" s="416"/>
      <c r="C90" s="429"/>
      <c r="D90" s="14"/>
      <c r="E90" s="416"/>
      <c r="F90" s="416"/>
      <c r="G90" s="1113" t="str">
        <f>Translations!$B$368</f>
        <v>Pritisnite "+" kako bi dodali više mjernih instrumenata</v>
      </c>
      <c r="H90" s="1114"/>
      <c r="I90" s="1114"/>
      <c r="J90" s="1114"/>
      <c r="K90" s="1115"/>
      <c r="L90" s="416"/>
      <c r="M90" s="321"/>
      <c r="N90" s="416"/>
      <c r="O90" s="321"/>
      <c r="P90" s="72"/>
      <c r="Q90" s="72"/>
      <c r="R90" s="72"/>
      <c r="S90" s="72"/>
      <c r="T90" s="72"/>
      <c r="U90" s="102"/>
      <c r="V90" s="72"/>
      <c r="W90" s="72"/>
    </row>
    <row r="91" spans="1:23" ht="12.75" customHeight="1" x14ac:dyDescent="0.2">
      <c r="A91" s="17"/>
      <c r="B91" s="416"/>
      <c r="C91" s="429"/>
      <c r="D91" s="14"/>
      <c r="E91" s="416"/>
      <c r="F91" s="416"/>
      <c r="G91" s="1116"/>
      <c r="H91" s="1117"/>
      <c r="I91" s="1117"/>
      <c r="J91" s="1117"/>
      <c r="K91" s="1118"/>
      <c r="L91" s="416"/>
      <c r="M91" s="321"/>
      <c r="N91" s="416"/>
      <c r="O91" s="321"/>
      <c r="P91" s="72"/>
      <c r="Q91" s="72"/>
      <c r="R91" s="72"/>
      <c r="S91" s="72"/>
      <c r="T91" s="72"/>
      <c r="U91" s="102"/>
      <c r="V91" s="72"/>
      <c r="W91" s="72"/>
    </row>
    <row r="92" spans="1:23" ht="5.0999999999999996" customHeight="1" x14ac:dyDescent="0.2">
      <c r="A92" s="17"/>
      <c r="B92" s="416"/>
      <c r="C92" s="429"/>
      <c r="D92" s="14"/>
      <c r="E92" s="416"/>
      <c r="F92" s="416"/>
      <c r="G92" s="1119"/>
      <c r="H92" s="1120"/>
      <c r="I92" s="1120"/>
      <c r="J92" s="1120"/>
      <c r="K92" s="1121"/>
      <c r="L92" s="416"/>
      <c r="M92" s="321"/>
      <c r="N92" s="416"/>
      <c r="O92" s="321"/>
      <c r="P92" s="72"/>
      <c r="Q92" s="72"/>
      <c r="R92" s="72"/>
      <c r="S92" s="72"/>
      <c r="T92" s="72"/>
      <c r="U92" s="102"/>
      <c r="V92" s="72"/>
      <c r="W92" s="72"/>
    </row>
    <row r="93" spans="1:23" ht="12.75" customHeight="1" x14ac:dyDescent="0.2">
      <c r="A93" s="72"/>
      <c r="B93" s="416"/>
      <c r="C93" s="416"/>
      <c r="D93" s="416"/>
      <c r="E93" s="416"/>
      <c r="F93" s="416"/>
      <c r="G93" s="416"/>
      <c r="H93" s="416"/>
      <c r="I93" s="416"/>
      <c r="J93" s="416"/>
      <c r="K93" s="416"/>
      <c r="L93" s="416"/>
      <c r="M93" s="416"/>
      <c r="N93" s="416"/>
      <c r="O93" s="321"/>
      <c r="P93" s="72"/>
      <c r="Q93" s="72"/>
      <c r="R93" s="72"/>
      <c r="S93" s="72"/>
      <c r="T93" s="72"/>
      <c r="U93" s="72"/>
      <c r="V93" s="72"/>
      <c r="W93" s="72"/>
    </row>
    <row r="94" spans="1:23" ht="12.75" customHeight="1" x14ac:dyDescent="0.2">
      <c r="A94" s="72"/>
      <c r="B94" s="416"/>
      <c r="C94" s="416"/>
      <c r="D94" s="98" t="s">
        <v>552</v>
      </c>
      <c r="E94" s="1021" t="str">
        <f>Translations!$B$369</f>
        <v>Naslov i referenca dokumenta za procjenu izračuna nesigurnosti:</v>
      </c>
      <c r="F94" s="1021"/>
      <c r="G94" s="1021"/>
      <c r="H94" s="1021"/>
      <c r="I94" s="1022"/>
      <c r="J94" s="1010"/>
      <c r="K94" s="1133"/>
      <c r="L94" s="1133"/>
      <c r="M94" s="1133"/>
      <c r="N94" s="1126"/>
      <c r="O94" s="321"/>
      <c r="P94" s="72"/>
      <c r="Q94" s="72"/>
      <c r="R94" s="72"/>
      <c r="S94" s="72"/>
      <c r="T94" s="72"/>
      <c r="U94" s="72"/>
      <c r="V94" s="75"/>
      <c r="W94" s="380" t="b">
        <f>CNTR_SmallEmitter=TRUE</f>
        <v>0</v>
      </c>
    </row>
    <row r="95" spans="1:23" ht="25.5" customHeight="1" x14ac:dyDescent="0.2">
      <c r="A95" s="72"/>
      <c r="B95" s="416"/>
      <c r="C95" s="416"/>
      <c r="D95" s="416"/>
      <c r="E95" s="1016" t="str">
        <f>Translations!$B$370</f>
        <v>Morate osigurati dokaze o usklađenosti s primijenjenim razinama točnosti, u skladu s člankom 12. Uredbe. Navedite reference o izračunu nesigurnosti i/ili shematske prikaze u polje iznad.</v>
      </c>
      <c r="F95" s="1136"/>
      <c r="G95" s="1136"/>
      <c r="H95" s="1136"/>
      <c r="I95" s="1136"/>
      <c r="J95" s="1136"/>
      <c r="K95" s="1136"/>
      <c r="L95" s="1136"/>
      <c r="M95" s="1136"/>
      <c r="N95" s="1136"/>
      <c r="O95" s="321"/>
      <c r="P95" s="72"/>
      <c r="Q95" s="72"/>
      <c r="R95" s="72"/>
      <c r="S95" s="72"/>
      <c r="T95" s="72"/>
      <c r="U95" s="72"/>
      <c r="V95" s="72"/>
      <c r="W95" s="72"/>
    </row>
    <row r="96" spans="1:23" ht="12.75" customHeight="1" x14ac:dyDescent="0.2">
      <c r="A96" s="72"/>
      <c r="B96" s="416"/>
      <c r="C96" s="416"/>
      <c r="D96" s="416"/>
      <c r="E96" s="943" t="str">
        <f>Translations!$B$371</f>
        <v>Imajte na umu da u skladu s člankom 47. stavkom 3. Uredbe, postrojenja s niskim emisijama ne moraju podnijeti ovaj dokument nadležnom tijelu.</v>
      </c>
      <c r="F96" s="1125"/>
      <c r="G96" s="1125"/>
      <c r="H96" s="1125"/>
      <c r="I96" s="1125"/>
      <c r="J96" s="1125"/>
      <c r="K96" s="1125"/>
      <c r="L96" s="1125"/>
      <c r="M96" s="1125"/>
      <c r="N96" s="1125"/>
      <c r="O96" s="321"/>
      <c r="P96" s="72"/>
      <c r="Q96" s="72"/>
      <c r="R96" s="72"/>
      <c r="S96" s="72"/>
      <c r="T96" s="72"/>
      <c r="U96" s="72"/>
      <c r="V96" s="72"/>
      <c r="W96" s="72"/>
    </row>
    <row r="97" spans="1:23" ht="5.0999999999999996" customHeight="1" x14ac:dyDescent="0.2">
      <c r="A97" s="72"/>
      <c r="B97" s="416"/>
      <c r="C97" s="416"/>
      <c r="D97" s="416"/>
      <c r="E97" s="321"/>
      <c r="F97" s="321"/>
      <c r="G97" s="321"/>
      <c r="H97" s="432"/>
      <c r="I97" s="416"/>
      <c r="J97" s="416"/>
      <c r="K97" s="416"/>
      <c r="L97" s="416"/>
      <c r="M97" s="416"/>
      <c r="N97" s="416"/>
      <c r="O97" s="321"/>
      <c r="P97" s="72"/>
      <c r="Q97" s="72"/>
      <c r="R97" s="72"/>
      <c r="S97" s="72"/>
      <c r="T97" s="72"/>
      <c r="U97" s="72"/>
      <c r="V97" s="72"/>
      <c r="W97" s="72"/>
    </row>
    <row r="98" spans="1:23" ht="12.75" customHeight="1" x14ac:dyDescent="0.2">
      <c r="A98" s="72"/>
      <c r="B98" s="416"/>
      <c r="C98" s="416"/>
      <c r="D98" s="14" t="s">
        <v>1020</v>
      </c>
      <c r="E98" s="853" t="str">
        <f>Translations!$B$372</f>
        <v>Popis izvora informacija za zadane vrijednosti faktora proračuna:</v>
      </c>
      <c r="F98" s="903"/>
      <c r="G98" s="903"/>
      <c r="H98" s="903"/>
      <c r="I98" s="903"/>
      <c r="J98" s="903"/>
      <c r="K98" s="903"/>
      <c r="L98" s="903"/>
      <c r="M98" s="903"/>
      <c r="N98" s="903"/>
      <c r="O98" s="321"/>
      <c r="P98" s="84"/>
      <c r="Q98" s="84"/>
      <c r="R98" s="72"/>
      <c r="S98" s="72"/>
      <c r="T98" s="72"/>
      <c r="U98" s="72"/>
      <c r="V98" s="72"/>
      <c r="W98" s="72"/>
    </row>
    <row r="99" spans="1:23" ht="12.75" customHeight="1" x14ac:dyDescent="0.2">
      <c r="A99" s="72"/>
      <c r="B99" s="416"/>
      <c r="C99" s="416"/>
      <c r="D99" s="416"/>
      <c r="E99" s="1016" t="str">
        <f>Translations!$B$373</f>
        <v>Navedite sve relevantne izvore informacija, iz kojih ste izveli zadane vrijednosti za faktore proračuna u skladu s člankom 31. Uredbe</v>
      </c>
      <c r="F99" s="1136"/>
      <c r="G99" s="1136"/>
      <c r="H99" s="1136"/>
      <c r="I99" s="1136"/>
      <c r="J99" s="1136"/>
      <c r="K99" s="1136"/>
      <c r="L99" s="1136"/>
      <c r="M99" s="1136"/>
      <c r="N99" s="1136"/>
      <c r="O99" s="321"/>
      <c r="P99" s="114"/>
      <c r="Q99" s="114"/>
      <c r="R99" s="122"/>
      <c r="S99" s="91"/>
      <c r="T99" s="72"/>
      <c r="U99" s="72"/>
      <c r="V99" s="72"/>
      <c r="W99" s="72"/>
    </row>
    <row r="100" spans="1:23" ht="12.75" customHeight="1" x14ac:dyDescent="0.2">
      <c r="A100" s="72"/>
      <c r="B100" s="416"/>
      <c r="C100" s="416"/>
      <c r="D100" s="416"/>
      <c r="E100" s="987" t="str">
        <f>Translations!$B$374</f>
        <v>Preproruka je da se koristi Uredba Prilog VI, Izvješće o inventaru stakleničkih plinova za područje RH (NIR), IPCC…</v>
      </c>
      <c r="F100" s="987"/>
      <c r="G100" s="987"/>
      <c r="H100" s="987"/>
      <c r="I100" s="987"/>
      <c r="J100" s="987"/>
      <c r="K100" s="987"/>
      <c r="L100" s="987"/>
      <c r="M100" s="987"/>
      <c r="N100" s="987"/>
      <c r="O100" s="321"/>
      <c r="P100" s="114"/>
      <c r="Q100" s="114"/>
      <c r="R100" s="122"/>
      <c r="S100" s="91"/>
      <c r="T100" s="72"/>
      <c r="U100" s="72"/>
      <c r="V100" s="72"/>
      <c r="W100" s="72"/>
    </row>
    <row r="101" spans="1:23" ht="25.5" customHeight="1" x14ac:dyDescent="0.2">
      <c r="A101" s="72"/>
      <c r="B101" s="416"/>
      <c r="C101" s="416"/>
      <c r="D101" s="416"/>
      <c r="E101" s="987" t="str">
        <f>Translations!$B$375</f>
        <v>Ukoliko zadane vrijednosti operater uzima iz NIR-a, potrebno je navesti referencu na Izvješće o inventaru stakleničkih plinova na području RH (npr. NIR 2021). Izvješće NIR nalazi se na internetskim stranica nadležnog tijela (MZOZT-a i ZZOIP-a).</v>
      </c>
      <c r="F101" s="987"/>
      <c r="G101" s="987"/>
      <c r="H101" s="987"/>
      <c r="I101" s="987"/>
      <c r="J101" s="987"/>
      <c r="K101" s="987"/>
      <c r="L101" s="987"/>
      <c r="M101" s="987"/>
      <c r="N101" s="987"/>
      <c r="O101" s="321"/>
      <c r="P101" s="114"/>
      <c r="Q101" s="114"/>
      <c r="R101" s="122"/>
      <c r="S101" s="91"/>
      <c r="T101" s="72"/>
      <c r="U101" s="72"/>
      <c r="V101" s="72"/>
      <c r="W101" s="72"/>
    </row>
    <row r="102" spans="1:23" ht="12.75" customHeight="1" x14ac:dyDescent="0.2">
      <c r="A102" s="72"/>
      <c r="B102" s="416"/>
      <c r="C102" s="416"/>
      <c r="D102" s="416"/>
      <c r="E102" s="987" t="str">
        <f>Translations!$B$376</f>
        <v>Ovaj popis će biti dostupan kao padajući izbornik u listu E_Tokovi_izvora tablica (g) s pripadajućim oznakama na izvore informacija s relevantnim faktorima proračuna za svaki tok izvora.</v>
      </c>
      <c r="F102" s="987"/>
      <c r="G102" s="987"/>
      <c r="H102" s="987"/>
      <c r="I102" s="987"/>
      <c r="J102" s="987"/>
      <c r="K102" s="987"/>
      <c r="L102" s="987"/>
      <c r="M102" s="987"/>
      <c r="N102" s="987"/>
      <c r="O102" s="321"/>
      <c r="P102" s="114"/>
      <c r="Q102" s="114"/>
      <c r="R102" s="122"/>
      <c r="S102" s="91"/>
      <c r="T102" s="72"/>
      <c r="U102" s="72"/>
      <c r="V102" s="72"/>
      <c r="W102" s="72"/>
    </row>
    <row r="103" spans="1:23" ht="12.75" customHeight="1" x14ac:dyDescent="0.2">
      <c r="A103" s="72"/>
      <c r="B103" s="416"/>
      <c r="C103" s="429"/>
      <c r="D103" s="14"/>
      <c r="E103" s="943" t="str">
        <f>Translations!$B$135</f>
        <v>Za prikazivanje/skrivanje primjera, pritisnite na kućicu "Primjeri" unutar navigacijskog područja.</v>
      </c>
      <c r="F103" s="1018"/>
      <c r="G103" s="1018"/>
      <c r="H103" s="1018"/>
      <c r="I103" s="1018"/>
      <c r="J103" s="1018"/>
      <c r="K103" s="1018"/>
      <c r="L103" s="1018"/>
      <c r="M103" s="1018"/>
      <c r="N103" s="1018"/>
      <c r="O103" s="321"/>
      <c r="P103" s="114"/>
      <c r="Q103" s="114"/>
      <c r="R103" s="122"/>
      <c r="S103" s="91"/>
      <c r="T103" s="72"/>
      <c r="U103" s="72"/>
      <c r="V103" s="72"/>
      <c r="W103" s="72"/>
    </row>
    <row r="104" spans="1:23" ht="5.0999999999999996" customHeight="1" x14ac:dyDescent="0.2">
      <c r="A104" s="72"/>
      <c r="B104" s="416"/>
      <c r="C104" s="416"/>
      <c r="D104" s="416"/>
      <c r="E104" s="416"/>
      <c r="F104" s="416"/>
      <c r="G104" s="416"/>
      <c r="H104" s="416"/>
      <c r="I104" s="416"/>
      <c r="J104" s="416"/>
      <c r="K104" s="416"/>
      <c r="L104" s="416"/>
      <c r="M104" s="416"/>
      <c r="N104" s="416"/>
      <c r="O104" s="321"/>
      <c r="P104" s="72"/>
      <c r="Q104" s="72"/>
      <c r="R104" s="101"/>
      <c r="S104" s="72"/>
      <c r="T104" s="72"/>
      <c r="U104" s="72"/>
      <c r="V104" s="72"/>
      <c r="W104" s="72"/>
    </row>
    <row r="105" spans="1:23" ht="23.25" customHeight="1" x14ac:dyDescent="0.2">
      <c r="A105" s="72"/>
      <c r="B105" s="416"/>
      <c r="C105" s="416"/>
      <c r="D105" s="416"/>
      <c r="E105" s="343" t="str">
        <f>Translations!$B$377</f>
        <v xml:space="preserve">Oznaka izvora informacija </v>
      </c>
      <c r="F105" s="1038" t="str">
        <f>Translations!$B$378</f>
        <v>Opis izvora informacija</v>
      </c>
      <c r="G105" s="1084"/>
      <c r="H105" s="1084"/>
      <c r="I105" s="1084"/>
      <c r="J105" s="1084"/>
      <c r="K105" s="1084"/>
      <c r="L105" s="1084"/>
      <c r="M105" s="1053"/>
      <c r="N105" s="1032"/>
      <c r="O105" s="321"/>
      <c r="P105" s="72"/>
      <c r="Q105" s="72"/>
      <c r="R105" s="101"/>
      <c r="S105" s="72"/>
      <c r="T105" s="91" t="s">
        <v>1229</v>
      </c>
      <c r="U105" s="72"/>
      <c r="V105" s="91" t="s">
        <v>1229</v>
      </c>
      <c r="W105" s="91" t="s">
        <v>1229</v>
      </c>
    </row>
    <row r="106" spans="1:23" ht="12.75" customHeight="1" x14ac:dyDescent="0.2">
      <c r="A106" s="17" t="s">
        <v>1371</v>
      </c>
      <c r="B106" s="416"/>
      <c r="C106" s="416"/>
      <c r="D106" s="416"/>
      <c r="E106" s="211" t="s">
        <v>292</v>
      </c>
      <c r="F106" s="1023" t="str">
        <f>Translations!$B$379</f>
        <v xml:space="preserve">Nacionalni inventar stakleničkih plinova, ažuriran na godišnjoj razini (http://www.haop.hr/hr/tematska-podrucja/zrak-klima-tlo/klimatske-promjene). Koriste se najnovije vrijednosti objavljene u tekućoj godini. </v>
      </c>
      <c r="G106" s="1151"/>
      <c r="H106" s="1151"/>
      <c r="I106" s="1151"/>
      <c r="J106" s="1151"/>
      <c r="K106" s="1151"/>
      <c r="L106" s="1151"/>
      <c r="M106" s="1151"/>
      <c r="N106" s="1152"/>
      <c r="O106" s="321"/>
      <c r="P106" s="72"/>
      <c r="Q106" s="72"/>
      <c r="R106" s="101"/>
      <c r="S106" s="72"/>
      <c r="T106" s="91"/>
      <c r="U106" s="72"/>
      <c r="V106" s="91"/>
      <c r="W106" s="91"/>
    </row>
    <row r="107" spans="1:23" ht="12.75" customHeight="1" x14ac:dyDescent="0.2">
      <c r="A107" s="17" t="s">
        <v>1371</v>
      </c>
      <c r="B107" s="416"/>
      <c r="C107" s="416"/>
      <c r="D107" s="416"/>
      <c r="E107" s="211" t="s">
        <v>293</v>
      </c>
      <c r="F107" s="1023" t="str">
        <f>Translations!$B$380</f>
        <v>Handbook of Chemistry and Physics, 92. izdanje, http://www.hbcpnetbase.com/</v>
      </c>
      <c r="G107" s="1151"/>
      <c r="H107" s="1151"/>
      <c r="I107" s="1151"/>
      <c r="J107" s="1151"/>
      <c r="K107" s="1151"/>
      <c r="L107" s="1151"/>
      <c r="M107" s="1151"/>
      <c r="N107" s="1152"/>
      <c r="O107" s="321"/>
      <c r="P107" s="72"/>
      <c r="Q107" s="72"/>
      <c r="R107" s="101"/>
      <c r="S107" s="72"/>
      <c r="T107" s="91"/>
      <c r="U107" s="72"/>
      <c r="V107" s="91"/>
      <c r="W107" s="91"/>
    </row>
    <row r="108" spans="1:23" ht="12.75" customHeight="1" thickBot="1" x14ac:dyDescent="0.25">
      <c r="A108" s="17" t="s">
        <v>1371</v>
      </c>
      <c r="B108" s="416"/>
      <c r="C108" s="416"/>
      <c r="D108" s="416"/>
      <c r="E108" s="211" t="s">
        <v>294</v>
      </c>
      <c r="F108" s="1023" t="str">
        <f>Translations!$B$381</f>
        <v>DOV i EF analize za tok izvora "mazut" NIR-a 2013.g.</v>
      </c>
      <c r="G108" s="1151"/>
      <c r="H108" s="1151"/>
      <c r="I108" s="1151"/>
      <c r="J108" s="1151"/>
      <c r="K108" s="1151"/>
      <c r="L108" s="1151"/>
      <c r="M108" s="1151"/>
      <c r="N108" s="1152"/>
      <c r="O108" s="321"/>
      <c r="P108" s="72"/>
      <c r="Q108" s="72"/>
      <c r="R108" s="101"/>
      <c r="S108" s="72"/>
      <c r="T108" s="91"/>
      <c r="U108" s="72"/>
      <c r="V108" s="91"/>
      <c r="W108" s="91"/>
    </row>
    <row r="109" spans="1:23" ht="12.75" customHeight="1" x14ac:dyDescent="0.2">
      <c r="A109" s="72"/>
      <c r="B109" s="416"/>
      <c r="C109" s="416"/>
      <c r="D109" s="416"/>
      <c r="E109" s="85" t="s">
        <v>358</v>
      </c>
      <c r="F109" s="1036"/>
      <c r="G109" s="1037"/>
      <c r="H109" s="1037"/>
      <c r="I109" s="1037"/>
      <c r="J109" s="1037"/>
      <c r="K109" s="1037"/>
      <c r="L109" s="1037"/>
      <c r="M109" s="979"/>
      <c r="N109" s="980"/>
      <c r="O109" s="321"/>
      <c r="P109" s="72"/>
      <c r="Q109" s="72"/>
      <c r="R109" s="101"/>
      <c r="S109" s="72"/>
      <c r="T109" s="120">
        <v>1</v>
      </c>
      <c r="U109" s="72"/>
      <c r="V109" s="121" t="str">
        <f>IF(ISBLANK(F109),"",MAX(V$107:V107)+1)</f>
        <v/>
      </c>
      <c r="W109" s="381" t="str">
        <f t="shared" ref="W109:W124" si="1">IF(COUNTIF($V$109:$V$124,T109)=1,INDEX($E$109:$E$124,MATCH(T109,$V$109:$V$124,0)) &amp; ": " &amp; INDEX($F$109:$F$124,MATCH(T109,$V$109:$V$124,0)),EUconst_NA)</f>
        <v>nije primjenjivo</v>
      </c>
    </row>
    <row r="110" spans="1:23" ht="12.75" customHeight="1" x14ac:dyDescent="0.2">
      <c r="A110" s="72"/>
      <c r="B110" s="416"/>
      <c r="C110" s="416"/>
      <c r="D110" s="416"/>
      <c r="E110" s="85" t="s">
        <v>359</v>
      </c>
      <c r="F110" s="1036"/>
      <c r="G110" s="1037"/>
      <c r="H110" s="1037"/>
      <c r="I110" s="1037"/>
      <c r="J110" s="1037"/>
      <c r="K110" s="1037"/>
      <c r="L110" s="1037"/>
      <c r="M110" s="979"/>
      <c r="N110" s="980"/>
      <c r="O110" s="321"/>
      <c r="P110" s="72"/>
      <c r="Q110" s="72"/>
      <c r="R110" s="101"/>
      <c r="S110" s="72"/>
      <c r="T110" s="120">
        <v>2</v>
      </c>
      <c r="U110" s="72"/>
      <c r="V110" s="121" t="str">
        <f>IF(ISBLANK(F110),"",MAX(V$107:V109)+1)</f>
        <v/>
      </c>
      <c r="W110" s="382" t="str">
        <f t="shared" si="1"/>
        <v>nije primjenjivo</v>
      </c>
    </row>
    <row r="111" spans="1:23" ht="12.75" customHeight="1" x14ac:dyDescent="0.2">
      <c r="A111" s="72"/>
      <c r="B111" s="416"/>
      <c r="C111" s="416"/>
      <c r="D111" s="416"/>
      <c r="E111" s="85" t="s">
        <v>360</v>
      </c>
      <c r="F111" s="1036"/>
      <c r="G111" s="1037"/>
      <c r="H111" s="1037"/>
      <c r="I111" s="1037"/>
      <c r="J111" s="1037"/>
      <c r="K111" s="1037"/>
      <c r="L111" s="1037"/>
      <c r="M111" s="979"/>
      <c r="N111" s="980"/>
      <c r="O111" s="321"/>
      <c r="P111" s="72"/>
      <c r="Q111" s="72"/>
      <c r="R111" s="101"/>
      <c r="S111" s="72"/>
      <c r="T111" s="120">
        <v>3</v>
      </c>
      <c r="U111" s="72"/>
      <c r="V111" s="121" t="str">
        <f>IF(ISBLANK(F111),"",MAX(V$107:V110)+1)</f>
        <v/>
      </c>
      <c r="W111" s="382" t="str">
        <f t="shared" si="1"/>
        <v>nije primjenjivo</v>
      </c>
    </row>
    <row r="112" spans="1:23" ht="12.75" customHeight="1" x14ac:dyDescent="0.2">
      <c r="A112" s="72"/>
      <c r="B112" s="416"/>
      <c r="C112" s="416"/>
      <c r="D112" s="416"/>
      <c r="E112" s="85" t="s">
        <v>361</v>
      </c>
      <c r="F112" s="1036"/>
      <c r="G112" s="1037"/>
      <c r="H112" s="1037"/>
      <c r="I112" s="1037"/>
      <c r="J112" s="1037"/>
      <c r="K112" s="1037"/>
      <c r="L112" s="1037"/>
      <c r="M112" s="979"/>
      <c r="N112" s="980"/>
      <c r="O112" s="321"/>
      <c r="P112" s="72"/>
      <c r="Q112" s="72"/>
      <c r="R112" s="101"/>
      <c r="S112" s="72"/>
      <c r="T112" s="120">
        <v>4</v>
      </c>
      <c r="U112" s="72"/>
      <c r="V112" s="121" t="str">
        <f>IF(ISBLANK(F112),"",MAX(V$107:V111)+1)</f>
        <v/>
      </c>
      <c r="W112" s="382" t="str">
        <f t="shared" si="1"/>
        <v>nije primjenjivo</v>
      </c>
    </row>
    <row r="113" spans="1:23" ht="12.75" customHeight="1" x14ac:dyDescent="0.2">
      <c r="A113" s="72"/>
      <c r="B113" s="416"/>
      <c r="C113" s="416"/>
      <c r="D113" s="416"/>
      <c r="E113" s="85" t="s">
        <v>362</v>
      </c>
      <c r="F113" s="1036"/>
      <c r="G113" s="1037"/>
      <c r="H113" s="1037"/>
      <c r="I113" s="1037"/>
      <c r="J113" s="1037"/>
      <c r="K113" s="1037"/>
      <c r="L113" s="1037"/>
      <c r="M113" s="979"/>
      <c r="N113" s="980"/>
      <c r="O113" s="321"/>
      <c r="P113" s="72"/>
      <c r="Q113" s="72"/>
      <c r="R113" s="101"/>
      <c r="S113" s="72"/>
      <c r="T113" s="120">
        <v>5</v>
      </c>
      <c r="U113" s="72"/>
      <c r="V113" s="255" t="str">
        <f>IF(ISBLANK(F113),"",MAX(V$107:V112)+1)</f>
        <v/>
      </c>
      <c r="W113" s="383" t="str">
        <f t="shared" si="1"/>
        <v>nije primjenjivo</v>
      </c>
    </row>
    <row r="114" spans="1:23" ht="12.75" customHeight="1" x14ac:dyDescent="0.2">
      <c r="A114" s="72"/>
      <c r="B114" s="416"/>
      <c r="C114" s="416"/>
      <c r="D114" s="416"/>
      <c r="E114" s="85" t="s">
        <v>363</v>
      </c>
      <c r="F114" s="1036"/>
      <c r="G114" s="1037"/>
      <c r="H114" s="1037"/>
      <c r="I114" s="1037"/>
      <c r="J114" s="1037"/>
      <c r="K114" s="1037"/>
      <c r="L114" s="1037"/>
      <c r="M114" s="979"/>
      <c r="N114" s="980"/>
      <c r="O114" s="321"/>
      <c r="P114" s="72"/>
      <c r="Q114" s="72"/>
      <c r="R114" s="101"/>
      <c r="S114" s="72"/>
      <c r="T114" s="120">
        <v>6</v>
      </c>
      <c r="U114" s="72"/>
      <c r="V114" s="255" t="str">
        <f>IF(ISBLANK(F114),"",MAX(V$107:V113)+1)</f>
        <v/>
      </c>
      <c r="W114" s="383" t="str">
        <f t="shared" si="1"/>
        <v>nije primjenjivo</v>
      </c>
    </row>
    <row r="115" spans="1:23" ht="12.75" customHeight="1" x14ac:dyDescent="0.2">
      <c r="A115" s="72"/>
      <c r="B115" s="416"/>
      <c r="C115" s="416"/>
      <c r="D115" s="416"/>
      <c r="E115" s="85" t="s">
        <v>364</v>
      </c>
      <c r="F115" s="1036"/>
      <c r="G115" s="1037"/>
      <c r="H115" s="1037"/>
      <c r="I115" s="1037"/>
      <c r="J115" s="1037"/>
      <c r="K115" s="1037"/>
      <c r="L115" s="1037"/>
      <c r="M115" s="979"/>
      <c r="N115" s="980"/>
      <c r="O115" s="321"/>
      <c r="P115" s="72"/>
      <c r="Q115" s="72"/>
      <c r="R115" s="101"/>
      <c r="S115" s="72"/>
      <c r="T115" s="120">
        <v>7</v>
      </c>
      <c r="U115" s="72"/>
      <c r="V115" s="255" t="str">
        <f>IF(ISBLANK(F115),"",MAX(V$107:V114)+1)</f>
        <v/>
      </c>
      <c r="W115" s="383" t="str">
        <f t="shared" si="1"/>
        <v>nije primjenjivo</v>
      </c>
    </row>
    <row r="116" spans="1:23" ht="12.75" customHeight="1" x14ac:dyDescent="0.2">
      <c r="A116" s="72"/>
      <c r="B116" s="416"/>
      <c r="C116" s="416"/>
      <c r="D116" s="416"/>
      <c r="E116" s="85" t="s">
        <v>365</v>
      </c>
      <c r="F116" s="1036"/>
      <c r="G116" s="1037"/>
      <c r="H116" s="1037"/>
      <c r="I116" s="1037"/>
      <c r="J116" s="1037"/>
      <c r="K116" s="1037"/>
      <c r="L116" s="1037"/>
      <c r="M116" s="979"/>
      <c r="N116" s="980"/>
      <c r="O116" s="321"/>
      <c r="P116" s="72"/>
      <c r="Q116" s="72"/>
      <c r="R116" s="101"/>
      <c r="S116" s="72"/>
      <c r="T116" s="120">
        <v>8</v>
      </c>
      <c r="U116" s="72"/>
      <c r="V116" s="255" t="str">
        <f>IF(ISBLANK(F116),"",MAX(V$107:V115)+1)</f>
        <v/>
      </c>
      <c r="W116" s="383" t="str">
        <f t="shared" si="1"/>
        <v>nije primjenjivo</v>
      </c>
    </row>
    <row r="117" spans="1:23" ht="12.75" customHeight="1" x14ac:dyDescent="0.2">
      <c r="A117" s="72"/>
      <c r="B117" s="416"/>
      <c r="C117" s="416"/>
      <c r="D117" s="416"/>
      <c r="E117" s="85" t="s">
        <v>366</v>
      </c>
      <c r="F117" s="1036"/>
      <c r="G117" s="1037"/>
      <c r="H117" s="1037"/>
      <c r="I117" s="1037"/>
      <c r="J117" s="1037"/>
      <c r="K117" s="1037"/>
      <c r="L117" s="1037"/>
      <c r="M117" s="979"/>
      <c r="N117" s="980"/>
      <c r="O117" s="321"/>
      <c r="P117" s="72"/>
      <c r="Q117" s="72"/>
      <c r="R117" s="101"/>
      <c r="S117" s="72"/>
      <c r="T117" s="120">
        <v>9</v>
      </c>
      <c r="U117" s="72"/>
      <c r="V117" s="255" t="str">
        <f>IF(ISBLANK(F117),"",MAX(V$107:V116)+1)</f>
        <v/>
      </c>
      <c r="W117" s="383" t="str">
        <f t="shared" si="1"/>
        <v>nije primjenjivo</v>
      </c>
    </row>
    <row r="118" spans="1:23" ht="12.75" customHeight="1" x14ac:dyDescent="0.2">
      <c r="A118" s="72"/>
      <c r="B118" s="416"/>
      <c r="C118" s="416"/>
      <c r="D118" s="416"/>
      <c r="E118" s="85" t="s">
        <v>367</v>
      </c>
      <c r="F118" s="1036"/>
      <c r="G118" s="1037"/>
      <c r="H118" s="1037"/>
      <c r="I118" s="1037"/>
      <c r="J118" s="1037"/>
      <c r="K118" s="1037"/>
      <c r="L118" s="1037"/>
      <c r="M118" s="979"/>
      <c r="N118" s="980"/>
      <c r="O118" s="321"/>
      <c r="P118" s="72"/>
      <c r="Q118" s="72"/>
      <c r="R118" s="101"/>
      <c r="S118" s="72"/>
      <c r="T118" s="120">
        <v>10</v>
      </c>
      <c r="U118" s="72"/>
      <c r="V118" s="255" t="str">
        <f>IF(ISBLANK(F118),"",MAX(V$107:V117)+1)</f>
        <v/>
      </c>
      <c r="W118" s="383" t="str">
        <f t="shared" si="1"/>
        <v>nije primjenjivo</v>
      </c>
    </row>
    <row r="119" spans="1:23" ht="12.75" customHeight="1" x14ac:dyDescent="0.2">
      <c r="A119" s="72"/>
      <c r="B119" s="416"/>
      <c r="C119" s="416"/>
      <c r="D119" s="416"/>
      <c r="E119" s="85" t="s">
        <v>368</v>
      </c>
      <c r="F119" s="1036"/>
      <c r="G119" s="1037"/>
      <c r="H119" s="1037"/>
      <c r="I119" s="1037"/>
      <c r="J119" s="1037"/>
      <c r="K119" s="1037"/>
      <c r="L119" s="1037"/>
      <c r="M119" s="979"/>
      <c r="N119" s="980"/>
      <c r="O119" s="321"/>
      <c r="P119" s="72"/>
      <c r="Q119" s="72"/>
      <c r="R119" s="101"/>
      <c r="S119" s="72"/>
      <c r="T119" s="120">
        <v>11</v>
      </c>
      <c r="U119" s="72"/>
      <c r="V119" s="255" t="str">
        <f>IF(ISBLANK(F119),"",MAX(V$107:V118)+1)</f>
        <v/>
      </c>
      <c r="W119" s="383" t="str">
        <f t="shared" si="1"/>
        <v>nije primjenjivo</v>
      </c>
    </row>
    <row r="120" spans="1:23" ht="12.75" customHeight="1" x14ac:dyDescent="0.2">
      <c r="A120" s="72"/>
      <c r="B120" s="416"/>
      <c r="C120" s="416"/>
      <c r="D120" s="416"/>
      <c r="E120" s="85" t="s">
        <v>369</v>
      </c>
      <c r="F120" s="1036"/>
      <c r="G120" s="1037"/>
      <c r="H120" s="1037"/>
      <c r="I120" s="1037"/>
      <c r="J120" s="1037"/>
      <c r="K120" s="1037"/>
      <c r="L120" s="1037"/>
      <c r="M120" s="979"/>
      <c r="N120" s="980"/>
      <c r="O120" s="321"/>
      <c r="P120" s="72"/>
      <c r="Q120" s="72"/>
      <c r="R120" s="101"/>
      <c r="S120" s="72"/>
      <c r="T120" s="120">
        <v>12</v>
      </c>
      <c r="U120" s="72"/>
      <c r="V120" s="255" t="str">
        <f>IF(ISBLANK(F120),"",MAX(V$107:V119)+1)</f>
        <v/>
      </c>
      <c r="W120" s="383" t="str">
        <f t="shared" si="1"/>
        <v>nije primjenjivo</v>
      </c>
    </row>
    <row r="121" spans="1:23" ht="12.75" customHeight="1" x14ac:dyDescent="0.2">
      <c r="A121" s="72"/>
      <c r="B121" s="416"/>
      <c r="C121" s="416"/>
      <c r="D121" s="416"/>
      <c r="E121" s="85" t="s">
        <v>370</v>
      </c>
      <c r="F121" s="1036"/>
      <c r="G121" s="1037"/>
      <c r="H121" s="1037"/>
      <c r="I121" s="1037"/>
      <c r="J121" s="1037"/>
      <c r="K121" s="1037"/>
      <c r="L121" s="1037"/>
      <c r="M121" s="979"/>
      <c r="N121" s="980"/>
      <c r="O121" s="321"/>
      <c r="P121" s="72"/>
      <c r="Q121" s="72"/>
      <c r="R121" s="101"/>
      <c r="S121" s="72"/>
      <c r="T121" s="120">
        <v>13</v>
      </c>
      <c r="U121" s="72"/>
      <c r="V121" s="255" t="str">
        <f>IF(ISBLANK(F121),"",MAX(V$107:V120)+1)</f>
        <v/>
      </c>
      <c r="W121" s="383" t="str">
        <f t="shared" si="1"/>
        <v>nije primjenjivo</v>
      </c>
    </row>
    <row r="122" spans="1:23" ht="12.75" customHeight="1" x14ac:dyDescent="0.2">
      <c r="A122" s="72"/>
      <c r="B122" s="416"/>
      <c r="C122" s="416"/>
      <c r="D122" s="416"/>
      <c r="E122" s="85" t="s">
        <v>371</v>
      </c>
      <c r="F122" s="1036"/>
      <c r="G122" s="1037"/>
      <c r="H122" s="1037"/>
      <c r="I122" s="1037"/>
      <c r="J122" s="1037"/>
      <c r="K122" s="1037"/>
      <c r="L122" s="1037"/>
      <c r="M122" s="979"/>
      <c r="N122" s="980"/>
      <c r="O122" s="321"/>
      <c r="P122" s="72"/>
      <c r="Q122" s="72"/>
      <c r="R122" s="101"/>
      <c r="S122" s="72"/>
      <c r="T122" s="120">
        <v>14</v>
      </c>
      <c r="U122" s="72"/>
      <c r="V122" s="255" t="str">
        <f>IF(ISBLANK(F122),"",MAX(V$107:V121)+1)</f>
        <v/>
      </c>
      <c r="W122" s="383" t="str">
        <f t="shared" si="1"/>
        <v>nije primjenjivo</v>
      </c>
    </row>
    <row r="123" spans="1:23" ht="12.75" customHeight="1" x14ac:dyDescent="0.2">
      <c r="A123" s="72"/>
      <c r="B123" s="416"/>
      <c r="C123" s="416"/>
      <c r="D123" s="416"/>
      <c r="E123" s="85" t="s">
        <v>372</v>
      </c>
      <c r="F123" s="1036"/>
      <c r="G123" s="1037"/>
      <c r="H123" s="1037"/>
      <c r="I123" s="1037"/>
      <c r="J123" s="1037"/>
      <c r="K123" s="1037"/>
      <c r="L123" s="1037"/>
      <c r="M123" s="979"/>
      <c r="N123" s="980"/>
      <c r="O123" s="321"/>
      <c r="P123" s="72"/>
      <c r="Q123" s="72"/>
      <c r="R123" s="101"/>
      <c r="S123" s="72"/>
      <c r="T123" s="120">
        <v>15</v>
      </c>
      <c r="U123" s="72"/>
      <c r="V123" s="255" t="str">
        <f>IF(ISBLANK(F123),"",MAX(V$107:V122)+1)</f>
        <v/>
      </c>
      <c r="W123" s="383" t="str">
        <f t="shared" si="1"/>
        <v>nije primjenjivo</v>
      </c>
    </row>
    <row r="124" spans="1:23" ht="12.75" hidden="1" customHeight="1" thickBot="1" x14ac:dyDescent="0.25">
      <c r="A124" s="17" t="s">
        <v>1088</v>
      </c>
      <c r="B124" s="416"/>
      <c r="C124" s="416"/>
      <c r="D124" s="416"/>
      <c r="E124" s="85"/>
      <c r="F124" s="1036"/>
      <c r="G124" s="1037"/>
      <c r="H124" s="1037"/>
      <c r="I124" s="1037"/>
      <c r="J124" s="1037"/>
      <c r="K124" s="1037"/>
      <c r="L124" s="1037"/>
      <c r="M124" s="979"/>
      <c r="N124" s="980"/>
      <c r="O124" s="321"/>
      <c r="P124" s="72"/>
      <c r="Q124" s="72"/>
      <c r="R124" s="101"/>
      <c r="S124" s="72"/>
      <c r="T124" s="120"/>
      <c r="U124" s="72"/>
      <c r="V124" s="255" t="str">
        <f>IF(ISBLANK(F124),"",MAX(V$107:V123)+1)</f>
        <v/>
      </c>
      <c r="W124" s="384" t="str">
        <f t="shared" si="1"/>
        <v>nije primjenjivo</v>
      </c>
    </row>
    <row r="125" spans="1:23" ht="12.75" customHeight="1" x14ac:dyDescent="0.2">
      <c r="A125" s="17" t="s">
        <v>4</v>
      </c>
      <c r="B125" s="416"/>
      <c r="C125" s="416"/>
      <c r="D125" s="416"/>
      <c r="E125" s="416"/>
      <c r="F125" s="416"/>
      <c r="G125" s="416"/>
      <c r="H125" s="416"/>
      <c r="I125" s="416"/>
      <c r="J125" s="416"/>
      <c r="K125" s="416"/>
      <c r="L125" s="416"/>
      <c r="M125" s="416"/>
      <c r="N125" s="416"/>
      <c r="O125" s="321"/>
      <c r="P125" s="72"/>
      <c r="Q125" s="72"/>
      <c r="R125" s="72"/>
      <c r="S125" s="72"/>
      <c r="T125" s="72"/>
      <c r="U125" s="72"/>
      <c r="V125" s="72"/>
      <c r="W125" s="72"/>
    </row>
    <row r="126" spans="1:23" ht="5.0999999999999996" customHeight="1" x14ac:dyDescent="0.2">
      <c r="A126" s="17"/>
      <c r="B126" s="416"/>
      <c r="C126" s="429"/>
      <c r="D126" s="14"/>
      <c r="E126" s="416"/>
      <c r="F126" s="416"/>
      <c r="G126" s="1127" t="str">
        <f>Translations!$B$382</f>
        <v>Pritisnite "+" kako bi dodali više izvora informacija</v>
      </c>
      <c r="H126" s="1127"/>
      <c r="I126" s="1127"/>
      <c r="J126" s="1127"/>
      <c r="K126" s="1128"/>
      <c r="L126" s="416"/>
      <c r="M126" s="321"/>
      <c r="N126" s="416"/>
      <c r="O126" s="321"/>
      <c r="P126" s="72"/>
      <c r="Q126" s="72"/>
      <c r="R126" s="72"/>
      <c r="S126" s="72"/>
      <c r="T126" s="72"/>
      <c r="U126" s="102"/>
      <c r="V126" s="72"/>
      <c r="W126" s="72"/>
    </row>
    <row r="127" spans="1:23" ht="12.75" customHeight="1" x14ac:dyDescent="0.2">
      <c r="A127" s="17"/>
      <c r="B127" s="416"/>
      <c r="C127" s="429"/>
      <c r="D127" s="14"/>
      <c r="E127" s="416"/>
      <c r="F127" s="416"/>
      <c r="G127" s="1127"/>
      <c r="H127" s="1127"/>
      <c r="I127" s="1127"/>
      <c r="J127" s="1127"/>
      <c r="K127" s="1128"/>
      <c r="L127" s="416"/>
      <c r="M127" s="321"/>
      <c r="N127" s="416"/>
      <c r="O127" s="321"/>
      <c r="P127" s="72"/>
      <c r="Q127" s="72"/>
      <c r="R127" s="72"/>
      <c r="S127" s="72"/>
      <c r="T127" s="72"/>
      <c r="U127" s="102"/>
      <c r="V127" s="72"/>
      <c r="W127" s="72"/>
    </row>
    <row r="128" spans="1:23" ht="5.0999999999999996" customHeight="1" x14ac:dyDescent="0.2">
      <c r="A128" s="17"/>
      <c r="B128" s="416"/>
      <c r="C128" s="429"/>
      <c r="D128" s="14"/>
      <c r="E128" s="416"/>
      <c r="F128" s="416"/>
      <c r="G128" s="1127"/>
      <c r="H128" s="1127"/>
      <c r="I128" s="1127"/>
      <c r="J128" s="1127"/>
      <c r="K128" s="1128"/>
      <c r="L128" s="416"/>
      <c r="M128" s="321"/>
      <c r="N128" s="416"/>
      <c r="O128" s="321"/>
      <c r="P128" s="72"/>
      <c r="Q128" s="72"/>
      <c r="R128" s="72"/>
      <c r="S128" s="72"/>
      <c r="T128" s="72"/>
      <c r="U128" s="102"/>
      <c r="V128" s="72"/>
      <c r="W128" s="72"/>
    </row>
    <row r="129" spans="1:23" ht="12.75" customHeight="1" x14ac:dyDescent="0.2">
      <c r="A129" s="72"/>
      <c r="B129" s="416"/>
      <c r="C129" s="416"/>
      <c r="D129" s="416"/>
      <c r="E129" s="416"/>
      <c r="F129" s="416"/>
      <c r="G129" s="416"/>
      <c r="H129" s="416"/>
      <c r="I129" s="416"/>
      <c r="J129" s="416"/>
      <c r="K129" s="416"/>
      <c r="L129" s="416"/>
      <c r="M129" s="416"/>
      <c r="N129" s="416"/>
      <c r="O129" s="321"/>
      <c r="P129" s="72"/>
      <c r="Q129" s="72"/>
      <c r="R129" s="72"/>
      <c r="S129" s="72"/>
      <c r="T129" s="72"/>
      <c r="U129" s="72"/>
      <c r="V129" s="72"/>
      <c r="W129" s="72"/>
    </row>
    <row r="130" spans="1:23" ht="12.75" customHeight="1" x14ac:dyDescent="0.2">
      <c r="A130" s="72"/>
      <c r="B130" s="416"/>
      <c r="C130" s="416"/>
      <c r="D130" s="14" t="s">
        <v>1021</v>
      </c>
      <c r="E130" s="853" t="str">
        <f>Translations!$B$383</f>
        <v>Laboratoriji i analitičke metode korištene za određivanje faktora proračuna:</v>
      </c>
      <c r="F130" s="903"/>
      <c r="G130" s="903"/>
      <c r="H130" s="903"/>
      <c r="I130" s="903"/>
      <c r="J130" s="903"/>
      <c r="K130" s="903"/>
      <c r="L130" s="903"/>
      <c r="M130" s="903"/>
      <c r="N130" s="903"/>
      <c r="O130" s="321"/>
      <c r="P130" s="84"/>
      <c r="Q130" s="84"/>
      <c r="R130" s="72"/>
      <c r="S130" s="72"/>
      <c r="T130" s="72"/>
      <c r="U130" s="72"/>
      <c r="V130" s="72"/>
      <c r="W130" s="72"/>
    </row>
    <row r="131" spans="1:23" ht="38.85" customHeight="1" x14ac:dyDescent="0.2">
      <c r="A131" s="72"/>
      <c r="B131" s="416"/>
      <c r="C131" s="416"/>
      <c r="D131" s="416"/>
      <c r="E131" s="987" t="str">
        <f>Translations!$B$384</f>
        <v>Navedite sve analitičke metode koje se koriste za analizu goriva i sirovina za određivanje svih faktora proračuna gdje je to primjenjivo s obzirom na odabranu razinu. Tamo gdje laboratorij nije akreditiran sukladno normi HRN EN ISO / IEC 17025, dužni ste pružiti dokaze da je laboratorij tehnički osposobljen u skladu s člankom 34.Uredbe. Za tu svrhu navedite referencu na priloženi dokument.</v>
      </c>
      <c r="F131" s="987"/>
      <c r="G131" s="987"/>
      <c r="H131" s="987"/>
      <c r="I131" s="987"/>
      <c r="J131" s="987"/>
      <c r="K131" s="987"/>
      <c r="L131" s="987"/>
      <c r="M131" s="987"/>
      <c r="N131" s="987"/>
      <c r="O131" s="321"/>
      <c r="P131" s="123"/>
      <c r="Q131" s="123"/>
      <c r="R131" s="72"/>
      <c r="S131" s="72"/>
      <c r="T131" s="72"/>
      <c r="U131" s="72"/>
      <c r="V131" s="72"/>
      <c r="W131" s="72"/>
    </row>
    <row r="132" spans="1:23" ht="12.75" customHeight="1" x14ac:dyDescent="0.2">
      <c r="A132" s="72"/>
      <c r="B132" s="416"/>
      <c r="C132" s="416"/>
      <c r="D132" s="416"/>
      <c r="E132" s="987" t="str">
        <f>Translations!$B$385</f>
        <v>Kada se koriste online plinski kromatografi ili ekstraktivni ili neekstraktivni analizatori plina, moraju se ispuniti zahtjevi iz članka 32. Uredbe</v>
      </c>
      <c r="F132" s="987"/>
      <c r="G132" s="987"/>
      <c r="H132" s="987"/>
      <c r="I132" s="987"/>
      <c r="J132" s="987"/>
      <c r="K132" s="987"/>
      <c r="L132" s="987"/>
      <c r="M132" s="987"/>
      <c r="N132" s="987"/>
      <c r="O132" s="321"/>
      <c r="P132" s="111"/>
      <c r="Q132" s="123"/>
      <c r="R132" s="72"/>
      <c r="S132" s="72"/>
      <c r="T132" s="72"/>
      <c r="U132" s="72"/>
      <c r="V132" s="72"/>
      <c r="W132" s="72"/>
    </row>
    <row r="133" spans="1:23" ht="12.75" customHeight="1" x14ac:dyDescent="0.2">
      <c r="A133" s="72"/>
      <c r="B133" s="416"/>
      <c r="C133" s="416"/>
      <c r="D133" s="416"/>
      <c r="E133" s="1016" t="str">
        <f>Translations!$B$386</f>
        <v>Ovaj popis će biti dostupan kao padajući izbornik u listu E_Tokovi_Izvora tablica (g) za upućivanje na analitičke metode za relevantne faktore proračuna za svaki tok izvora.</v>
      </c>
      <c r="F133" s="1136"/>
      <c r="G133" s="1136"/>
      <c r="H133" s="1136"/>
      <c r="I133" s="1136"/>
      <c r="J133" s="1136"/>
      <c r="K133" s="1136"/>
      <c r="L133" s="1136"/>
      <c r="M133" s="1136"/>
      <c r="N133" s="1136"/>
      <c r="O133" s="321"/>
      <c r="P133" s="114"/>
      <c r="Q133" s="114"/>
      <c r="R133" s="122"/>
      <c r="S133" s="91"/>
      <c r="T133" s="72"/>
      <c r="U133" s="72"/>
      <c r="V133" s="72"/>
      <c r="W133" s="72"/>
    </row>
    <row r="134" spans="1:23" ht="12.75" customHeight="1" x14ac:dyDescent="0.2">
      <c r="A134" s="72"/>
      <c r="B134" s="416"/>
      <c r="C134" s="429"/>
      <c r="D134" s="14"/>
      <c r="E134" s="943" t="str">
        <f>Translations!$B$135</f>
        <v>Za prikazivanje/skrivanje primjera, pritisnite na kućicu "Primjeri" unutar navigacijskog područja.</v>
      </c>
      <c r="F134" s="1018"/>
      <c r="G134" s="1018"/>
      <c r="H134" s="1018"/>
      <c r="I134" s="1018"/>
      <c r="J134" s="1018"/>
      <c r="K134" s="1018"/>
      <c r="L134" s="1018"/>
      <c r="M134" s="1018"/>
      <c r="N134" s="1018"/>
      <c r="O134" s="321"/>
      <c r="P134" s="72"/>
      <c r="Q134" s="72"/>
      <c r="R134" s="72"/>
      <c r="S134" s="72"/>
      <c r="T134" s="72"/>
      <c r="U134" s="72"/>
      <c r="V134" s="72"/>
      <c r="W134" s="72"/>
    </row>
    <row r="135" spans="1:23" ht="5.0999999999999996" customHeight="1" x14ac:dyDescent="0.2">
      <c r="A135" s="72"/>
      <c r="B135" s="416"/>
      <c r="C135" s="416"/>
      <c r="D135" s="416"/>
      <c r="E135" s="416"/>
      <c r="F135" s="416"/>
      <c r="G135" s="416"/>
      <c r="H135" s="416"/>
      <c r="I135" s="416"/>
      <c r="J135" s="416"/>
      <c r="K135" s="416"/>
      <c r="L135" s="416"/>
      <c r="M135" s="416"/>
      <c r="N135" s="416"/>
      <c r="O135" s="321"/>
      <c r="P135" s="72"/>
      <c r="Q135" s="72"/>
      <c r="R135" s="101"/>
      <c r="S135" s="72"/>
      <c r="T135" s="72"/>
      <c r="U135" s="72"/>
      <c r="V135" s="72"/>
      <c r="W135" s="72"/>
    </row>
    <row r="136" spans="1:23" ht="45" customHeight="1" x14ac:dyDescent="0.2">
      <c r="A136" s="72"/>
      <c r="B136" s="416"/>
      <c r="C136" s="416"/>
      <c r="D136" s="416"/>
      <c r="E136" s="343" t="str">
        <f>Translations!$B$387</f>
        <v>Oznaka laboratorija</v>
      </c>
      <c r="F136" s="1074" t="str">
        <f>Translations!$B$388</f>
        <v>Ime laboratorija</v>
      </c>
      <c r="G136" s="1076"/>
      <c r="H136" s="406" t="str">
        <f>Translations!$B$389</f>
        <v>Analitički parametar</v>
      </c>
      <c r="I136" s="1033" t="str">
        <f>Translations!$B$390</f>
        <v>Analitička metoda
(uključujući oznaku procedure i kratki opis metode)</v>
      </c>
      <c r="J136" s="1034"/>
      <c r="K136" s="1034"/>
      <c r="L136" s="343" t="str">
        <f>Translations!$B$391</f>
        <v>Je li laboratorij  akreditiran sukladno normi HRN EN ISO/IEC 17025 za ovu analizu?</v>
      </c>
      <c r="M136" s="1033" t="str">
        <f>Translations!$B$392</f>
        <v>Ako nije, navedite oznaku dokumenta u kojem se referirate na taj dokaz.</v>
      </c>
      <c r="N136" s="1034"/>
      <c r="O136" s="321"/>
      <c r="P136" s="72"/>
      <c r="Q136" s="115"/>
      <c r="R136" s="101"/>
      <c r="S136" s="72"/>
      <c r="T136" s="91" t="s">
        <v>1229</v>
      </c>
      <c r="U136" s="72"/>
      <c r="V136" s="91" t="s">
        <v>1229</v>
      </c>
      <c r="W136" s="91" t="s">
        <v>1229</v>
      </c>
    </row>
    <row r="137" spans="1:23" ht="12.75" customHeight="1" x14ac:dyDescent="0.2">
      <c r="A137" s="17" t="s">
        <v>1371</v>
      </c>
      <c r="B137" s="416"/>
      <c r="C137" s="416"/>
      <c r="D137" s="416"/>
      <c r="E137" s="211" t="s">
        <v>300</v>
      </c>
      <c r="F137" s="1023" t="str">
        <f>Translations!$B$393</f>
        <v>Laboratorij d.o.o.</v>
      </c>
      <c r="G137" s="1152"/>
      <c r="H137" s="407" t="str">
        <f>Translations!$B$394</f>
        <v>Sadržaj ugljika</v>
      </c>
      <c r="I137" s="1023" t="str">
        <f>Translations!$B$395</f>
        <v>HRN EN 15104:2011. Vidi postupak ANA-1233/UBA</v>
      </c>
      <c r="J137" s="1151"/>
      <c r="K137" s="1152"/>
      <c r="L137" s="211" t="b">
        <v>1</v>
      </c>
      <c r="M137" s="1153"/>
      <c r="N137" s="1152"/>
      <c r="O137" s="321"/>
      <c r="P137" s="72"/>
      <c r="Q137" s="115"/>
      <c r="R137" s="101"/>
      <c r="S137" s="72"/>
      <c r="T137" s="91"/>
      <c r="U137" s="72"/>
      <c r="V137" s="91"/>
      <c r="W137" s="91"/>
    </row>
    <row r="138" spans="1:23" ht="25.5" customHeight="1" thickBot="1" x14ac:dyDescent="0.25">
      <c r="A138" s="17" t="s">
        <v>1371</v>
      </c>
      <c r="B138" s="416"/>
      <c r="C138" s="416"/>
      <c r="D138" s="416"/>
      <c r="E138" s="211" t="s">
        <v>301</v>
      </c>
      <c r="F138" s="1023" t="str">
        <f>Translations!$B$396</f>
        <v>Analiza d.o.o.</v>
      </c>
      <c r="G138" s="1152"/>
      <c r="H138" s="407" t="str">
        <f>Translations!$B$397</f>
        <v>Udio biomase</v>
      </c>
      <c r="I138" s="1023" t="str">
        <f>Translations!$B$398</f>
        <v>HRN EN 15440:2011 - postoje određena odstupanja u veličini uzorka i obradi. Vidi postupak ANA-1234/UBA</v>
      </c>
      <c r="J138" s="1151"/>
      <c r="K138" s="1152"/>
      <c r="L138" s="211" t="b">
        <v>0</v>
      </c>
      <c r="M138" s="1023" t="str">
        <f>Translations!$B$399</f>
        <v>Lab_kompetentnost.pdf, 2/3/2012</v>
      </c>
      <c r="N138" s="1152"/>
      <c r="O138" s="321"/>
      <c r="P138" s="72"/>
      <c r="Q138" s="115"/>
      <c r="R138" s="101"/>
      <c r="S138" s="72"/>
      <c r="T138" s="91"/>
      <c r="U138" s="72"/>
      <c r="V138" s="91"/>
      <c r="W138" s="91"/>
    </row>
    <row r="139" spans="1:23" ht="12.75" customHeight="1" x14ac:dyDescent="0.2">
      <c r="A139" s="72"/>
      <c r="B139" s="416"/>
      <c r="C139" s="416"/>
      <c r="D139" s="416"/>
      <c r="E139" s="433" t="s">
        <v>1302</v>
      </c>
      <c r="F139" s="1010"/>
      <c r="G139" s="1126"/>
      <c r="H139" s="205"/>
      <c r="I139" s="986"/>
      <c r="J139" s="986"/>
      <c r="K139" s="986"/>
      <c r="L139" s="199"/>
      <c r="M139" s="986"/>
      <c r="N139" s="986"/>
      <c r="O139" s="321"/>
      <c r="P139" s="72"/>
      <c r="Q139" s="116"/>
      <c r="R139" s="101"/>
      <c r="S139" s="72"/>
      <c r="T139" s="120">
        <v>1</v>
      </c>
      <c r="U139" s="72"/>
      <c r="V139" s="121" t="str">
        <f>IF(ISBLANK(F139),"",MAX(V$138:V138)+1)</f>
        <v/>
      </c>
      <c r="W139" s="381" t="str">
        <f t="shared" ref="W139:W154" si="2">IF(COUNTIF($V$139:$V$154,T139)=1,INDEX($E$139:$E$154,MATCH(T139,$V$139:$V$154,0))&amp; ": " &amp;INDEX($F$139:$F$154,MATCH(T139,$V$139:$V$154,0)),EUconst_NA)</f>
        <v>nije primjenjivo</v>
      </c>
    </row>
    <row r="140" spans="1:23" ht="12.75" customHeight="1" x14ac:dyDescent="0.2">
      <c r="A140" s="72"/>
      <c r="B140" s="416"/>
      <c r="C140" s="416"/>
      <c r="D140" s="416"/>
      <c r="E140" s="433" t="s">
        <v>1303</v>
      </c>
      <c r="F140" s="1010"/>
      <c r="G140" s="1126"/>
      <c r="H140" s="205"/>
      <c r="I140" s="986"/>
      <c r="J140" s="986"/>
      <c r="K140" s="986"/>
      <c r="L140" s="199"/>
      <c r="M140" s="986"/>
      <c r="N140" s="986"/>
      <c r="O140" s="321"/>
      <c r="P140" s="72"/>
      <c r="Q140" s="116"/>
      <c r="R140" s="101"/>
      <c r="S140" s="72"/>
      <c r="T140" s="120">
        <v>2</v>
      </c>
      <c r="U140" s="72"/>
      <c r="V140" s="121" t="str">
        <f>IF(ISBLANK(F140),"",MAX(V$138:V139)+1)</f>
        <v/>
      </c>
      <c r="W140" s="382" t="str">
        <f t="shared" si="2"/>
        <v>nije primjenjivo</v>
      </c>
    </row>
    <row r="141" spans="1:23" ht="12.75" customHeight="1" x14ac:dyDescent="0.2">
      <c r="A141" s="72"/>
      <c r="B141" s="416"/>
      <c r="C141" s="416"/>
      <c r="D141" s="416"/>
      <c r="E141" s="433" t="s">
        <v>1304</v>
      </c>
      <c r="F141" s="1010"/>
      <c r="G141" s="1126"/>
      <c r="H141" s="205"/>
      <c r="I141" s="986"/>
      <c r="J141" s="986"/>
      <c r="K141" s="986"/>
      <c r="L141" s="199"/>
      <c r="M141" s="986"/>
      <c r="N141" s="986"/>
      <c r="O141" s="321"/>
      <c r="P141" s="72"/>
      <c r="Q141" s="116"/>
      <c r="R141" s="101"/>
      <c r="S141" s="72"/>
      <c r="T141" s="120">
        <v>3</v>
      </c>
      <c r="U141" s="72"/>
      <c r="V141" s="121" t="str">
        <f>IF(ISBLANK(F141),"",MAX(V$138:V140)+1)</f>
        <v/>
      </c>
      <c r="W141" s="382" t="str">
        <f t="shared" si="2"/>
        <v>nije primjenjivo</v>
      </c>
    </row>
    <row r="142" spans="1:23" ht="12.75" customHeight="1" x14ac:dyDescent="0.2">
      <c r="A142" s="72"/>
      <c r="B142" s="416"/>
      <c r="C142" s="416"/>
      <c r="D142" s="416"/>
      <c r="E142" s="433" t="s">
        <v>518</v>
      </c>
      <c r="F142" s="1010"/>
      <c r="G142" s="1126"/>
      <c r="H142" s="205"/>
      <c r="I142" s="986"/>
      <c r="J142" s="986"/>
      <c r="K142" s="986"/>
      <c r="L142" s="199"/>
      <c r="M142" s="986"/>
      <c r="N142" s="986"/>
      <c r="O142" s="321"/>
      <c r="P142" s="72"/>
      <c r="Q142" s="116"/>
      <c r="R142" s="101"/>
      <c r="S142" s="72"/>
      <c r="T142" s="120">
        <v>4</v>
      </c>
      <c r="U142" s="72"/>
      <c r="V142" s="121" t="str">
        <f>IF(ISBLANK(F142),"",MAX(V$138:V141)+1)</f>
        <v/>
      </c>
      <c r="W142" s="382" t="str">
        <f t="shared" si="2"/>
        <v>nije primjenjivo</v>
      </c>
    </row>
    <row r="143" spans="1:23" ht="12.75" customHeight="1" x14ac:dyDescent="0.2">
      <c r="A143" s="72"/>
      <c r="B143" s="416"/>
      <c r="C143" s="416"/>
      <c r="D143" s="416"/>
      <c r="E143" s="433" t="s">
        <v>519</v>
      </c>
      <c r="F143" s="1010"/>
      <c r="G143" s="1126"/>
      <c r="H143" s="205"/>
      <c r="I143" s="986"/>
      <c r="J143" s="986"/>
      <c r="K143" s="986"/>
      <c r="L143" s="199"/>
      <c r="M143" s="986"/>
      <c r="N143" s="986"/>
      <c r="O143" s="321"/>
      <c r="P143" s="72"/>
      <c r="Q143" s="116"/>
      <c r="R143" s="101"/>
      <c r="S143" s="72"/>
      <c r="T143" s="120">
        <v>5</v>
      </c>
      <c r="U143" s="72"/>
      <c r="V143" s="121" t="str">
        <f>IF(ISBLANK(F143),"",MAX(V$138:V142)+1)</f>
        <v/>
      </c>
      <c r="W143" s="382" t="str">
        <f t="shared" si="2"/>
        <v>nije primjenjivo</v>
      </c>
    </row>
    <row r="144" spans="1:23" ht="12.75" customHeight="1" x14ac:dyDescent="0.2">
      <c r="A144" s="72"/>
      <c r="B144" s="416"/>
      <c r="C144" s="416"/>
      <c r="D144" s="416"/>
      <c r="E144" s="433" t="s">
        <v>456</v>
      </c>
      <c r="F144" s="1010"/>
      <c r="G144" s="1126"/>
      <c r="H144" s="205"/>
      <c r="I144" s="986"/>
      <c r="J144" s="986"/>
      <c r="K144" s="986"/>
      <c r="L144" s="199"/>
      <c r="M144" s="986"/>
      <c r="N144" s="986"/>
      <c r="O144" s="321"/>
      <c r="P144" s="72"/>
      <c r="Q144" s="116"/>
      <c r="R144" s="101"/>
      <c r="S144" s="72"/>
      <c r="T144" s="120">
        <v>6</v>
      </c>
      <c r="U144" s="72"/>
      <c r="V144" s="121" t="str">
        <f>IF(ISBLANK(F144),"",MAX(V$138:V143)+1)</f>
        <v/>
      </c>
      <c r="W144" s="382" t="str">
        <f t="shared" si="2"/>
        <v>nije primjenjivo</v>
      </c>
    </row>
    <row r="145" spans="1:23" ht="12.75" customHeight="1" x14ac:dyDescent="0.2">
      <c r="A145" s="72"/>
      <c r="B145" s="416"/>
      <c r="C145" s="416"/>
      <c r="D145" s="416"/>
      <c r="E145" s="433" t="s">
        <v>457</v>
      </c>
      <c r="F145" s="1010"/>
      <c r="G145" s="1126"/>
      <c r="H145" s="205"/>
      <c r="I145" s="986"/>
      <c r="J145" s="986"/>
      <c r="K145" s="986"/>
      <c r="L145" s="199"/>
      <c r="M145" s="986"/>
      <c r="N145" s="986"/>
      <c r="O145" s="321"/>
      <c r="P145" s="72"/>
      <c r="Q145" s="116"/>
      <c r="R145" s="101"/>
      <c r="S145" s="72"/>
      <c r="T145" s="120">
        <v>7</v>
      </c>
      <c r="U145" s="72"/>
      <c r="V145" s="121" t="str">
        <f>IF(ISBLANK(F145),"",MAX(V$138:V144)+1)</f>
        <v/>
      </c>
      <c r="W145" s="382" t="str">
        <f t="shared" si="2"/>
        <v>nije primjenjivo</v>
      </c>
    </row>
    <row r="146" spans="1:23" ht="12.75" customHeight="1" x14ac:dyDescent="0.2">
      <c r="A146" s="72"/>
      <c r="B146" s="416"/>
      <c r="C146" s="416"/>
      <c r="D146" s="416"/>
      <c r="E146" s="433" t="s">
        <v>458</v>
      </c>
      <c r="F146" s="1010"/>
      <c r="G146" s="1126"/>
      <c r="H146" s="205"/>
      <c r="I146" s="986"/>
      <c r="J146" s="986"/>
      <c r="K146" s="986"/>
      <c r="L146" s="199"/>
      <c r="M146" s="986"/>
      <c r="N146" s="986"/>
      <c r="O146" s="321"/>
      <c r="P146" s="72"/>
      <c r="Q146" s="116"/>
      <c r="R146" s="101"/>
      <c r="S146" s="72"/>
      <c r="T146" s="120">
        <v>8</v>
      </c>
      <c r="U146" s="72"/>
      <c r="V146" s="121" t="str">
        <f>IF(ISBLANK(F146),"",MAX(V$138:V145)+1)</f>
        <v/>
      </c>
      <c r="W146" s="382" t="str">
        <f t="shared" si="2"/>
        <v>nije primjenjivo</v>
      </c>
    </row>
    <row r="147" spans="1:23" ht="12.75" customHeight="1" x14ac:dyDescent="0.2">
      <c r="A147" s="72"/>
      <c r="B147" s="416"/>
      <c r="C147" s="416"/>
      <c r="D147" s="416"/>
      <c r="E147" s="433" t="s">
        <v>459</v>
      </c>
      <c r="F147" s="1010"/>
      <c r="G147" s="1126"/>
      <c r="H147" s="205"/>
      <c r="I147" s="986"/>
      <c r="J147" s="986"/>
      <c r="K147" s="986"/>
      <c r="L147" s="199"/>
      <c r="M147" s="986"/>
      <c r="N147" s="986"/>
      <c r="O147" s="321"/>
      <c r="P147" s="72"/>
      <c r="Q147" s="116"/>
      <c r="R147" s="101"/>
      <c r="S147" s="72"/>
      <c r="T147" s="120">
        <v>9</v>
      </c>
      <c r="U147" s="72"/>
      <c r="V147" s="121" t="str">
        <f>IF(ISBLANK(F147),"",MAX(V$138:V146)+1)</f>
        <v/>
      </c>
      <c r="W147" s="382" t="str">
        <f t="shared" si="2"/>
        <v>nije primjenjivo</v>
      </c>
    </row>
    <row r="148" spans="1:23" ht="12.75" customHeight="1" x14ac:dyDescent="0.2">
      <c r="A148" s="72"/>
      <c r="B148" s="416"/>
      <c r="C148" s="416"/>
      <c r="D148" s="416"/>
      <c r="E148" s="433" t="s">
        <v>460</v>
      </c>
      <c r="F148" s="1010"/>
      <c r="G148" s="1126"/>
      <c r="H148" s="205"/>
      <c r="I148" s="986"/>
      <c r="J148" s="986"/>
      <c r="K148" s="986"/>
      <c r="L148" s="199"/>
      <c r="M148" s="986"/>
      <c r="N148" s="986"/>
      <c r="O148" s="321"/>
      <c r="P148" s="72"/>
      <c r="Q148" s="116"/>
      <c r="R148" s="101"/>
      <c r="S148" s="72"/>
      <c r="T148" s="120">
        <v>10</v>
      </c>
      <c r="U148" s="72"/>
      <c r="V148" s="121" t="str">
        <f>IF(ISBLANK(F148),"",MAX(V$138:V147)+1)</f>
        <v/>
      </c>
      <c r="W148" s="382" t="str">
        <f t="shared" si="2"/>
        <v>nije primjenjivo</v>
      </c>
    </row>
    <row r="149" spans="1:23" ht="12.75" customHeight="1" x14ac:dyDescent="0.2">
      <c r="A149" s="72"/>
      <c r="B149" s="416"/>
      <c r="C149" s="416"/>
      <c r="D149" s="416"/>
      <c r="E149" s="433" t="s">
        <v>461</v>
      </c>
      <c r="F149" s="1010"/>
      <c r="G149" s="1126"/>
      <c r="H149" s="205"/>
      <c r="I149" s="986"/>
      <c r="J149" s="986"/>
      <c r="K149" s="986"/>
      <c r="L149" s="199"/>
      <c r="M149" s="986"/>
      <c r="N149" s="986"/>
      <c r="O149" s="321"/>
      <c r="P149" s="72"/>
      <c r="Q149" s="116"/>
      <c r="R149" s="101"/>
      <c r="S149" s="72"/>
      <c r="T149" s="120">
        <v>11</v>
      </c>
      <c r="U149" s="72"/>
      <c r="V149" s="121" t="str">
        <f>IF(ISBLANK(F149),"",MAX(V$138:V148)+1)</f>
        <v/>
      </c>
      <c r="W149" s="382" t="str">
        <f t="shared" si="2"/>
        <v>nije primjenjivo</v>
      </c>
    </row>
    <row r="150" spans="1:23" ht="12.75" customHeight="1" x14ac:dyDescent="0.2">
      <c r="A150" s="72"/>
      <c r="B150" s="416"/>
      <c r="C150" s="416"/>
      <c r="D150" s="416"/>
      <c r="E150" s="433" t="s">
        <v>462</v>
      </c>
      <c r="F150" s="1010"/>
      <c r="G150" s="1126"/>
      <c r="H150" s="205"/>
      <c r="I150" s="986"/>
      <c r="J150" s="986"/>
      <c r="K150" s="986"/>
      <c r="L150" s="199"/>
      <c r="M150" s="986"/>
      <c r="N150" s="986"/>
      <c r="O150" s="321"/>
      <c r="P150" s="72"/>
      <c r="Q150" s="116"/>
      <c r="R150" s="101"/>
      <c r="S150" s="72"/>
      <c r="T150" s="120">
        <v>12</v>
      </c>
      <c r="U150" s="72"/>
      <c r="V150" s="121" t="str">
        <f>IF(ISBLANK(F150),"",MAX(V$138:V149)+1)</f>
        <v/>
      </c>
      <c r="W150" s="382" t="str">
        <f t="shared" si="2"/>
        <v>nije primjenjivo</v>
      </c>
    </row>
    <row r="151" spans="1:23" ht="12.75" customHeight="1" x14ac:dyDescent="0.2">
      <c r="A151" s="72"/>
      <c r="B151" s="416"/>
      <c r="C151" s="416"/>
      <c r="D151" s="416"/>
      <c r="E151" s="433" t="s">
        <v>463</v>
      </c>
      <c r="F151" s="1010"/>
      <c r="G151" s="1126"/>
      <c r="H151" s="205"/>
      <c r="I151" s="986"/>
      <c r="J151" s="986"/>
      <c r="K151" s="986"/>
      <c r="L151" s="199"/>
      <c r="M151" s="986"/>
      <c r="N151" s="986"/>
      <c r="O151" s="321"/>
      <c r="P151" s="72"/>
      <c r="Q151" s="116"/>
      <c r="R151" s="101"/>
      <c r="S151" s="72"/>
      <c r="T151" s="120">
        <v>13</v>
      </c>
      <c r="U151" s="72"/>
      <c r="V151" s="121" t="str">
        <f>IF(ISBLANK(F151),"",MAX(V$138:V150)+1)</f>
        <v/>
      </c>
      <c r="W151" s="382" t="str">
        <f t="shared" si="2"/>
        <v>nije primjenjivo</v>
      </c>
    </row>
    <row r="152" spans="1:23" ht="12.75" customHeight="1" x14ac:dyDescent="0.2">
      <c r="A152" s="72"/>
      <c r="B152" s="416"/>
      <c r="C152" s="416"/>
      <c r="D152" s="416"/>
      <c r="E152" s="433" t="s">
        <v>464</v>
      </c>
      <c r="F152" s="1010"/>
      <c r="G152" s="1126"/>
      <c r="H152" s="205"/>
      <c r="I152" s="986"/>
      <c r="J152" s="986"/>
      <c r="K152" s="986"/>
      <c r="L152" s="199"/>
      <c r="M152" s="986"/>
      <c r="N152" s="986"/>
      <c r="O152" s="321"/>
      <c r="P152" s="72"/>
      <c r="Q152" s="116"/>
      <c r="R152" s="101"/>
      <c r="S152" s="72"/>
      <c r="T152" s="120">
        <v>14</v>
      </c>
      <c r="U152" s="72"/>
      <c r="V152" s="121" t="str">
        <f>IF(ISBLANK(F152),"",MAX(V$138:V151)+1)</f>
        <v/>
      </c>
      <c r="W152" s="382" t="str">
        <f t="shared" si="2"/>
        <v>nije primjenjivo</v>
      </c>
    </row>
    <row r="153" spans="1:23" ht="12.75" customHeight="1" x14ac:dyDescent="0.2">
      <c r="A153" s="72"/>
      <c r="B153" s="416"/>
      <c r="C153" s="416"/>
      <c r="D153" s="416"/>
      <c r="E153" s="433" t="s">
        <v>465</v>
      </c>
      <c r="F153" s="1010"/>
      <c r="G153" s="1126"/>
      <c r="H153" s="205"/>
      <c r="I153" s="986"/>
      <c r="J153" s="986"/>
      <c r="K153" s="986"/>
      <c r="L153" s="199"/>
      <c r="M153" s="986"/>
      <c r="N153" s="986"/>
      <c r="O153" s="321"/>
      <c r="P153" s="72"/>
      <c r="Q153" s="116"/>
      <c r="R153" s="101"/>
      <c r="S153" s="72"/>
      <c r="T153" s="120">
        <v>15</v>
      </c>
      <c r="U153" s="72"/>
      <c r="V153" s="256" t="str">
        <f>IF(ISBLANK(F153),"",MAX(V$138:V152)+1)</f>
        <v/>
      </c>
      <c r="W153" s="385" t="str">
        <f t="shared" si="2"/>
        <v>nije primjenjivo</v>
      </c>
    </row>
    <row r="154" spans="1:23" ht="12.75" hidden="1" customHeight="1" thickBot="1" x14ac:dyDescent="0.25">
      <c r="A154" s="17" t="s">
        <v>1088</v>
      </c>
      <c r="B154" s="416"/>
      <c r="C154" s="416"/>
      <c r="D154" s="416"/>
      <c r="E154" s="434"/>
      <c r="F154" s="1010"/>
      <c r="G154" s="1126"/>
      <c r="H154" s="205"/>
      <c r="I154" s="986"/>
      <c r="J154" s="986"/>
      <c r="K154" s="986"/>
      <c r="L154" s="199"/>
      <c r="M154" s="986"/>
      <c r="N154" s="986"/>
      <c r="O154" s="321"/>
      <c r="P154" s="72"/>
      <c r="Q154" s="116"/>
      <c r="R154" s="101"/>
      <c r="S154" s="72"/>
      <c r="T154" s="120"/>
      <c r="U154" s="72"/>
      <c r="V154" s="121" t="str">
        <f>IF(ISBLANK(F154),"",MAX(V$138:V153)+1)</f>
        <v/>
      </c>
      <c r="W154" s="386" t="str">
        <f t="shared" si="2"/>
        <v>nije primjenjivo</v>
      </c>
    </row>
    <row r="155" spans="1:23" ht="12.75" customHeight="1" x14ac:dyDescent="0.2">
      <c r="A155" s="17" t="s">
        <v>3</v>
      </c>
      <c r="B155" s="416"/>
      <c r="C155" s="416"/>
      <c r="D155" s="416"/>
      <c r="E155" s="416"/>
      <c r="F155" s="416"/>
      <c r="G155" s="416"/>
      <c r="H155" s="416"/>
      <c r="I155" s="416"/>
      <c r="J155" s="416"/>
      <c r="K155" s="416"/>
      <c r="L155" s="416"/>
      <c r="M155" s="416"/>
      <c r="N155" s="416"/>
      <c r="O155" s="321"/>
      <c r="P155" s="72"/>
      <c r="Q155" s="72"/>
      <c r="R155" s="72"/>
      <c r="S155" s="72"/>
      <c r="T155" s="72"/>
      <c r="U155" s="72"/>
      <c r="V155" s="72"/>
      <c r="W155" s="72"/>
    </row>
    <row r="156" spans="1:23" ht="5.0999999999999996" customHeight="1" x14ac:dyDescent="0.2">
      <c r="A156" s="17"/>
      <c r="B156" s="416"/>
      <c r="C156" s="429"/>
      <c r="D156" s="14"/>
      <c r="E156" s="416"/>
      <c r="F156" s="416"/>
      <c r="G156" s="1103" t="str">
        <f>Translations!$B$400</f>
        <v>Pritisnite "+" kako bi dodali više metoda &amp; laboratorija</v>
      </c>
      <c r="H156" s="1104"/>
      <c r="I156" s="1104"/>
      <c r="J156" s="1104"/>
      <c r="K156" s="1105"/>
      <c r="L156" s="416"/>
      <c r="M156" s="321"/>
      <c r="N156" s="416"/>
      <c r="O156" s="321"/>
      <c r="P156" s="72"/>
      <c r="Q156" s="72"/>
      <c r="R156" s="72"/>
      <c r="S156" s="72"/>
      <c r="T156" s="72"/>
      <c r="U156" s="102"/>
      <c r="V156" s="72"/>
      <c r="W156" s="72"/>
    </row>
    <row r="157" spans="1:23" ht="12.75" customHeight="1" x14ac:dyDescent="0.2">
      <c r="A157" s="17"/>
      <c r="B157" s="416"/>
      <c r="C157" s="429"/>
      <c r="D157" s="14"/>
      <c r="E157" s="416"/>
      <c r="F157" s="416"/>
      <c r="G157" s="1106"/>
      <c r="H157" s="1107"/>
      <c r="I157" s="1107"/>
      <c r="J157" s="1107"/>
      <c r="K157" s="963"/>
      <c r="L157" s="416"/>
      <c r="M157" s="321"/>
      <c r="N157" s="416"/>
      <c r="O157" s="321"/>
      <c r="P157" s="72"/>
      <c r="Q157" s="72"/>
      <c r="R157" s="72"/>
      <c r="S157" s="72"/>
      <c r="T157" s="72"/>
      <c r="U157" s="102"/>
      <c r="V157" s="72"/>
      <c r="W157" s="72"/>
    </row>
    <row r="158" spans="1:23" ht="5.0999999999999996" customHeight="1" x14ac:dyDescent="0.2">
      <c r="A158" s="17"/>
      <c r="B158" s="416"/>
      <c r="C158" s="429"/>
      <c r="D158" s="14"/>
      <c r="E158" s="416"/>
      <c r="F158" s="416"/>
      <c r="G158" s="1108"/>
      <c r="H158" s="1109"/>
      <c r="I158" s="1109"/>
      <c r="J158" s="1109"/>
      <c r="K158" s="1110"/>
      <c r="L158" s="416"/>
      <c r="M158" s="321"/>
      <c r="N158" s="416"/>
      <c r="O158" s="321"/>
      <c r="P158" s="72"/>
      <c r="Q158" s="72"/>
      <c r="R158" s="72"/>
      <c r="S158" s="72"/>
      <c r="T158" s="72"/>
      <c r="U158" s="102"/>
      <c r="V158" s="72"/>
      <c r="W158" s="72"/>
    </row>
    <row r="159" spans="1:23" ht="12.75" customHeight="1" x14ac:dyDescent="0.2">
      <c r="A159" s="17"/>
      <c r="B159" s="416"/>
      <c r="C159" s="416"/>
      <c r="D159" s="416"/>
      <c r="E159" s="416"/>
      <c r="F159" s="416"/>
      <c r="G159" s="416"/>
      <c r="H159" s="416"/>
      <c r="I159" s="416"/>
      <c r="J159" s="416"/>
      <c r="K159" s="416"/>
      <c r="L159" s="416"/>
      <c r="M159" s="416"/>
      <c r="N159" s="416"/>
      <c r="O159" s="321"/>
      <c r="P159" s="72"/>
      <c r="Q159" s="72"/>
      <c r="R159" s="72"/>
      <c r="S159" s="72"/>
      <c r="T159" s="72"/>
      <c r="U159" s="72"/>
      <c r="V159" s="72"/>
      <c r="W159" s="72"/>
    </row>
    <row r="160" spans="1:23" ht="12.75" customHeight="1" x14ac:dyDescent="0.2">
      <c r="A160" s="72"/>
      <c r="B160" s="416"/>
      <c r="C160" s="416"/>
      <c r="D160" s="336" t="s">
        <v>1017</v>
      </c>
      <c r="E160" s="853" t="str">
        <f>Translations!$B$401</f>
        <v>Opis pisanih pstupaka za analize:</v>
      </c>
      <c r="F160" s="903"/>
      <c r="G160" s="903"/>
      <c r="H160" s="903"/>
      <c r="I160" s="903"/>
      <c r="J160" s="903"/>
      <c r="K160" s="903"/>
      <c r="L160" s="903"/>
      <c r="M160" s="903"/>
      <c r="N160" s="903"/>
      <c r="O160" s="321"/>
      <c r="P160" s="72"/>
      <c r="Q160" s="72"/>
      <c r="R160" s="72"/>
      <c r="S160" s="72"/>
      <c r="T160" s="72"/>
      <c r="U160" s="72"/>
      <c r="V160" s="72"/>
      <c r="W160" s="72"/>
    </row>
    <row r="161" spans="1:23" ht="12.75" customHeight="1" x14ac:dyDescent="0.2">
      <c r="A161" s="72"/>
      <c r="B161" s="416"/>
      <c r="C161" s="416"/>
      <c r="D161" s="336"/>
      <c r="E161" s="1016" t="str">
        <f>Translations!$B$402</f>
        <v>Navedite pojedinosti o pisanim postupcima za analize navedene u tablici 7(e).Opis bi trebao obuhvatiti osnovne parametre i postupke koji se provode.</v>
      </c>
      <c r="F161" s="1016"/>
      <c r="G161" s="1016"/>
      <c r="H161" s="1016"/>
      <c r="I161" s="1016"/>
      <c r="J161" s="1016"/>
      <c r="K161" s="1016"/>
      <c r="L161" s="1016"/>
      <c r="M161" s="1016"/>
      <c r="N161" s="1016"/>
      <c r="O161" s="321"/>
      <c r="P161" s="72"/>
      <c r="Q161" s="72"/>
      <c r="R161" s="72"/>
      <c r="S161" s="72"/>
      <c r="T161" s="72"/>
      <c r="U161" s="72"/>
      <c r="V161" s="72"/>
      <c r="W161" s="72"/>
    </row>
    <row r="162" spans="1:23" ht="25.5" customHeight="1" x14ac:dyDescent="0.2">
      <c r="A162" s="72"/>
      <c r="B162" s="416"/>
      <c r="C162" s="416"/>
      <c r="D162" s="416"/>
      <c r="E162" s="1016" t="str">
        <f>Translations!$B$403</f>
        <v>Gdje se više postupaka koristi u slične svrhe, ali za različite tokove izvora ili parametre, navedite zajedničke elemente i osiguranje kvalitete primijenjenih postupaka.</v>
      </c>
      <c r="F162" s="1016"/>
      <c r="G162" s="1016"/>
      <c r="H162" s="1016"/>
      <c r="I162" s="1016"/>
      <c r="J162" s="1016"/>
      <c r="K162" s="1016"/>
      <c r="L162" s="1016"/>
      <c r="M162" s="1016"/>
      <c r="N162" s="1016"/>
      <c r="O162" s="321"/>
      <c r="P162" s="72"/>
      <c r="Q162" s="72"/>
      <c r="R162" s="72"/>
      <c r="S162" s="72"/>
      <c r="T162" s="72"/>
      <c r="U162" s="72"/>
      <c r="V162" s="72"/>
      <c r="W162" s="72"/>
    </row>
    <row r="163" spans="1:23" ht="25.5" customHeight="1" x14ac:dyDescent="0.2">
      <c r="A163" s="72"/>
      <c r="B163" s="416"/>
      <c r="C163" s="416"/>
      <c r="D163" s="416"/>
      <c r="E163" s="987" t="str">
        <f>Translations!$B$404</f>
        <v>Ovdje možete navesti oznake pojedinih "podpostupaka". Ukoliko želite možete dati opise svakog relevantnog postupka odvojeno, pri tome kliknite na "Pritisnite "+" kako bi dodali više postupaka"  na kraju ovog lista. Navedite jasnu oznaku na odgovarajući (pod)postupak u poglavlju 8  List E_Tokovi_Izvora, tablica (g).</v>
      </c>
      <c r="F163" s="987"/>
      <c r="G163" s="987"/>
      <c r="H163" s="987"/>
      <c r="I163" s="987"/>
      <c r="J163" s="987"/>
      <c r="K163" s="987"/>
      <c r="L163" s="987"/>
      <c r="M163" s="987"/>
      <c r="N163" s="987"/>
      <c r="O163" s="321"/>
      <c r="P163" s="72"/>
      <c r="Q163" s="72"/>
      <c r="R163" s="72"/>
      <c r="S163" s="72"/>
      <c r="T163" s="72"/>
      <c r="U163" s="72"/>
      <c r="V163" s="72"/>
      <c r="W163" s="72"/>
    </row>
    <row r="164" spans="1:23" ht="12.75" customHeight="1" x14ac:dyDescent="0.2">
      <c r="A164" s="72"/>
      <c r="B164" s="416"/>
      <c r="C164" s="429"/>
      <c r="D164" s="14"/>
      <c r="E164" s="943" t="str">
        <f>Translations!$B$135</f>
        <v>Za prikazivanje/skrivanje primjera, pritisnite na kućicu "Primjeri" unutar navigacijskog područja.</v>
      </c>
      <c r="F164" s="1018"/>
      <c r="G164" s="1018"/>
      <c r="H164" s="1018"/>
      <c r="I164" s="1018"/>
      <c r="J164" s="1018"/>
      <c r="K164" s="1018"/>
      <c r="L164" s="1018"/>
      <c r="M164" s="1018"/>
      <c r="N164" s="1018"/>
      <c r="O164" s="321"/>
      <c r="P164" s="72"/>
      <c r="Q164" s="72"/>
      <c r="R164" s="72"/>
      <c r="S164" s="72"/>
      <c r="T164" s="72"/>
      <c r="U164" s="72"/>
      <c r="V164" s="72"/>
      <c r="W164" s="72"/>
    </row>
    <row r="165" spans="1:23" ht="5.0999999999999996" customHeight="1" x14ac:dyDescent="0.2">
      <c r="A165" s="72"/>
      <c r="B165" s="416"/>
      <c r="C165" s="416"/>
      <c r="D165" s="416"/>
      <c r="E165" s="124"/>
      <c r="F165" s="435"/>
      <c r="G165" s="436"/>
      <c r="H165" s="436"/>
      <c r="I165" s="436"/>
      <c r="J165" s="436"/>
      <c r="K165" s="436"/>
      <c r="L165" s="436"/>
      <c r="M165" s="416"/>
      <c r="N165" s="416"/>
      <c r="O165" s="321"/>
      <c r="P165" s="72"/>
      <c r="Q165" s="72"/>
      <c r="R165" s="72"/>
      <c r="S165" s="72"/>
      <c r="T165" s="72"/>
      <c r="U165" s="72"/>
      <c r="V165" s="72"/>
      <c r="W165" s="72"/>
    </row>
    <row r="166" spans="1:23" ht="12.75" customHeight="1" x14ac:dyDescent="0.2">
      <c r="A166" s="17" t="s">
        <v>1371</v>
      </c>
      <c r="B166" s="416"/>
      <c r="C166" s="416"/>
      <c r="D166" s="416"/>
      <c r="E166" s="1096" t="str">
        <f>Translations!$B$405</f>
        <v>Naziv postupka</v>
      </c>
      <c r="F166" s="1097"/>
      <c r="G166" s="1042" t="str">
        <f>Translations!$B$406</f>
        <v>Analiza DOV krutih i tekućih goriva.</v>
      </c>
      <c r="H166" s="1044"/>
      <c r="I166" s="1044"/>
      <c r="J166" s="1044"/>
      <c r="K166" s="1044"/>
      <c r="L166" s="1044"/>
      <c r="M166" s="1044"/>
      <c r="N166" s="1045"/>
      <c r="O166" s="321"/>
      <c r="P166" s="91"/>
      <c r="Q166" s="72"/>
      <c r="R166" s="72"/>
      <c r="S166" s="72"/>
      <c r="T166" s="72"/>
      <c r="U166" s="72"/>
      <c r="V166" s="72"/>
      <c r="W166" s="72"/>
    </row>
    <row r="167" spans="1:23" ht="12.75" customHeight="1" x14ac:dyDescent="0.2">
      <c r="A167" s="17" t="s">
        <v>1371</v>
      </c>
      <c r="B167" s="416"/>
      <c r="C167" s="416"/>
      <c r="D167" s="416"/>
      <c r="E167" s="1096" t="str">
        <f>Translations!$B$407</f>
        <v>Oznaka postupka</v>
      </c>
      <c r="F167" s="1097"/>
      <c r="G167" s="1042" t="str">
        <f>Translations!$B$408</f>
        <v>Kruta goriva: ANA 1-1/UBA; Tekuća goriva: ANA 1-2/UBA; Usporedba s vanjskim (akreditiranim) laboratorijem: ANA 1-3/ext</v>
      </c>
      <c r="H167" s="1044"/>
      <c r="I167" s="1044"/>
      <c r="J167" s="1044"/>
      <c r="K167" s="1044"/>
      <c r="L167" s="1044"/>
      <c r="M167" s="1044"/>
      <c r="N167" s="1045"/>
      <c r="O167" s="321"/>
      <c r="P167" s="72"/>
      <c r="Q167" s="72"/>
      <c r="R167" s="72"/>
      <c r="S167" s="72"/>
      <c r="T167" s="72"/>
      <c r="U167" s="72"/>
      <c r="V167" s="72"/>
      <c r="W167" s="72"/>
    </row>
    <row r="168" spans="1:23" ht="25.5" customHeight="1" x14ac:dyDescent="0.2">
      <c r="A168" s="17" t="s">
        <v>1371</v>
      </c>
      <c r="B168" s="416"/>
      <c r="C168" s="416"/>
      <c r="D168" s="416"/>
      <c r="E168" s="1096" t="str">
        <f>Translations!$B$409</f>
        <v>Oznaka dijagrama (ukoliko je primjenjivo)</v>
      </c>
      <c r="F168" s="1097"/>
      <c r="G168" s="1042" t="str">
        <f>Translations!$B$410</f>
        <v>N.P. nije primjenjivo</v>
      </c>
      <c r="H168" s="1044"/>
      <c r="I168" s="1044"/>
      <c r="J168" s="1044"/>
      <c r="K168" s="1044"/>
      <c r="L168" s="1044"/>
      <c r="M168" s="1044"/>
      <c r="N168" s="1045"/>
      <c r="O168" s="321"/>
      <c r="P168" s="72"/>
      <c r="Q168" s="72"/>
      <c r="R168" s="72"/>
      <c r="S168" s="72"/>
      <c r="T168" s="72"/>
      <c r="U168" s="72"/>
      <c r="V168" s="72"/>
      <c r="W168" s="72"/>
    </row>
    <row r="169" spans="1:23" ht="25.5" customHeight="1" x14ac:dyDescent="0.2">
      <c r="A169" s="17" t="s">
        <v>1371</v>
      </c>
      <c r="B169" s="416"/>
      <c r="C169" s="416"/>
      <c r="D169" s="416"/>
      <c r="E169" s="1098" t="str">
        <f>Translations!$B$411</f>
        <v>Kratki opis postupka</v>
      </c>
      <c r="F169" s="1099"/>
      <c r="G169" s="1137" t="str">
        <f>Translations!$B$412</f>
        <v>Koristi se  kalorimetrijska bomba. Odgovarajuća količina uzorka temelji se na iskustvima iz ranijih mjerenja na sličnim materijalima.
Uzorci se koriste u suhom stanju (sušeni na 120°C najmanje 6 h). DOV se korigira s obzirom na sadržaj vlage.</v>
      </c>
      <c r="H169" s="1138"/>
      <c r="I169" s="1138"/>
      <c r="J169" s="1138"/>
      <c r="K169" s="1138"/>
      <c r="L169" s="1138"/>
      <c r="M169" s="1138"/>
      <c r="N169" s="1139"/>
      <c r="O169" s="321"/>
      <c r="P169" s="72"/>
      <c r="Q169" s="72"/>
      <c r="R169" s="72"/>
      <c r="S169" s="72"/>
      <c r="T169" s="72"/>
      <c r="U169" s="72"/>
      <c r="V169" s="72"/>
      <c r="W169" s="72"/>
    </row>
    <row r="170" spans="1:23" ht="12.75" customHeight="1" x14ac:dyDescent="0.2">
      <c r="A170" s="17" t="s">
        <v>1371</v>
      </c>
      <c r="B170" s="416"/>
      <c r="C170" s="416"/>
      <c r="D170" s="416"/>
      <c r="E170" s="585"/>
      <c r="F170" s="586"/>
      <c r="G170" s="1175" t="str">
        <f>Translations!$B$413</f>
        <v>Kruta goriva: kao i u normi. Tekuća goriva: samo djelomično prilagođena normi; uzorci nisu sušeni.</v>
      </c>
      <c r="H170" s="993"/>
      <c r="I170" s="993"/>
      <c r="J170" s="993"/>
      <c r="K170" s="993"/>
      <c r="L170" s="993"/>
      <c r="M170" s="993"/>
      <c r="N170" s="1176"/>
      <c r="O170" s="321"/>
      <c r="P170" s="72"/>
      <c r="Q170" s="72"/>
      <c r="R170" s="72"/>
      <c r="S170" s="72"/>
      <c r="T170" s="72"/>
      <c r="U170" s="72"/>
      <c r="V170" s="72"/>
      <c r="W170" s="72"/>
    </row>
    <row r="171" spans="1:23" ht="12.75" customHeight="1" x14ac:dyDescent="0.2">
      <c r="A171" s="17" t="s">
        <v>1371</v>
      </c>
      <c r="B171" s="416"/>
      <c r="C171" s="416"/>
      <c r="D171" s="416"/>
      <c r="E171" s="587"/>
      <c r="F171" s="588"/>
      <c r="G171" s="1172"/>
      <c r="H171" s="1173"/>
      <c r="I171" s="1173"/>
      <c r="J171" s="1173"/>
      <c r="K171" s="1173"/>
      <c r="L171" s="1173"/>
      <c r="M171" s="1173"/>
      <c r="N171" s="1174"/>
      <c r="O171" s="321"/>
      <c r="P171" s="72"/>
      <c r="Q171" s="72"/>
      <c r="R171" s="72"/>
      <c r="S171" s="72"/>
      <c r="T171" s="72"/>
      <c r="U171" s="72"/>
      <c r="V171" s="72"/>
      <c r="W171" s="72"/>
    </row>
    <row r="172" spans="1:23" ht="25.5" customHeight="1" x14ac:dyDescent="0.2">
      <c r="A172" s="17" t="s">
        <v>1371</v>
      </c>
      <c r="B172" s="416"/>
      <c r="C172" s="416"/>
      <c r="D172" s="416"/>
      <c r="E172" s="1096" t="str">
        <f>Translations!$B$414</f>
        <v>Ustrojstvena jedinica tvrtke odgovorna za postupke i za obradu podataka.</v>
      </c>
      <c r="F172" s="1097"/>
      <c r="G172" s="1042" t="str">
        <f>Translations!$B$415</f>
        <v>Pogonski laboratorij  - Voditelj odjela. Zamjenik: Voditelj kvalitete.</v>
      </c>
      <c r="H172" s="1044"/>
      <c r="I172" s="1044"/>
      <c r="J172" s="1044"/>
      <c r="K172" s="1044"/>
      <c r="L172" s="1044"/>
      <c r="M172" s="1044"/>
      <c r="N172" s="1045"/>
      <c r="O172" s="321"/>
      <c r="P172" s="72"/>
      <c r="Q172" s="72"/>
      <c r="R172" s="72"/>
      <c r="S172" s="72"/>
      <c r="T172" s="72"/>
      <c r="U172" s="72"/>
      <c r="V172" s="72"/>
      <c r="W172" s="72"/>
    </row>
    <row r="173" spans="1:23" ht="25.5" customHeight="1" x14ac:dyDescent="0.2">
      <c r="A173" s="17" t="s">
        <v>1371</v>
      </c>
      <c r="B173" s="416"/>
      <c r="C173" s="416"/>
      <c r="D173" s="416"/>
      <c r="E173" s="1096" t="str">
        <f>Translations!$B$416</f>
        <v>Lokacija na kojoj se pohranjuju zapisi</v>
      </c>
      <c r="F173" s="1097"/>
      <c r="G173" s="1042" t="str">
        <f>Translations!$B$417</f>
        <v xml:space="preserve">Tiskani primjerak: Ured laboratorija, ormar xy, naziv mape “ETS 01-ANA-yyyy”  (yyyy predstavlja tekuću  godinu).
Elektronički: “P:\ETS_MRV\labs\ETS_01-ANA-yyyy.xls”
</v>
      </c>
      <c r="H173" s="1044"/>
      <c r="I173" s="1044"/>
      <c r="J173" s="1044"/>
      <c r="K173" s="1044"/>
      <c r="L173" s="1044"/>
      <c r="M173" s="1044"/>
      <c r="N173" s="1045"/>
      <c r="O173" s="321"/>
      <c r="P173" s="72"/>
      <c r="Q173" s="72"/>
      <c r="R173" s="72"/>
      <c r="S173" s="72"/>
      <c r="T173" s="72"/>
      <c r="U173" s="72"/>
      <c r="V173" s="72"/>
      <c r="W173" s="72"/>
    </row>
    <row r="174" spans="1:23" ht="25.5" customHeight="1" x14ac:dyDescent="0.2">
      <c r="A174" s="17" t="s">
        <v>1371</v>
      </c>
      <c r="B174" s="416"/>
      <c r="C174" s="416"/>
      <c r="D174" s="416"/>
      <c r="E174" s="1096" t="str">
        <f>Translations!$B$418</f>
        <v>Naziv informatičkog sustava koji se koristi (ako je primjenjivo).</v>
      </c>
      <c r="F174" s="1097"/>
      <c r="G174" s="1042" t="str">
        <f>Translations!$B$419</f>
        <v>Interna evidencija laboratorija (MS Access datoteka): brojevi uzoraka i porijeklo/naziv uzoraka mogu se pratiti zajedno s pripadajućim rezultatima.</v>
      </c>
      <c r="H174" s="1044"/>
      <c r="I174" s="1044"/>
      <c r="J174" s="1044"/>
      <c r="K174" s="1044"/>
      <c r="L174" s="1044"/>
      <c r="M174" s="1044"/>
      <c r="N174" s="1045"/>
      <c r="O174" s="321"/>
      <c r="P174" s="72"/>
      <c r="Q174" s="72"/>
      <c r="R174" s="72"/>
      <c r="S174" s="72"/>
      <c r="T174" s="72"/>
      <c r="U174" s="72"/>
      <c r="V174" s="72"/>
      <c r="W174" s="72"/>
    </row>
    <row r="175" spans="1:23" ht="25.5" customHeight="1" x14ac:dyDescent="0.2">
      <c r="A175" s="17" t="s">
        <v>1371</v>
      </c>
      <c r="B175" s="416"/>
      <c r="C175" s="416"/>
      <c r="D175" s="416"/>
      <c r="E175" s="1096" t="str">
        <f>Translations!$B$420</f>
        <v>Popis HRN EN i ostalih primjenjenih normi (ako je primjenjivo)</v>
      </c>
      <c r="F175" s="1097"/>
      <c r="G175" s="1042" t="str">
        <f>Translations!$B$421</f>
        <v>HRN EN 14918:2010 s izmjenama za analize tekućih goriva i uzoraka koji nisu biomasa.</v>
      </c>
      <c r="H175" s="1044"/>
      <c r="I175" s="1044"/>
      <c r="J175" s="1044"/>
      <c r="K175" s="1044"/>
      <c r="L175" s="1044"/>
      <c r="M175" s="1044"/>
      <c r="N175" s="1045"/>
      <c r="O175" s="321"/>
      <c r="P175" s="72"/>
      <c r="Q175" s="72"/>
      <c r="R175" s="72"/>
      <c r="S175" s="72"/>
      <c r="T175" s="72"/>
      <c r="U175" s="72"/>
      <c r="V175" s="72"/>
      <c r="W175" s="72"/>
    </row>
    <row r="176" spans="1:23" ht="12.75" customHeight="1" x14ac:dyDescent="0.2">
      <c r="A176" s="72"/>
      <c r="B176" s="416"/>
      <c r="C176" s="416"/>
      <c r="D176" s="416"/>
      <c r="E176" s="1096" t="str">
        <f>Translations!$B$405</f>
        <v>Naziv postupka</v>
      </c>
      <c r="F176" s="1097"/>
      <c r="G176" s="1036"/>
      <c r="H176" s="979"/>
      <c r="I176" s="979"/>
      <c r="J176" s="979"/>
      <c r="K176" s="979"/>
      <c r="L176" s="979"/>
      <c r="M176" s="979"/>
      <c r="N176" s="980"/>
      <c r="O176" s="321"/>
      <c r="P176" s="91"/>
      <c r="Q176" s="72"/>
      <c r="R176" s="72"/>
      <c r="S176" s="72"/>
      <c r="T176" s="72"/>
      <c r="U176" s="72"/>
      <c r="V176" s="72"/>
      <c r="W176" s="72"/>
    </row>
    <row r="177" spans="1:23" ht="12.75" customHeight="1" x14ac:dyDescent="0.2">
      <c r="A177" s="72"/>
      <c r="B177" s="416"/>
      <c r="C177" s="416"/>
      <c r="D177" s="416"/>
      <c r="E177" s="1096" t="str">
        <f>Translations!$B$407</f>
        <v>Oznaka postupka</v>
      </c>
      <c r="F177" s="1097"/>
      <c r="G177" s="1036"/>
      <c r="H177" s="979"/>
      <c r="I177" s="979"/>
      <c r="J177" s="979"/>
      <c r="K177" s="979"/>
      <c r="L177" s="979"/>
      <c r="M177" s="979"/>
      <c r="N177" s="980"/>
      <c r="O177" s="321"/>
      <c r="P177" s="72"/>
      <c r="Q177" s="72"/>
      <c r="R177" s="72"/>
      <c r="S177" s="72"/>
      <c r="T177" s="72"/>
      <c r="U177" s="72"/>
      <c r="V177" s="72"/>
      <c r="W177" s="72"/>
    </row>
    <row r="178" spans="1:23" ht="12.75" customHeight="1" x14ac:dyDescent="0.2">
      <c r="A178" s="72"/>
      <c r="B178" s="416"/>
      <c r="C178" s="416"/>
      <c r="D178" s="416"/>
      <c r="E178" s="1096" t="str">
        <f>Translations!$B$409</f>
        <v>Oznaka dijagrama (ukoliko je primjenjivo)</v>
      </c>
      <c r="F178" s="1097"/>
      <c r="G178" s="1036"/>
      <c r="H178" s="979"/>
      <c r="I178" s="979"/>
      <c r="J178" s="979"/>
      <c r="K178" s="979"/>
      <c r="L178" s="979"/>
      <c r="M178" s="979"/>
      <c r="N178" s="980"/>
      <c r="O178" s="321"/>
      <c r="P178" s="72"/>
      <c r="Q178" s="72"/>
      <c r="R178" s="72"/>
      <c r="S178" s="72"/>
      <c r="T178" s="72"/>
      <c r="U178" s="72"/>
      <c r="V178" s="72"/>
      <c r="W178" s="72"/>
    </row>
    <row r="179" spans="1:23" ht="25.5" customHeight="1" x14ac:dyDescent="0.2">
      <c r="A179" s="72"/>
      <c r="B179" s="416"/>
      <c r="C179" s="416"/>
      <c r="D179" s="416"/>
      <c r="E179" s="1098" t="str">
        <f>Translations!$B$411</f>
        <v>Kratki opis postupka</v>
      </c>
      <c r="F179" s="1099"/>
      <c r="G179" s="1100"/>
      <c r="H179" s="1101"/>
      <c r="I179" s="1101"/>
      <c r="J179" s="1101"/>
      <c r="K179" s="1101"/>
      <c r="L179" s="1101"/>
      <c r="M179" s="1101"/>
      <c r="N179" s="1102"/>
      <c r="O179" s="321"/>
      <c r="P179" s="72"/>
      <c r="Q179" s="72"/>
      <c r="R179" s="72"/>
      <c r="S179" s="72"/>
      <c r="T179" s="72"/>
      <c r="U179" s="72"/>
      <c r="V179" s="72"/>
      <c r="W179" s="72"/>
    </row>
    <row r="180" spans="1:23" ht="25.5" customHeight="1" x14ac:dyDescent="0.2">
      <c r="A180" s="72"/>
      <c r="B180" s="416"/>
      <c r="C180" s="416"/>
      <c r="D180" s="416"/>
      <c r="E180" s="585"/>
      <c r="F180" s="586"/>
      <c r="G180" s="1090"/>
      <c r="H180" s="1091"/>
      <c r="I180" s="1091"/>
      <c r="J180" s="1091"/>
      <c r="K180" s="1091"/>
      <c r="L180" s="1091"/>
      <c r="M180" s="1091"/>
      <c r="N180" s="1092"/>
      <c r="O180" s="321"/>
      <c r="P180" s="72"/>
      <c r="Q180" s="72"/>
      <c r="R180" s="72"/>
      <c r="S180" s="72"/>
      <c r="T180" s="72"/>
      <c r="U180" s="72"/>
      <c r="V180" s="72"/>
      <c r="W180" s="72"/>
    </row>
    <row r="181" spans="1:23" ht="25.5" customHeight="1" x14ac:dyDescent="0.2">
      <c r="A181" s="72"/>
      <c r="B181" s="416"/>
      <c r="C181" s="416"/>
      <c r="D181" s="416"/>
      <c r="E181" s="587"/>
      <c r="F181" s="588"/>
      <c r="G181" s="1093"/>
      <c r="H181" s="1094"/>
      <c r="I181" s="1094"/>
      <c r="J181" s="1094"/>
      <c r="K181" s="1094"/>
      <c r="L181" s="1094"/>
      <c r="M181" s="1094"/>
      <c r="N181" s="1095"/>
      <c r="O181" s="321"/>
      <c r="P181" s="72"/>
      <c r="Q181" s="72"/>
      <c r="R181" s="72"/>
      <c r="S181" s="72"/>
      <c r="T181" s="72"/>
      <c r="U181" s="72"/>
      <c r="V181" s="72"/>
      <c r="W181" s="72"/>
    </row>
    <row r="182" spans="1:23" ht="25.5" customHeight="1" x14ac:dyDescent="0.2">
      <c r="A182" s="72"/>
      <c r="B182" s="416"/>
      <c r="C182" s="416"/>
      <c r="D182" s="416"/>
      <c r="E182" s="1096" t="str">
        <f>Translations!$B$414</f>
        <v>Ustrojstvena jedinica tvrtke odgovorna za postupke i za obradu podataka.</v>
      </c>
      <c r="F182" s="1097"/>
      <c r="G182" s="1036"/>
      <c r="H182" s="979"/>
      <c r="I182" s="979"/>
      <c r="J182" s="979"/>
      <c r="K182" s="979"/>
      <c r="L182" s="979"/>
      <c r="M182" s="979"/>
      <c r="N182" s="980"/>
      <c r="O182" s="321"/>
      <c r="P182" s="72"/>
      <c r="Q182" s="72"/>
      <c r="R182" s="72"/>
      <c r="S182" s="72"/>
      <c r="T182" s="72"/>
      <c r="U182" s="72"/>
      <c r="V182" s="72"/>
      <c r="W182" s="72"/>
    </row>
    <row r="183" spans="1:23" ht="12.75" customHeight="1" x14ac:dyDescent="0.2">
      <c r="A183" s="72"/>
      <c r="B183" s="416"/>
      <c r="C183" s="416"/>
      <c r="D183" s="416"/>
      <c r="E183" s="1096" t="str">
        <f>Translations!$B$416</f>
        <v>Lokacija na kojoj se pohranjuju zapisi</v>
      </c>
      <c r="F183" s="1097"/>
      <c r="G183" s="1036"/>
      <c r="H183" s="979"/>
      <c r="I183" s="979"/>
      <c r="J183" s="979"/>
      <c r="K183" s="979"/>
      <c r="L183" s="979"/>
      <c r="M183" s="979"/>
      <c r="N183" s="980"/>
      <c r="O183" s="321"/>
      <c r="P183" s="72"/>
      <c r="Q183" s="72"/>
      <c r="R183" s="72"/>
      <c r="S183" s="72"/>
      <c r="T183" s="72"/>
      <c r="U183" s="72"/>
      <c r="V183" s="72"/>
      <c r="W183" s="72"/>
    </row>
    <row r="184" spans="1:23" ht="25.5" customHeight="1" x14ac:dyDescent="0.2">
      <c r="A184" s="72"/>
      <c r="B184" s="416"/>
      <c r="C184" s="416"/>
      <c r="D184" s="416"/>
      <c r="E184" s="1096" t="str">
        <f>Translations!$B$418</f>
        <v>Naziv informatičkog sustava koji se koristi (ako je primjenjivo).</v>
      </c>
      <c r="F184" s="1097"/>
      <c r="G184" s="1036"/>
      <c r="H184" s="979"/>
      <c r="I184" s="979"/>
      <c r="J184" s="979"/>
      <c r="K184" s="979"/>
      <c r="L184" s="979"/>
      <c r="M184" s="979"/>
      <c r="N184" s="980"/>
      <c r="O184" s="321"/>
      <c r="P184" s="72"/>
      <c r="Q184" s="72"/>
      <c r="R184" s="72"/>
      <c r="S184" s="72"/>
      <c r="T184" s="72"/>
      <c r="U184" s="72"/>
      <c r="V184" s="72"/>
      <c r="W184" s="72"/>
    </row>
    <row r="185" spans="1:23" ht="25.5" customHeight="1" x14ac:dyDescent="0.2">
      <c r="A185" s="72"/>
      <c r="B185" s="416"/>
      <c r="C185" s="416"/>
      <c r="D185" s="416"/>
      <c r="E185" s="1096" t="str">
        <f>Translations!$B$420</f>
        <v>Popis HRN EN i ostalih primjenjenih normi (ako je primjenjivo)</v>
      </c>
      <c r="F185" s="1097"/>
      <c r="G185" s="1036"/>
      <c r="H185" s="979"/>
      <c r="I185" s="979"/>
      <c r="J185" s="979"/>
      <c r="K185" s="979"/>
      <c r="L185" s="979"/>
      <c r="M185" s="979"/>
      <c r="N185" s="980"/>
      <c r="O185" s="321"/>
      <c r="P185" s="72"/>
      <c r="Q185" s="72"/>
      <c r="R185" s="72"/>
      <c r="S185" s="72"/>
      <c r="T185" s="72"/>
      <c r="U185" s="72"/>
      <c r="V185" s="72"/>
      <c r="W185" s="72"/>
    </row>
    <row r="186" spans="1:23" x14ac:dyDescent="0.2">
      <c r="A186" s="72"/>
      <c r="B186" s="416"/>
      <c r="C186" s="416"/>
      <c r="D186" s="416"/>
      <c r="E186" s="416"/>
      <c r="F186" s="416"/>
      <c r="G186" s="416"/>
      <c r="H186" s="416"/>
      <c r="I186" s="416"/>
      <c r="J186" s="416"/>
      <c r="K186" s="416"/>
      <c r="L186" s="416"/>
      <c r="M186" s="416"/>
      <c r="N186" s="416"/>
      <c r="O186" s="321"/>
      <c r="P186" s="72"/>
      <c r="Q186" s="72"/>
      <c r="R186" s="72"/>
      <c r="S186" s="72"/>
      <c r="T186" s="72"/>
      <c r="U186" s="72"/>
      <c r="V186" s="72"/>
      <c r="W186" s="72"/>
    </row>
    <row r="187" spans="1:23" ht="12.75" customHeight="1" x14ac:dyDescent="0.2">
      <c r="A187" s="72"/>
      <c r="B187" s="416"/>
      <c r="C187" s="416"/>
      <c r="D187" s="336" t="s">
        <v>1347</v>
      </c>
      <c r="E187" s="853" t="str">
        <f>Translations!$B$422</f>
        <v>Opis postupka za planove uzorkovanja:</v>
      </c>
      <c r="F187" s="903"/>
      <c r="G187" s="903"/>
      <c r="H187" s="903"/>
      <c r="I187" s="903"/>
      <c r="J187" s="903"/>
      <c r="K187" s="903"/>
      <c r="L187" s="903"/>
      <c r="M187" s="903"/>
      <c r="N187" s="903"/>
      <c r="O187" s="321"/>
      <c r="P187" s="72"/>
      <c r="Q187" s="72"/>
      <c r="R187" s="72"/>
      <c r="S187" s="72"/>
      <c r="T187" s="72"/>
      <c r="U187" s="72"/>
      <c r="V187" s="72"/>
      <c r="W187" s="72"/>
    </row>
    <row r="188" spans="1:23" ht="25.5" customHeight="1" x14ac:dyDescent="0.2">
      <c r="A188" s="72"/>
      <c r="B188" s="416"/>
      <c r="C188" s="416"/>
      <c r="D188" s="416"/>
      <c r="E188" s="987" t="str">
        <f>Translations!$B$423</f>
        <v>Postupci u nastavku trebaju opisati elemente plana uzorkovanja sukladno članku 33. Uredbe. Kopiju postupka treba dostaviti nadležnom tijelu zajedno s planom praćenja.</v>
      </c>
      <c r="F188" s="987"/>
      <c r="G188" s="987"/>
      <c r="H188" s="987"/>
      <c r="I188" s="987"/>
      <c r="J188" s="987"/>
      <c r="K188" s="987"/>
      <c r="L188" s="987"/>
      <c r="M188" s="987"/>
      <c r="N188" s="987"/>
      <c r="O188" s="321"/>
      <c r="P188" s="72"/>
      <c r="Q188" s="72"/>
      <c r="R188" s="72"/>
      <c r="S188" s="72"/>
      <c r="T188" s="72"/>
      <c r="U188" s="72"/>
      <c r="V188" s="72"/>
      <c r="W188" s="72"/>
    </row>
    <row r="189" spans="1:23" ht="25.5" customHeight="1" x14ac:dyDescent="0.2">
      <c r="A189" s="72"/>
      <c r="B189" s="416"/>
      <c r="C189" s="416"/>
      <c r="D189" s="416"/>
      <c r="E189" s="987" t="str">
        <f>Translations!$B$403</f>
        <v>Gdje se više postupaka koristi u slične svrhe, ali za različite tokove izvora ili parametre, navedite zajedničke elemente i osiguranje kvalitete primijenjenih postupaka.</v>
      </c>
      <c r="F189" s="987"/>
      <c r="G189" s="987"/>
      <c r="H189" s="987"/>
      <c r="I189" s="987"/>
      <c r="J189" s="987"/>
      <c r="K189" s="987"/>
      <c r="L189" s="987"/>
      <c r="M189" s="987"/>
      <c r="N189" s="987"/>
      <c r="O189" s="321"/>
      <c r="P189" s="72"/>
      <c r="Q189" s="72"/>
      <c r="R189" s="72"/>
      <c r="S189" s="72"/>
      <c r="T189" s="72"/>
      <c r="U189" s="72"/>
      <c r="V189" s="72"/>
      <c r="W189" s="72"/>
    </row>
    <row r="190" spans="1:23" ht="25.5" customHeight="1" x14ac:dyDescent="0.2">
      <c r="A190" s="72"/>
      <c r="B190" s="416"/>
      <c r="C190" s="416"/>
      <c r="D190" s="416"/>
      <c r="E190" s="987" t="str">
        <f>Translations!$B$404</f>
        <v>Ovdje možete navesti oznake pojedinih "podpostupaka". Ukoliko želite možete dati opise svakog relevantnog postupka odvojeno, pri tome kliknite na "Pritisnite "+" kako bi dodali više postupaka"  na kraju ovog lista. Navedite jasnu oznaku na odgovarajući (pod)postupak u poglavlju 8  List E_Tokovi_Izvora, tablica (g).</v>
      </c>
      <c r="F190" s="987"/>
      <c r="G190" s="987"/>
      <c r="H190" s="987"/>
      <c r="I190" s="987"/>
      <c r="J190" s="987"/>
      <c r="K190" s="987"/>
      <c r="L190" s="987"/>
      <c r="M190" s="987"/>
      <c r="N190" s="987"/>
      <c r="O190" s="321"/>
      <c r="P190" s="72"/>
      <c r="Q190" s="72"/>
      <c r="R190" s="72"/>
      <c r="S190" s="72"/>
      <c r="T190" s="72"/>
      <c r="U190" s="72"/>
      <c r="V190" s="72"/>
      <c r="W190" s="72"/>
    </row>
    <row r="191" spans="1:23" ht="5.0999999999999996" customHeight="1" x14ac:dyDescent="0.2">
      <c r="A191" s="72"/>
      <c r="B191" s="416"/>
      <c r="C191" s="416"/>
      <c r="D191" s="416"/>
      <c r="E191" s="124"/>
      <c r="F191" s="435"/>
      <c r="G191" s="435"/>
      <c r="H191" s="435"/>
      <c r="I191" s="435"/>
      <c r="J191" s="435"/>
      <c r="K191" s="435"/>
      <c r="L191" s="435"/>
      <c r="M191" s="416"/>
      <c r="N191" s="416"/>
      <c r="O191" s="321"/>
      <c r="P191" s="72"/>
      <c r="Q191" s="72"/>
      <c r="R191" s="72"/>
      <c r="S191" s="72"/>
      <c r="T191" s="72"/>
      <c r="U191" s="72"/>
      <c r="V191" s="72"/>
      <c r="W191" s="72"/>
    </row>
    <row r="192" spans="1:23" ht="12.75" customHeight="1" x14ac:dyDescent="0.2">
      <c r="A192" s="72"/>
      <c r="B192" s="416"/>
      <c r="C192" s="416"/>
      <c r="D192" s="416"/>
      <c r="E192" s="1096" t="str">
        <f>Translations!$B$405</f>
        <v>Naziv postupka</v>
      </c>
      <c r="F192" s="1097"/>
      <c r="G192" s="1036"/>
      <c r="H192" s="979"/>
      <c r="I192" s="979"/>
      <c r="J192" s="979"/>
      <c r="K192" s="979"/>
      <c r="L192" s="979"/>
      <c r="M192" s="979"/>
      <c r="N192" s="980"/>
      <c r="O192" s="321"/>
      <c r="P192" s="72"/>
      <c r="Q192" s="72"/>
      <c r="R192" s="72"/>
      <c r="S192" s="72"/>
      <c r="T192" s="72"/>
      <c r="U192" s="72"/>
      <c r="V192" s="72"/>
      <c r="W192" s="72"/>
    </row>
    <row r="193" spans="1:23" ht="12.75" customHeight="1" x14ac:dyDescent="0.2">
      <c r="A193" s="72"/>
      <c r="B193" s="416"/>
      <c r="C193" s="416"/>
      <c r="D193" s="416"/>
      <c r="E193" s="1096" t="str">
        <f>Translations!$B$407</f>
        <v>Oznaka postupka</v>
      </c>
      <c r="F193" s="1097"/>
      <c r="G193" s="1036"/>
      <c r="H193" s="979"/>
      <c r="I193" s="979"/>
      <c r="J193" s="979"/>
      <c r="K193" s="979"/>
      <c r="L193" s="979"/>
      <c r="M193" s="979"/>
      <c r="N193" s="980"/>
      <c r="O193" s="321"/>
      <c r="P193" s="72"/>
      <c r="Q193" s="72"/>
      <c r="R193" s="72"/>
      <c r="S193" s="72"/>
      <c r="T193" s="72"/>
      <c r="U193" s="72"/>
      <c r="V193" s="72"/>
      <c r="W193" s="72"/>
    </row>
    <row r="194" spans="1:23" ht="12.75" customHeight="1" x14ac:dyDescent="0.2">
      <c r="A194" s="72"/>
      <c r="B194" s="416"/>
      <c r="C194" s="416"/>
      <c r="D194" s="416"/>
      <c r="E194" s="1096" t="str">
        <f>Translations!$B$409</f>
        <v>Oznaka dijagrama (ukoliko je primjenjivo)</v>
      </c>
      <c r="F194" s="1097"/>
      <c r="G194" s="1036"/>
      <c r="H194" s="979"/>
      <c r="I194" s="979"/>
      <c r="J194" s="979"/>
      <c r="K194" s="979"/>
      <c r="L194" s="979"/>
      <c r="M194" s="979"/>
      <c r="N194" s="980"/>
      <c r="O194" s="321"/>
      <c r="P194" s="72"/>
      <c r="Q194" s="72"/>
      <c r="R194" s="72"/>
      <c r="S194" s="72"/>
      <c r="T194" s="72"/>
      <c r="U194" s="72"/>
      <c r="V194" s="72"/>
      <c r="W194" s="72"/>
    </row>
    <row r="195" spans="1:23" ht="25.5" customHeight="1" x14ac:dyDescent="0.2">
      <c r="A195" s="72"/>
      <c r="B195" s="416"/>
      <c r="C195" s="416"/>
      <c r="D195" s="416"/>
      <c r="E195" s="1098" t="str">
        <f>Translations!$B$411</f>
        <v>Kratki opis postupka</v>
      </c>
      <c r="F195" s="1099"/>
      <c r="G195" s="1100"/>
      <c r="H195" s="1101"/>
      <c r="I195" s="1101"/>
      <c r="J195" s="1101"/>
      <c r="K195" s="1101"/>
      <c r="L195" s="1101"/>
      <c r="M195" s="1101"/>
      <c r="N195" s="1102"/>
      <c r="O195" s="321"/>
      <c r="P195" s="72"/>
      <c r="Q195" s="72"/>
      <c r="R195" s="72"/>
      <c r="S195" s="72"/>
      <c r="T195" s="72"/>
      <c r="U195" s="72"/>
      <c r="V195" s="72"/>
      <c r="W195" s="72"/>
    </row>
    <row r="196" spans="1:23" ht="25.5" customHeight="1" x14ac:dyDescent="0.2">
      <c r="A196" s="72"/>
      <c r="B196" s="416"/>
      <c r="C196" s="416"/>
      <c r="D196" s="416"/>
      <c r="E196" s="585"/>
      <c r="F196" s="586"/>
      <c r="G196" s="1090"/>
      <c r="H196" s="1091"/>
      <c r="I196" s="1091"/>
      <c r="J196" s="1091"/>
      <c r="K196" s="1091"/>
      <c r="L196" s="1091"/>
      <c r="M196" s="1091"/>
      <c r="N196" s="1092"/>
      <c r="O196" s="321"/>
      <c r="P196" s="72"/>
      <c r="Q196" s="72"/>
      <c r="R196" s="72"/>
      <c r="S196" s="72"/>
      <c r="T196" s="72"/>
      <c r="U196" s="72"/>
      <c r="V196" s="72"/>
      <c r="W196" s="72"/>
    </row>
    <row r="197" spans="1:23" ht="25.5" customHeight="1" x14ac:dyDescent="0.2">
      <c r="A197" s="72"/>
      <c r="B197" s="416"/>
      <c r="C197" s="416"/>
      <c r="D197" s="416"/>
      <c r="E197" s="587"/>
      <c r="F197" s="588"/>
      <c r="G197" s="1093"/>
      <c r="H197" s="1094"/>
      <c r="I197" s="1094"/>
      <c r="J197" s="1094"/>
      <c r="K197" s="1094"/>
      <c r="L197" s="1094"/>
      <c r="M197" s="1094"/>
      <c r="N197" s="1095"/>
      <c r="O197" s="321"/>
      <c r="P197" s="72"/>
      <c r="Q197" s="72"/>
      <c r="R197" s="72"/>
      <c r="S197" s="72"/>
      <c r="T197" s="72"/>
      <c r="U197" s="72"/>
      <c r="V197" s="72"/>
      <c r="W197" s="72"/>
    </row>
    <row r="198" spans="1:23" ht="25.5" customHeight="1" x14ac:dyDescent="0.2">
      <c r="A198" s="72"/>
      <c r="B198" s="416"/>
      <c r="C198" s="416"/>
      <c r="D198" s="416"/>
      <c r="E198" s="1096" t="str">
        <f>Translations!$B$414</f>
        <v>Ustrojstvena jedinica tvrtke odgovorna za postupke i za obradu podataka.</v>
      </c>
      <c r="F198" s="1097"/>
      <c r="G198" s="1036"/>
      <c r="H198" s="1037"/>
      <c r="I198" s="1037"/>
      <c r="J198" s="1037"/>
      <c r="K198" s="1037"/>
      <c r="L198" s="1037"/>
      <c r="M198" s="1037"/>
      <c r="N198" s="1060"/>
      <c r="O198" s="321"/>
      <c r="P198" s="72"/>
      <c r="Q198" s="72"/>
      <c r="R198" s="72"/>
      <c r="S198" s="72"/>
      <c r="T198" s="72"/>
      <c r="U198" s="72"/>
      <c r="V198" s="72"/>
      <c r="W198" s="72"/>
    </row>
    <row r="199" spans="1:23" ht="12.75" customHeight="1" x14ac:dyDescent="0.2">
      <c r="A199" s="72"/>
      <c r="B199" s="416"/>
      <c r="C199" s="416"/>
      <c r="D199" s="416"/>
      <c r="E199" s="1096" t="str">
        <f>Translations!$B$416</f>
        <v>Lokacija na kojoj se pohranjuju zapisi</v>
      </c>
      <c r="F199" s="1097"/>
      <c r="G199" s="1036"/>
      <c r="H199" s="979"/>
      <c r="I199" s="979"/>
      <c r="J199" s="979"/>
      <c r="K199" s="979"/>
      <c r="L199" s="979"/>
      <c r="M199" s="979"/>
      <c r="N199" s="980"/>
      <c r="O199" s="321"/>
      <c r="P199" s="72"/>
      <c r="Q199" s="72"/>
      <c r="R199" s="72"/>
      <c r="S199" s="72"/>
      <c r="T199" s="72"/>
      <c r="U199" s="72"/>
      <c r="V199" s="72"/>
      <c r="W199" s="72"/>
    </row>
    <row r="200" spans="1:23" ht="25.5" customHeight="1" x14ac:dyDescent="0.2">
      <c r="A200" s="72"/>
      <c r="B200" s="416"/>
      <c r="C200" s="416"/>
      <c r="D200" s="416"/>
      <c r="E200" s="1096" t="str">
        <f>Translations!$B$418</f>
        <v>Naziv informatičkog sustava koji se koristi (ako je primjenjivo).</v>
      </c>
      <c r="F200" s="1097"/>
      <c r="G200" s="1036"/>
      <c r="H200" s="979"/>
      <c r="I200" s="979"/>
      <c r="J200" s="979"/>
      <c r="K200" s="979"/>
      <c r="L200" s="979"/>
      <c r="M200" s="979"/>
      <c r="N200" s="980"/>
      <c r="O200" s="321"/>
      <c r="P200" s="72"/>
      <c r="Q200" s="72"/>
      <c r="R200" s="72"/>
      <c r="S200" s="72"/>
      <c r="T200" s="72"/>
      <c r="U200" s="72"/>
      <c r="V200" s="72"/>
      <c r="W200" s="72"/>
    </row>
    <row r="201" spans="1:23" ht="25.5" customHeight="1" x14ac:dyDescent="0.2">
      <c r="A201" s="72"/>
      <c r="B201" s="416"/>
      <c r="C201" s="416"/>
      <c r="D201" s="416"/>
      <c r="E201" s="1096" t="str">
        <f>Translations!$B$420</f>
        <v>Popis HRN EN i ostalih primjenjenih normi (ako je primjenjivo)</v>
      </c>
      <c r="F201" s="1097"/>
      <c r="G201" s="1036"/>
      <c r="H201" s="979"/>
      <c r="I201" s="979"/>
      <c r="J201" s="979"/>
      <c r="K201" s="979"/>
      <c r="L201" s="979"/>
      <c r="M201" s="979"/>
      <c r="N201" s="980"/>
      <c r="O201" s="321"/>
      <c r="P201" s="72"/>
      <c r="Q201" s="72"/>
      <c r="R201" s="72"/>
      <c r="S201" s="72"/>
      <c r="T201" s="72"/>
      <c r="U201" s="72"/>
      <c r="V201" s="72"/>
      <c r="W201" s="72"/>
    </row>
    <row r="202" spans="1:23" x14ac:dyDescent="0.2">
      <c r="A202" s="72"/>
      <c r="B202" s="416"/>
      <c r="C202" s="416"/>
      <c r="D202" s="416"/>
      <c r="E202" s="416"/>
      <c r="F202" s="416"/>
      <c r="G202" s="416"/>
      <c r="H202" s="416"/>
      <c r="I202" s="416"/>
      <c r="J202" s="416"/>
      <c r="K202" s="416"/>
      <c r="L202" s="416"/>
      <c r="M202" s="416"/>
      <c r="N202" s="416"/>
      <c r="O202" s="321"/>
      <c r="P202" s="72"/>
      <c r="Q202" s="72"/>
      <c r="R202" s="72"/>
      <c r="S202" s="72"/>
      <c r="T202" s="72"/>
      <c r="U202" s="72"/>
      <c r="V202" s="72"/>
      <c r="W202" s="72"/>
    </row>
    <row r="203" spans="1:23" ht="12.75" customHeight="1" x14ac:dyDescent="0.2">
      <c r="A203" s="72"/>
      <c r="B203" s="416"/>
      <c r="C203" s="416"/>
      <c r="D203" s="14" t="s">
        <v>1349</v>
      </c>
      <c r="E203" s="853" t="str">
        <f>Translations!$B$424</f>
        <v>Opis postupka za provjeru primjenjivosti provedbe plana uzorkovanja:</v>
      </c>
      <c r="F203" s="903"/>
      <c r="G203" s="903"/>
      <c r="H203" s="903"/>
      <c r="I203" s="903"/>
      <c r="J203" s="903"/>
      <c r="K203" s="903"/>
      <c r="L203" s="903"/>
      <c r="M203" s="903"/>
      <c r="N203" s="903"/>
      <c r="O203" s="321"/>
      <c r="P203" s="72"/>
      <c r="Q203" s="72"/>
      <c r="R203" s="72"/>
      <c r="S203" s="72"/>
      <c r="T203" s="72"/>
      <c r="U203" s="72"/>
      <c r="V203" s="72"/>
      <c r="W203" s="72"/>
    </row>
    <row r="204" spans="1:23" ht="5.0999999999999996" customHeight="1" x14ac:dyDescent="0.2">
      <c r="A204" s="72"/>
      <c r="B204" s="416"/>
      <c r="C204" s="416"/>
      <c r="D204" s="14"/>
      <c r="E204" s="129"/>
      <c r="F204" s="410"/>
      <c r="G204" s="410"/>
      <c r="H204" s="410"/>
      <c r="I204" s="410"/>
      <c r="J204" s="410"/>
      <c r="K204" s="410"/>
      <c r="L204" s="410"/>
      <c r="M204" s="416"/>
      <c r="N204" s="416"/>
      <c r="O204" s="321"/>
      <c r="P204" s="72"/>
      <c r="Q204" s="72"/>
      <c r="R204" s="72"/>
      <c r="S204" s="72"/>
      <c r="T204" s="72"/>
      <c r="U204" s="72"/>
      <c r="V204" s="72"/>
      <c r="W204" s="72"/>
    </row>
    <row r="205" spans="1:23" ht="12.75" customHeight="1" x14ac:dyDescent="0.2">
      <c r="A205" s="72"/>
      <c r="B205" s="416"/>
      <c r="C205" s="416"/>
      <c r="D205" s="416"/>
      <c r="E205" s="1096" t="str">
        <f>Translations!$B$405</f>
        <v>Naziv postupka</v>
      </c>
      <c r="F205" s="1097"/>
      <c r="G205" s="1036"/>
      <c r="H205" s="979"/>
      <c r="I205" s="979"/>
      <c r="J205" s="979"/>
      <c r="K205" s="979"/>
      <c r="L205" s="979"/>
      <c r="M205" s="979"/>
      <c r="N205" s="980"/>
      <c r="O205" s="321"/>
      <c r="P205" s="72"/>
      <c r="Q205" s="72"/>
      <c r="R205" s="72"/>
      <c r="S205" s="72"/>
      <c r="T205" s="72"/>
      <c r="U205" s="72"/>
      <c r="V205" s="72"/>
      <c r="W205" s="72"/>
    </row>
    <row r="206" spans="1:23" ht="12.75" customHeight="1" x14ac:dyDescent="0.2">
      <c r="A206" s="72"/>
      <c r="B206" s="416"/>
      <c r="C206" s="416"/>
      <c r="D206" s="416"/>
      <c r="E206" s="1096" t="str">
        <f>Translations!$B$407</f>
        <v>Oznaka postupka</v>
      </c>
      <c r="F206" s="1097"/>
      <c r="G206" s="1036"/>
      <c r="H206" s="979"/>
      <c r="I206" s="979"/>
      <c r="J206" s="979"/>
      <c r="K206" s="979"/>
      <c r="L206" s="979"/>
      <c r="M206" s="979"/>
      <c r="N206" s="980"/>
      <c r="O206" s="321"/>
      <c r="P206" s="72"/>
      <c r="Q206" s="72"/>
      <c r="R206" s="72"/>
      <c r="S206" s="72"/>
      <c r="T206" s="72"/>
      <c r="U206" s="72"/>
      <c r="V206" s="72"/>
      <c r="W206" s="72"/>
    </row>
    <row r="207" spans="1:23" ht="12.75" customHeight="1" x14ac:dyDescent="0.2">
      <c r="A207" s="72"/>
      <c r="B207" s="416"/>
      <c r="C207" s="416"/>
      <c r="D207" s="416"/>
      <c r="E207" s="1096" t="str">
        <f>Translations!$B$409</f>
        <v>Oznaka dijagrama (ukoliko je primjenjivo)</v>
      </c>
      <c r="F207" s="1097"/>
      <c r="G207" s="1036"/>
      <c r="H207" s="979"/>
      <c r="I207" s="979"/>
      <c r="J207" s="979"/>
      <c r="K207" s="979"/>
      <c r="L207" s="979"/>
      <c r="M207" s="979"/>
      <c r="N207" s="980"/>
      <c r="O207" s="321"/>
      <c r="P207" s="72"/>
      <c r="Q207" s="72"/>
      <c r="R207" s="72"/>
      <c r="S207" s="72"/>
      <c r="T207" s="72"/>
      <c r="U207" s="72"/>
      <c r="V207" s="72"/>
      <c r="W207" s="72"/>
    </row>
    <row r="208" spans="1:23" ht="25.5" customHeight="1" x14ac:dyDescent="0.2">
      <c r="A208" s="72"/>
      <c r="B208" s="416"/>
      <c r="C208" s="416"/>
      <c r="D208" s="416"/>
      <c r="E208" s="1098" t="str">
        <f>Translations!$B$411</f>
        <v>Kratki opis postupka</v>
      </c>
      <c r="F208" s="1099"/>
      <c r="G208" s="1100"/>
      <c r="H208" s="1101"/>
      <c r="I208" s="1101"/>
      <c r="J208" s="1101"/>
      <c r="K208" s="1101"/>
      <c r="L208" s="1101"/>
      <c r="M208" s="1101"/>
      <c r="N208" s="1102"/>
      <c r="O208" s="321"/>
      <c r="P208" s="72"/>
      <c r="Q208" s="72"/>
      <c r="R208" s="72"/>
      <c r="S208" s="72"/>
      <c r="T208" s="72"/>
      <c r="U208" s="72"/>
      <c r="V208" s="72"/>
      <c r="W208" s="72"/>
    </row>
    <row r="209" spans="1:23" ht="25.5" customHeight="1" x14ac:dyDescent="0.2">
      <c r="A209" s="72"/>
      <c r="B209" s="416"/>
      <c r="C209" s="416"/>
      <c r="D209" s="416"/>
      <c r="E209" s="585"/>
      <c r="F209" s="586"/>
      <c r="G209" s="1090"/>
      <c r="H209" s="1091"/>
      <c r="I209" s="1091"/>
      <c r="J209" s="1091"/>
      <c r="K209" s="1091"/>
      <c r="L209" s="1091"/>
      <c r="M209" s="1091"/>
      <c r="N209" s="1092"/>
      <c r="O209" s="321"/>
      <c r="P209" s="72"/>
      <c r="Q209" s="72"/>
      <c r="R209" s="72"/>
      <c r="S209" s="72"/>
      <c r="T209" s="72"/>
      <c r="U209" s="72"/>
      <c r="V209" s="72"/>
      <c r="W209" s="72"/>
    </row>
    <row r="210" spans="1:23" ht="25.5" customHeight="1" x14ac:dyDescent="0.2">
      <c r="A210" s="72"/>
      <c r="B210" s="416"/>
      <c r="C210" s="416"/>
      <c r="D210" s="416"/>
      <c r="E210" s="587"/>
      <c r="F210" s="588"/>
      <c r="G210" s="1093"/>
      <c r="H210" s="1094"/>
      <c r="I210" s="1094"/>
      <c r="J210" s="1094"/>
      <c r="K210" s="1094"/>
      <c r="L210" s="1094"/>
      <c r="M210" s="1094"/>
      <c r="N210" s="1095"/>
      <c r="O210" s="321"/>
      <c r="P210" s="72"/>
      <c r="Q210" s="72"/>
      <c r="R210" s="72"/>
      <c r="S210" s="72"/>
      <c r="T210" s="72"/>
      <c r="U210" s="72"/>
      <c r="V210" s="72"/>
      <c r="W210" s="72"/>
    </row>
    <row r="211" spans="1:23" ht="25.5" customHeight="1" x14ac:dyDescent="0.2">
      <c r="A211" s="72"/>
      <c r="B211" s="416"/>
      <c r="C211" s="416"/>
      <c r="D211" s="416"/>
      <c r="E211" s="1096" t="str">
        <f>Translations!$B$414</f>
        <v>Ustrojstvena jedinica tvrtke odgovorna za postupke i za obradu podataka.</v>
      </c>
      <c r="F211" s="1097"/>
      <c r="G211" s="1036"/>
      <c r="H211" s="1037"/>
      <c r="I211" s="1037"/>
      <c r="J211" s="1037"/>
      <c r="K211" s="1037"/>
      <c r="L211" s="1037"/>
      <c r="M211" s="1037"/>
      <c r="N211" s="1060"/>
      <c r="O211" s="321"/>
      <c r="P211" s="72"/>
      <c r="Q211" s="72"/>
      <c r="R211" s="72"/>
      <c r="S211" s="72"/>
      <c r="T211" s="72"/>
      <c r="U211" s="72"/>
      <c r="V211" s="72"/>
      <c r="W211" s="72"/>
    </row>
    <row r="212" spans="1:23" ht="12.75" customHeight="1" x14ac:dyDescent="0.2">
      <c r="A212" s="72"/>
      <c r="B212" s="416"/>
      <c r="C212" s="416"/>
      <c r="D212" s="416"/>
      <c r="E212" s="1096" t="str">
        <f>Translations!$B$416</f>
        <v>Lokacija na kojoj se pohranjuju zapisi</v>
      </c>
      <c r="F212" s="1097"/>
      <c r="G212" s="1036"/>
      <c r="H212" s="979"/>
      <c r="I212" s="979"/>
      <c r="J212" s="979"/>
      <c r="K212" s="979"/>
      <c r="L212" s="979"/>
      <c r="M212" s="979"/>
      <c r="N212" s="980"/>
      <c r="O212" s="321"/>
      <c r="P212" s="72"/>
      <c r="Q212" s="72"/>
      <c r="R212" s="72"/>
      <c r="S212" s="72"/>
      <c r="T212" s="72"/>
      <c r="U212" s="72"/>
      <c r="V212" s="72"/>
      <c r="W212" s="72"/>
    </row>
    <row r="213" spans="1:23" ht="25.5" customHeight="1" x14ac:dyDescent="0.2">
      <c r="A213" s="72"/>
      <c r="B213" s="416"/>
      <c r="C213" s="416"/>
      <c r="D213" s="416"/>
      <c r="E213" s="1096" t="str">
        <f>Translations!$B$418</f>
        <v>Naziv informatičkog sustava koji se koristi (ako je primjenjivo).</v>
      </c>
      <c r="F213" s="1097"/>
      <c r="G213" s="1036"/>
      <c r="H213" s="979"/>
      <c r="I213" s="979"/>
      <c r="J213" s="979"/>
      <c r="K213" s="979"/>
      <c r="L213" s="979"/>
      <c r="M213" s="979"/>
      <c r="N213" s="980"/>
      <c r="O213" s="321"/>
      <c r="P213" s="72"/>
      <c r="Q213" s="72"/>
      <c r="R213" s="72"/>
      <c r="S213" s="72"/>
      <c r="T213" s="72"/>
      <c r="U213" s="72"/>
      <c r="V213" s="72"/>
      <c r="W213" s="72"/>
    </row>
    <row r="214" spans="1:23" ht="25.5" customHeight="1" x14ac:dyDescent="0.2">
      <c r="A214" s="72"/>
      <c r="B214" s="416"/>
      <c r="C214" s="416"/>
      <c r="D214" s="416"/>
      <c r="E214" s="1096" t="str">
        <f>Translations!$B$420</f>
        <v>Popis HRN EN i ostalih primjenjenih normi (ako je primjenjivo)</v>
      </c>
      <c r="F214" s="1097"/>
      <c r="G214" s="1036"/>
      <c r="H214" s="979"/>
      <c r="I214" s="979"/>
      <c r="J214" s="979"/>
      <c r="K214" s="979"/>
      <c r="L214" s="979"/>
      <c r="M214" s="979"/>
      <c r="N214" s="980"/>
      <c r="O214" s="321"/>
      <c r="P214" s="72"/>
      <c r="Q214" s="72"/>
      <c r="R214" s="72"/>
      <c r="S214" s="72"/>
      <c r="T214" s="72"/>
      <c r="U214" s="72"/>
      <c r="V214" s="72"/>
      <c r="W214" s="72"/>
    </row>
    <row r="215" spans="1:23" ht="12.75" customHeight="1" x14ac:dyDescent="0.2">
      <c r="A215" s="72"/>
      <c r="B215" s="416"/>
      <c r="C215" s="416"/>
      <c r="D215" s="416"/>
      <c r="E215" s="416"/>
      <c r="F215" s="416"/>
      <c r="G215" s="416"/>
      <c r="H215" s="416"/>
      <c r="I215" s="416"/>
      <c r="J215" s="416"/>
      <c r="K215" s="416"/>
      <c r="L215" s="416"/>
      <c r="M215" s="416"/>
      <c r="N215" s="416"/>
      <c r="O215" s="321"/>
      <c r="P215" s="72"/>
      <c r="Q215" s="72"/>
      <c r="R215" s="72"/>
      <c r="S215" s="72"/>
      <c r="T215" s="72"/>
      <c r="U215" s="72"/>
      <c r="V215" s="72"/>
      <c r="W215" s="72"/>
    </row>
    <row r="216" spans="1:23" ht="12.75" customHeight="1" x14ac:dyDescent="0.2">
      <c r="A216" s="72"/>
      <c r="B216" s="416"/>
      <c r="C216" s="416"/>
      <c r="D216" s="14" t="s">
        <v>1350</v>
      </c>
      <c r="E216" s="853" t="str">
        <f>Translations!$B$425</f>
        <v>Opis postupka za procjenu zaliha na početku/kraju izvještajne godine (ako je primjenjivo):</v>
      </c>
      <c r="F216" s="903"/>
      <c r="G216" s="903"/>
      <c r="H216" s="903"/>
      <c r="I216" s="903"/>
      <c r="J216" s="903"/>
      <c r="K216" s="903"/>
      <c r="L216" s="903"/>
      <c r="M216" s="903"/>
      <c r="N216" s="903"/>
      <c r="O216" s="321"/>
      <c r="P216" s="72"/>
      <c r="Q216" s="72"/>
      <c r="R216" s="72"/>
      <c r="S216" s="72"/>
      <c r="T216" s="72"/>
      <c r="U216" s="72"/>
      <c r="V216" s="72"/>
      <c r="W216" s="72"/>
    </row>
    <row r="217" spans="1:23" ht="12.75" customHeight="1" x14ac:dyDescent="0.2">
      <c r="A217" s="72"/>
      <c r="B217" s="416"/>
      <c r="C217" s="416"/>
      <c r="D217" s="14"/>
      <c r="E217" s="987" t="str">
        <f>Translations!$B$426</f>
        <v xml:space="preserve">Opišite postupke koji će se koristiti za procjenu promjena zaliha svih tokova izvora koji se prate šaržno, npr.navedite gdje se koriste fakture </v>
      </c>
      <c r="F217" s="873"/>
      <c r="G217" s="873"/>
      <c r="H217" s="873"/>
      <c r="I217" s="873"/>
      <c r="J217" s="873"/>
      <c r="K217" s="873"/>
      <c r="L217" s="873"/>
      <c r="M217" s="903"/>
      <c r="N217" s="903"/>
      <c r="O217" s="321"/>
      <c r="P217" s="72"/>
      <c r="Q217" s="72"/>
      <c r="R217" s="72"/>
      <c r="S217" s="72"/>
      <c r="T217" s="72"/>
      <c r="U217" s="72"/>
      <c r="V217" s="72"/>
      <c r="W217" s="72"/>
    </row>
    <row r="218" spans="1:23" ht="5.0999999999999996" customHeight="1" x14ac:dyDescent="0.2">
      <c r="A218" s="72"/>
      <c r="B218" s="416"/>
      <c r="C218" s="416"/>
      <c r="D218" s="14"/>
      <c r="E218" s="129"/>
      <c r="F218" s="410"/>
      <c r="G218" s="410"/>
      <c r="H218" s="410"/>
      <c r="I218" s="410"/>
      <c r="J218" s="410"/>
      <c r="K218" s="410"/>
      <c r="L218" s="410"/>
      <c r="M218" s="416"/>
      <c r="N218" s="416"/>
      <c r="O218" s="321"/>
      <c r="P218" s="72"/>
      <c r="Q218" s="72"/>
      <c r="R218" s="72"/>
      <c r="S218" s="72"/>
      <c r="T218" s="72"/>
      <c r="U218" s="72"/>
      <c r="V218" s="72"/>
      <c r="W218" s="72"/>
    </row>
    <row r="219" spans="1:23" ht="12.75" customHeight="1" x14ac:dyDescent="0.2">
      <c r="A219" s="72"/>
      <c r="B219" s="416"/>
      <c r="C219" s="416"/>
      <c r="D219" s="416"/>
      <c r="E219" s="1096" t="str">
        <f>Translations!$B$405</f>
        <v>Naziv postupka</v>
      </c>
      <c r="F219" s="1097"/>
      <c r="G219" s="1036"/>
      <c r="H219" s="979"/>
      <c r="I219" s="979"/>
      <c r="J219" s="979"/>
      <c r="K219" s="979"/>
      <c r="L219" s="979"/>
      <c r="M219" s="979"/>
      <c r="N219" s="980"/>
      <c r="O219" s="321"/>
      <c r="P219" s="72"/>
      <c r="Q219" s="72"/>
      <c r="R219" s="72"/>
      <c r="S219" s="72"/>
      <c r="T219" s="72"/>
      <c r="U219" s="72"/>
      <c r="V219" s="72"/>
      <c r="W219" s="72"/>
    </row>
    <row r="220" spans="1:23" ht="12.75" customHeight="1" x14ac:dyDescent="0.2">
      <c r="A220" s="72"/>
      <c r="B220" s="416"/>
      <c r="C220" s="416"/>
      <c r="D220" s="416"/>
      <c r="E220" s="1096" t="str">
        <f>Translations!$B$407</f>
        <v>Oznaka postupka</v>
      </c>
      <c r="F220" s="1097"/>
      <c r="G220" s="1036"/>
      <c r="H220" s="979"/>
      <c r="I220" s="979"/>
      <c r="J220" s="979"/>
      <c r="K220" s="979"/>
      <c r="L220" s="979"/>
      <c r="M220" s="979"/>
      <c r="N220" s="980"/>
      <c r="O220" s="321"/>
      <c r="P220" s="72"/>
      <c r="Q220" s="72"/>
      <c r="R220" s="72"/>
      <c r="S220" s="72"/>
      <c r="T220" s="72"/>
      <c r="U220" s="72"/>
      <c r="V220" s="72"/>
      <c r="W220" s="72"/>
    </row>
    <row r="221" spans="1:23" ht="12.75" customHeight="1" x14ac:dyDescent="0.2">
      <c r="A221" s="72"/>
      <c r="B221" s="416"/>
      <c r="C221" s="416"/>
      <c r="D221" s="416"/>
      <c r="E221" s="1096" t="str">
        <f>Translations!$B$409</f>
        <v>Oznaka dijagrama (ukoliko je primjenjivo)</v>
      </c>
      <c r="F221" s="1097"/>
      <c r="G221" s="1036"/>
      <c r="H221" s="979"/>
      <c r="I221" s="979"/>
      <c r="J221" s="979"/>
      <c r="K221" s="979"/>
      <c r="L221" s="979"/>
      <c r="M221" s="979"/>
      <c r="N221" s="980"/>
      <c r="O221" s="321"/>
      <c r="P221" s="72"/>
      <c r="Q221" s="72"/>
      <c r="R221" s="72"/>
      <c r="S221" s="72"/>
      <c r="T221" s="72"/>
      <c r="U221" s="72"/>
      <c r="V221" s="72"/>
      <c r="W221" s="72"/>
    </row>
    <row r="222" spans="1:23" ht="25.5" customHeight="1" x14ac:dyDescent="0.2">
      <c r="A222" s="72"/>
      <c r="B222" s="416"/>
      <c r="C222" s="416"/>
      <c r="D222" s="416"/>
      <c r="E222" s="1098" t="str">
        <f>Translations!$B$411</f>
        <v>Kratki opis postupka</v>
      </c>
      <c r="F222" s="1099"/>
      <c r="G222" s="1100"/>
      <c r="H222" s="1101"/>
      <c r="I222" s="1101"/>
      <c r="J222" s="1101"/>
      <c r="K222" s="1101"/>
      <c r="L222" s="1101"/>
      <c r="M222" s="1101"/>
      <c r="N222" s="1102"/>
      <c r="O222" s="321"/>
      <c r="P222" s="72"/>
      <c r="Q222" s="72"/>
      <c r="R222" s="72"/>
      <c r="S222" s="72"/>
      <c r="T222" s="72"/>
      <c r="U222" s="72"/>
      <c r="V222" s="72"/>
      <c r="W222" s="72"/>
    </row>
    <row r="223" spans="1:23" ht="25.5" customHeight="1" x14ac:dyDescent="0.2">
      <c r="A223" s="72"/>
      <c r="B223" s="416"/>
      <c r="C223" s="416"/>
      <c r="D223" s="416"/>
      <c r="E223" s="585"/>
      <c r="F223" s="586"/>
      <c r="G223" s="1090"/>
      <c r="H223" s="1091"/>
      <c r="I223" s="1091"/>
      <c r="J223" s="1091"/>
      <c r="K223" s="1091"/>
      <c r="L223" s="1091"/>
      <c r="M223" s="1091"/>
      <c r="N223" s="1092"/>
      <c r="O223" s="321"/>
      <c r="P223" s="72"/>
      <c r="Q223" s="72"/>
      <c r="R223" s="72"/>
      <c r="S223" s="72"/>
      <c r="T223" s="72"/>
      <c r="U223" s="72"/>
      <c r="V223" s="72"/>
      <c r="W223" s="72"/>
    </row>
    <row r="224" spans="1:23" ht="25.5" customHeight="1" x14ac:dyDescent="0.2">
      <c r="A224" s="72"/>
      <c r="B224" s="416"/>
      <c r="C224" s="416"/>
      <c r="D224" s="416"/>
      <c r="E224" s="587"/>
      <c r="F224" s="588"/>
      <c r="G224" s="1093"/>
      <c r="H224" s="1094"/>
      <c r="I224" s="1094"/>
      <c r="J224" s="1094"/>
      <c r="K224" s="1094"/>
      <c r="L224" s="1094"/>
      <c r="M224" s="1094"/>
      <c r="N224" s="1095"/>
      <c r="O224" s="321"/>
      <c r="P224" s="72"/>
      <c r="Q224" s="72"/>
      <c r="R224" s="72"/>
      <c r="S224" s="72"/>
      <c r="T224" s="72"/>
      <c r="U224" s="72"/>
      <c r="V224" s="72"/>
      <c r="W224" s="72"/>
    </row>
    <row r="225" spans="1:23" ht="25.5" customHeight="1" x14ac:dyDescent="0.2">
      <c r="A225" s="72"/>
      <c r="B225" s="416"/>
      <c r="C225" s="416"/>
      <c r="D225" s="416"/>
      <c r="E225" s="1096" t="str">
        <f>Translations!$B$414</f>
        <v>Ustrojstvena jedinica tvrtke odgovorna za postupke i za obradu podataka.</v>
      </c>
      <c r="F225" s="1097"/>
      <c r="G225" s="1036"/>
      <c r="H225" s="1037"/>
      <c r="I225" s="1037"/>
      <c r="J225" s="1037"/>
      <c r="K225" s="1037"/>
      <c r="L225" s="1037"/>
      <c r="M225" s="1037"/>
      <c r="N225" s="1060"/>
      <c r="O225" s="321"/>
      <c r="P225" s="72"/>
      <c r="Q225" s="72"/>
      <c r="R225" s="72"/>
      <c r="S225" s="72"/>
      <c r="T225" s="72"/>
      <c r="U225" s="72"/>
      <c r="V225" s="72"/>
      <c r="W225" s="72"/>
    </row>
    <row r="226" spans="1:23" ht="12.75" customHeight="1" x14ac:dyDescent="0.2">
      <c r="A226" s="72"/>
      <c r="B226" s="416"/>
      <c r="C226" s="416"/>
      <c r="D226" s="416"/>
      <c r="E226" s="1096" t="str">
        <f>Translations!$B$416</f>
        <v>Lokacija na kojoj se pohranjuju zapisi</v>
      </c>
      <c r="F226" s="1097"/>
      <c r="G226" s="1036"/>
      <c r="H226" s="979"/>
      <c r="I226" s="979"/>
      <c r="J226" s="979"/>
      <c r="K226" s="979"/>
      <c r="L226" s="979"/>
      <c r="M226" s="979"/>
      <c r="N226" s="980"/>
      <c r="O226" s="321"/>
      <c r="P226" s="72"/>
      <c r="Q226" s="72"/>
      <c r="R226" s="72"/>
      <c r="S226" s="72"/>
      <c r="T226" s="72"/>
      <c r="U226" s="72"/>
      <c r="V226" s="72"/>
      <c r="W226" s="72"/>
    </row>
    <row r="227" spans="1:23" ht="25.5" customHeight="1" x14ac:dyDescent="0.2">
      <c r="A227" s="72"/>
      <c r="B227" s="416"/>
      <c r="C227" s="416"/>
      <c r="D227" s="416"/>
      <c r="E227" s="1096" t="str">
        <f>Translations!$B$418</f>
        <v>Naziv informatičkog sustava koji se koristi (ako je primjenjivo).</v>
      </c>
      <c r="F227" s="1097"/>
      <c r="G227" s="1036"/>
      <c r="H227" s="979"/>
      <c r="I227" s="979"/>
      <c r="J227" s="979"/>
      <c r="K227" s="979"/>
      <c r="L227" s="979"/>
      <c r="M227" s="979"/>
      <c r="N227" s="980"/>
      <c r="O227" s="321"/>
      <c r="P227" s="72"/>
      <c r="Q227" s="72"/>
      <c r="R227" s="72"/>
      <c r="S227" s="72"/>
      <c r="T227" s="72"/>
      <c r="U227" s="72"/>
      <c r="V227" s="72"/>
      <c r="W227" s="72"/>
    </row>
    <row r="228" spans="1:23" ht="25.5" customHeight="1" x14ac:dyDescent="0.2">
      <c r="A228" s="72"/>
      <c r="B228" s="416"/>
      <c r="C228" s="416"/>
      <c r="D228" s="416"/>
      <c r="E228" s="1096" t="str">
        <f>Translations!$B$420</f>
        <v>Popis HRN EN i ostalih primjenjenih normi (ako je primjenjivo)</v>
      </c>
      <c r="F228" s="1097"/>
      <c r="G228" s="1036"/>
      <c r="H228" s="979"/>
      <c r="I228" s="979"/>
      <c r="J228" s="979"/>
      <c r="K228" s="979"/>
      <c r="L228" s="979"/>
      <c r="M228" s="979"/>
      <c r="N228" s="980"/>
      <c r="O228" s="321"/>
      <c r="P228" s="72"/>
      <c r="Q228" s="72"/>
      <c r="R228" s="72"/>
      <c r="S228" s="72"/>
      <c r="T228" s="72"/>
      <c r="U228" s="72"/>
      <c r="V228" s="72"/>
      <c r="W228" s="72"/>
    </row>
    <row r="229" spans="1:23" ht="12.75" customHeight="1" x14ac:dyDescent="0.2">
      <c r="A229" s="17"/>
      <c r="B229" s="416"/>
      <c r="C229" s="416"/>
      <c r="D229" s="416"/>
      <c r="E229" s="416"/>
      <c r="F229" s="416"/>
      <c r="G229" s="416"/>
      <c r="H229" s="416"/>
      <c r="I229" s="416"/>
      <c r="J229" s="416"/>
      <c r="K229" s="416"/>
      <c r="L229" s="416"/>
      <c r="M229" s="416"/>
      <c r="N229" s="416"/>
      <c r="O229" s="321"/>
      <c r="P229" s="72"/>
      <c r="Q229" s="72"/>
      <c r="R229" s="72"/>
      <c r="S229" s="72"/>
      <c r="T229" s="72"/>
      <c r="U229" s="72"/>
      <c r="V229" s="72"/>
      <c r="W229" s="72"/>
    </row>
    <row r="230" spans="1:23" ht="12.75" customHeight="1" x14ac:dyDescent="0.2">
      <c r="A230" s="17"/>
      <c r="B230" s="416"/>
      <c r="C230" s="416"/>
      <c r="D230" s="14" t="s">
        <v>1514</v>
      </c>
      <c r="E230" s="853" t="str">
        <f>Translations!$B$427</f>
        <v>Opis postupka za nadzor instrumenata instaliranih u postrojenju koji se koriste za određivanje podataka o aktivnosti</v>
      </c>
      <c r="F230" s="853"/>
      <c r="G230" s="853"/>
      <c r="H230" s="853"/>
      <c r="I230" s="853"/>
      <c r="J230" s="853"/>
      <c r="K230" s="853"/>
      <c r="L230" s="853"/>
      <c r="M230" s="853"/>
      <c r="N230" s="853"/>
      <c r="O230" s="321"/>
      <c r="P230" s="72"/>
      <c r="Q230" s="72"/>
      <c r="R230" s="72"/>
      <c r="S230" s="72"/>
      <c r="T230" s="72"/>
      <c r="U230" s="72"/>
      <c r="V230" s="72"/>
      <c r="W230" s="72"/>
    </row>
    <row r="231" spans="1:23" ht="12.75" customHeight="1" x14ac:dyDescent="0.2">
      <c r="A231" s="72"/>
      <c r="B231" s="416"/>
      <c r="C231" s="416"/>
      <c r="D231" s="14"/>
      <c r="E231" s="987" t="str">
        <f>Translations!$B$428</f>
        <v>Ovj postupak je relevantan samo kad operater koristi mjerne instrumente koji su pod njegovom kontrolom.</v>
      </c>
      <c r="F231" s="873"/>
      <c r="G231" s="873"/>
      <c r="H231" s="873"/>
      <c r="I231" s="873"/>
      <c r="J231" s="873"/>
      <c r="K231" s="873"/>
      <c r="L231" s="873"/>
      <c r="M231" s="903"/>
      <c r="N231" s="903"/>
      <c r="O231" s="321"/>
      <c r="P231" s="72"/>
      <c r="Q231" s="72"/>
      <c r="R231" s="72"/>
      <c r="S231" s="72"/>
      <c r="T231" s="72"/>
      <c r="U231" s="72"/>
      <c r="V231" s="72"/>
      <c r="W231" s="72"/>
    </row>
    <row r="232" spans="1:23" ht="5.0999999999999996" customHeight="1" x14ac:dyDescent="0.2">
      <c r="A232" s="17"/>
      <c r="B232" s="416"/>
      <c r="C232" s="416"/>
      <c r="D232" s="416"/>
      <c r="E232" s="416"/>
      <c r="F232" s="416"/>
      <c r="G232" s="416"/>
      <c r="H232" s="416"/>
      <c r="I232" s="416"/>
      <c r="J232" s="416"/>
      <c r="K232" s="416"/>
      <c r="L232" s="416"/>
      <c r="M232" s="416"/>
      <c r="N232" s="416"/>
      <c r="O232" s="321"/>
      <c r="P232" s="72"/>
      <c r="Q232" s="72"/>
      <c r="R232" s="72"/>
      <c r="S232" s="72"/>
      <c r="T232" s="72"/>
      <c r="U232" s="72"/>
      <c r="V232" s="72"/>
      <c r="W232" s="72"/>
    </row>
    <row r="233" spans="1:23" ht="12.75" customHeight="1" x14ac:dyDescent="0.2">
      <c r="A233" s="17"/>
      <c r="B233" s="416"/>
      <c r="C233" s="416"/>
      <c r="D233" s="416"/>
      <c r="E233" s="1096" t="str">
        <f>Translations!$B$405</f>
        <v>Naziv postupka</v>
      </c>
      <c r="F233" s="1097"/>
      <c r="G233" s="1036"/>
      <c r="H233" s="979"/>
      <c r="I233" s="979"/>
      <c r="J233" s="979"/>
      <c r="K233" s="979"/>
      <c r="L233" s="979"/>
      <c r="M233" s="979"/>
      <c r="N233" s="980"/>
      <c r="O233" s="321"/>
      <c r="P233" s="72"/>
      <c r="Q233" s="72"/>
      <c r="R233" s="72"/>
      <c r="S233" s="72"/>
      <c r="T233" s="72"/>
      <c r="U233" s="72"/>
      <c r="V233" s="72"/>
      <c r="W233" s="72"/>
    </row>
    <row r="234" spans="1:23" ht="12.75" customHeight="1" x14ac:dyDescent="0.2">
      <c r="A234" s="17"/>
      <c r="B234" s="416"/>
      <c r="C234" s="416"/>
      <c r="D234" s="416"/>
      <c r="E234" s="1096" t="str">
        <f>Translations!$B$407</f>
        <v>Oznaka postupka</v>
      </c>
      <c r="F234" s="1097"/>
      <c r="G234" s="1036"/>
      <c r="H234" s="979"/>
      <c r="I234" s="979"/>
      <c r="J234" s="979"/>
      <c r="K234" s="979"/>
      <c r="L234" s="979"/>
      <c r="M234" s="979"/>
      <c r="N234" s="980"/>
      <c r="O234" s="321"/>
      <c r="P234" s="72"/>
      <c r="Q234" s="72"/>
      <c r="R234" s="72"/>
      <c r="S234" s="72"/>
      <c r="T234" s="72"/>
      <c r="U234" s="72"/>
      <c r="V234" s="72"/>
      <c r="W234" s="72"/>
    </row>
    <row r="235" spans="1:23" ht="12.75" customHeight="1" x14ac:dyDescent="0.2">
      <c r="A235" s="17"/>
      <c r="B235" s="416"/>
      <c r="C235" s="416"/>
      <c r="D235" s="416"/>
      <c r="E235" s="1096" t="str">
        <f>Translations!$B$409</f>
        <v>Oznaka dijagrama (ukoliko je primjenjivo)</v>
      </c>
      <c r="F235" s="1097"/>
      <c r="G235" s="1036"/>
      <c r="H235" s="979"/>
      <c r="I235" s="979"/>
      <c r="J235" s="979"/>
      <c r="K235" s="979"/>
      <c r="L235" s="979"/>
      <c r="M235" s="979"/>
      <c r="N235" s="980"/>
      <c r="O235" s="321"/>
      <c r="P235" s="72"/>
      <c r="Q235" s="72"/>
      <c r="R235" s="72"/>
      <c r="S235" s="72"/>
      <c r="T235" s="72"/>
      <c r="U235" s="72"/>
      <c r="V235" s="72"/>
      <c r="W235" s="72"/>
    </row>
    <row r="236" spans="1:23" ht="25.5" customHeight="1" x14ac:dyDescent="0.2">
      <c r="A236" s="17"/>
      <c r="B236" s="416"/>
      <c r="C236" s="416"/>
      <c r="D236" s="416"/>
      <c r="E236" s="1098" t="str">
        <f>Translations!$B$411</f>
        <v>Kratki opis postupka</v>
      </c>
      <c r="F236" s="1099"/>
      <c r="G236" s="1100"/>
      <c r="H236" s="1101"/>
      <c r="I236" s="1101"/>
      <c r="J236" s="1101"/>
      <c r="K236" s="1101"/>
      <c r="L236" s="1101"/>
      <c r="M236" s="1101"/>
      <c r="N236" s="1102"/>
      <c r="O236" s="321"/>
      <c r="P236" s="72"/>
      <c r="Q236" s="72"/>
      <c r="R236" s="72"/>
      <c r="S236" s="72"/>
      <c r="T236" s="72"/>
      <c r="U236" s="72"/>
      <c r="V236" s="72"/>
      <c r="W236" s="72"/>
    </row>
    <row r="237" spans="1:23" ht="25.5" customHeight="1" x14ac:dyDescent="0.2">
      <c r="A237" s="17"/>
      <c r="B237" s="416"/>
      <c r="C237" s="416"/>
      <c r="D237" s="416"/>
      <c r="E237" s="585"/>
      <c r="F237" s="586"/>
      <c r="G237" s="1090"/>
      <c r="H237" s="1091"/>
      <c r="I237" s="1091"/>
      <c r="J237" s="1091"/>
      <c r="K237" s="1091"/>
      <c r="L237" s="1091"/>
      <c r="M237" s="1091"/>
      <c r="N237" s="1092"/>
      <c r="O237" s="321"/>
      <c r="P237" s="72"/>
      <c r="Q237" s="72"/>
      <c r="R237" s="72"/>
      <c r="S237" s="72"/>
      <c r="T237" s="72"/>
      <c r="U237" s="72"/>
      <c r="V237" s="72"/>
      <c r="W237" s="72"/>
    </row>
    <row r="238" spans="1:23" ht="25.5" customHeight="1" x14ac:dyDescent="0.2">
      <c r="A238" s="17"/>
      <c r="B238" s="416"/>
      <c r="C238" s="416"/>
      <c r="D238" s="416"/>
      <c r="E238" s="587"/>
      <c r="F238" s="588"/>
      <c r="G238" s="1093"/>
      <c r="H238" s="1094"/>
      <c r="I238" s="1094"/>
      <c r="J238" s="1094"/>
      <c r="K238" s="1094"/>
      <c r="L238" s="1094"/>
      <c r="M238" s="1094"/>
      <c r="N238" s="1095"/>
      <c r="O238" s="321"/>
      <c r="P238" s="72"/>
      <c r="Q238" s="72"/>
      <c r="R238" s="72"/>
      <c r="S238" s="72"/>
      <c r="T238" s="72"/>
      <c r="U238" s="72"/>
      <c r="V238" s="72"/>
      <c r="W238" s="72"/>
    </row>
    <row r="239" spans="1:23" ht="25.5" customHeight="1" x14ac:dyDescent="0.2">
      <c r="A239" s="17"/>
      <c r="B239" s="416"/>
      <c r="C239" s="416"/>
      <c r="D239" s="416"/>
      <c r="E239" s="1096" t="str">
        <f>Translations!$B$414</f>
        <v>Ustrojstvena jedinica tvrtke odgovorna za postupke i za obradu podataka.</v>
      </c>
      <c r="F239" s="1097"/>
      <c r="G239" s="1036"/>
      <c r="H239" s="1037"/>
      <c r="I239" s="1037"/>
      <c r="J239" s="1037"/>
      <c r="K239" s="1037"/>
      <c r="L239" s="1037"/>
      <c r="M239" s="1037"/>
      <c r="N239" s="1060"/>
      <c r="O239" s="321"/>
      <c r="P239" s="72"/>
      <c r="Q239" s="72"/>
      <c r="R239" s="72"/>
      <c r="S239" s="72"/>
      <c r="T239" s="72"/>
      <c r="U239" s="72"/>
      <c r="V239" s="72"/>
      <c r="W239" s="72"/>
    </row>
    <row r="240" spans="1:23" ht="12.75" customHeight="1" x14ac:dyDescent="0.2">
      <c r="A240" s="17"/>
      <c r="B240" s="416"/>
      <c r="C240" s="416"/>
      <c r="D240" s="416"/>
      <c r="E240" s="1096" t="str">
        <f>Translations!$B$416</f>
        <v>Lokacija na kojoj se pohranjuju zapisi</v>
      </c>
      <c r="F240" s="1097"/>
      <c r="G240" s="1036"/>
      <c r="H240" s="979"/>
      <c r="I240" s="979"/>
      <c r="J240" s="979"/>
      <c r="K240" s="979"/>
      <c r="L240" s="979"/>
      <c r="M240" s="979"/>
      <c r="N240" s="980"/>
      <c r="O240" s="321"/>
      <c r="P240" s="72"/>
      <c r="Q240" s="72"/>
      <c r="R240" s="72"/>
      <c r="S240" s="72"/>
      <c r="T240" s="72"/>
      <c r="U240" s="72"/>
      <c r="V240" s="72"/>
      <c r="W240" s="72"/>
    </row>
    <row r="241" spans="1:23" ht="25.5" customHeight="1" x14ac:dyDescent="0.2">
      <c r="A241" s="17"/>
      <c r="B241" s="416"/>
      <c r="C241" s="416"/>
      <c r="D241" s="416"/>
      <c r="E241" s="1096" t="str">
        <f>Translations!$B$418</f>
        <v>Naziv informatičkog sustava koji se koristi (ako je primjenjivo).</v>
      </c>
      <c r="F241" s="1097"/>
      <c r="G241" s="1036"/>
      <c r="H241" s="979"/>
      <c r="I241" s="979"/>
      <c r="J241" s="979"/>
      <c r="K241" s="979"/>
      <c r="L241" s="979"/>
      <c r="M241" s="979"/>
      <c r="N241" s="980"/>
      <c r="O241" s="321"/>
      <c r="P241" s="72"/>
      <c r="Q241" s="72"/>
      <c r="R241" s="72"/>
      <c r="S241" s="72"/>
      <c r="T241" s="72"/>
      <c r="U241" s="72"/>
      <c r="V241" s="72"/>
      <c r="W241" s="72"/>
    </row>
    <row r="242" spans="1:23" ht="25.5" customHeight="1" x14ac:dyDescent="0.2">
      <c r="A242" s="17"/>
      <c r="B242" s="416"/>
      <c r="C242" s="416"/>
      <c r="D242" s="416"/>
      <c r="E242" s="1096" t="str">
        <f>Translations!$B$420</f>
        <v>Popis HRN EN i ostalih primjenjenih normi (ako je primjenjivo)</v>
      </c>
      <c r="F242" s="1097"/>
      <c r="G242" s="1036"/>
      <c r="H242" s="979"/>
      <c r="I242" s="979"/>
      <c r="J242" s="979"/>
      <c r="K242" s="979"/>
      <c r="L242" s="979"/>
      <c r="M242" s="979"/>
      <c r="N242" s="980"/>
      <c r="O242" s="321"/>
      <c r="P242" s="72"/>
      <c r="Q242" s="72"/>
      <c r="R242" s="72"/>
      <c r="S242" s="72"/>
      <c r="T242" s="72"/>
      <c r="U242" s="72"/>
      <c r="V242" s="72"/>
      <c r="W242" s="72"/>
    </row>
    <row r="243" spans="1:23" ht="12.75" customHeight="1" x14ac:dyDescent="0.2">
      <c r="A243" s="17"/>
      <c r="B243" s="416"/>
      <c r="C243" s="416"/>
      <c r="D243" s="416"/>
      <c r="E243" s="416"/>
      <c r="F243" s="416"/>
      <c r="G243" s="416"/>
      <c r="H243" s="416"/>
      <c r="I243" s="416"/>
      <c r="J243" s="416"/>
      <c r="K243" s="416"/>
      <c r="L243" s="416"/>
      <c r="M243" s="416"/>
      <c r="N243" s="416"/>
      <c r="O243" s="321"/>
      <c r="P243" s="72"/>
      <c r="Q243" s="72"/>
      <c r="R243" s="72"/>
      <c r="S243" s="72"/>
      <c r="T243" s="72"/>
      <c r="U243" s="72"/>
      <c r="V243" s="72"/>
      <c r="W243" s="72"/>
    </row>
    <row r="244" spans="1:23" ht="25.5" customHeight="1" x14ac:dyDescent="0.2">
      <c r="A244" s="17"/>
      <c r="B244" s="416"/>
      <c r="C244" s="416"/>
      <c r="D244" s="14" t="s">
        <v>350</v>
      </c>
      <c r="E244" s="853" t="str">
        <f>Translations!$B$1342</f>
        <v>Opis postupka koji se koristi za procjenu jesu li biomasa ili bilo koji drugi tokovi izvora nulte stope ugljika u skladu s člankom 38. stavkom 5., 39.a stavkom 3. ili 39.a stavkom 4. Uredbe, ako je primjenjivo.</v>
      </c>
      <c r="F244" s="853"/>
      <c r="G244" s="853"/>
      <c r="H244" s="853"/>
      <c r="I244" s="853"/>
      <c r="J244" s="853"/>
      <c r="K244" s="853"/>
      <c r="L244" s="853"/>
      <c r="M244" s="853"/>
      <c r="N244" s="853"/>
      <c r="O244" s="321"/>
      <c r="P244" s="72"/>
      <c r="Q244" s="72"/>
      <c r="R244" s="72"/>
      <c r="S244" s="72"/>
      <c r="T244" s="72"/>
      <c r="U244" s="72"/>
      <c r="V244" s="72"/>
      <c r="W244" s="72"/>
    </row>
    <row r="245" spans="1:23" ht="25.5" customHeight="1" x14ac:dyDescent="0.2">
      <c r="A245" s="72"/>
      <c r="B245" s="416"/>
      <c r="C245" s="416"/>
      <c r="D245" s="14"/>
      <c r="E245" s="987" t="str">
        <f>Translations!$B$1343</f>
        <v>Ovaj postupak je relevantan samo za biomasu, RFNBO (obnovljiva goriva nebiološkog podrijetla), RCF (reciklirana ugljična goriva) i SLCF (sintetička goriva s niskim udjelom ugljika) koji podliježu primjenjivim kriterijima održivosti i uštede stakleničkih plinova u Direktivi o obnovljivoj energiji (2018/2001).</v>
      </c>
      <c r="F245" s="873"/>
      <c r="G245" s="873"/>
      <c r="H245" s="873"/>
      <c r="I245" s="873"/>
      <c r="J245" s="873"/>
      <c r="K245" s="873"/>
      <c r="L245" s="873"/>
      <c r="M245" s="903"/>
      <c r="N245" s="903"/>
      <c r="O245" s="321"/>
      <c r="P245" s="72"/>
      <c r="Q245" s="72"/>
      <c r="R245" s="72"/>
      <c r="S245" s="72"/>
      <c r="T245" s="72"/>
      <c r="U245" s="72"/>
      <c r="V245" s="72"/>
      <c r="W245" s="72"/>
    </row>
    <row r="246" spans="1:23" ht="5.0999999999999996" customHeight="1" x14ac:dyDescent="0.2">
      <c r="A246" s="17"/>
      <c r="B246" s="416"/>
      <c r="C246" s="416"/>
      <c r="D246" s="416"/>
      <c r="E246" s="416"/>
      <c r="F246" s="416"/>
      <c r="G246" s="416"/>
      <c r="H246" s="416"/>
      <c r="I246" s="416"/>
      <c r="J246" s="416"/>
      <c r="K246" s="416"/>
      <c r="L246" s="416"/>
      <c r="M246" s="416"/>
      <c r="N246" s="416"/>
      <c r="O246" s="321"/>
      <c r="P246" s="72"/>
      <c r="Q246" s="72"/>
      <c r="R246" s="72"/>
      <c r="S246" s="72"/>
      <c r="T246" s="72"/>
      <c r="U246" s="72"/>
      <c r="V246" s="72"/>
      <c r="W246" s="72"/>
    </row>
    <row r="247" spans="1:23" ht="12.75" customHeight="1" x14ac:dyDescent="0.2">
      <c r="A247" s="17"/>
      <c r="B247" s="416"/>
      <c r="C247" s="416"/>
      <c r="D247" s="416"/>
      <c r="E247" s="1096" t="str">
        <f>Translations!$B$405</f>
        <v>Naziv postupka</v>
      </c>
      <c r="F247" s="1097"/>
      <c r="G247" s="1036"/>
      <c r="H247" s="979"/>
      <c r="I247" s="979"/>
      <c r="J247" s="979"/>
      <c r="K247" s="979"/>
      <c r="L247" s="979"/>
      <c r="M247" s="979"/>
      <c r="N247" s="980"/>
      <c r="O247" s="321"/>
      <c r="P247" s="72"/>
      <c r="Q247" s="72"/>
      <c r="R247" s="72"/>
      <c r="S247" s="72"/>
      <c r="T247" s="72"/>
      <c r="U247" s="72"/>
      <c r="V247" s="72"/>
      <c r="W247" s="72"/>
    </row>
    <row r="248" spans="1:23" ht="12.75" customHeight="1" x14ac:dyDescent="0.2">
      <c r="A248" s="17"/>
      <c r="B248" s="416"/>
      <c r="C248" s="416"/>
      <c r="D248" s="416"/>
      <c r="E248" s="1096" t="str">
        <f>Translations!$B$407</f>
        <v>Oznaka postupka</v>
      </c>
      <c r="F248" s="1097"/>
      <c r="G248" s="1036"/>
      <c r="H248" s="979"/>
      <c r="I248" s="979"/>
      <c r="J248" s="979"/>
      <c r="K248" s="979"/>
      <c r="L248" s="979"/>
      <c r="M248" s="979"/>
      <c r="N248" s="980"/>
      <c r="O248" s="321"/>
      <c r="P248" s="72"/>
      <c r="Q248" s="72"/>
      <c r="R248" s="72"/>
      <c r="S248" s="72"/>
      <c r="T248" s="72"/>
      <c r="U248" s="72"/>
      <c r="V248" s="72"/>
      <c r="W248" s="72"/>
    </row>
    <row r="249" spans="1:23" ht="12.75" customHeight="1" x14ac:dyDescent="0.2">
      <c r="A249" s="17"/>
      <c r="B249" s="416"/>
      <c r="C249" s="416"/>
      <c r="D249" s="416"/>
      <c r="E249" s="1096" t="str">
        <f>Translations!$B$409</f>
        <v>Oznaka dijagrama (ukoliko je primjenjivo)</v>
      </c>
      <c r="F249" s="1097"/>
      <c r="G249" s="1036"/>
      <c r="H249" s="979"/>
      <c r="I249" s="979"/>
      <c r="J249" s="979"/>
      <c r="K249" s="979"/>
      <c r="L249" s="979"/>
      <c r="M249" s="979"/>
      <c r="N249" s="980"/>
      <c r="O249" s="321"/>
      <c r="P249" s="72"/>
      <c r="Q249" s="72"/>
      <c r="R249" s="72"/>
      <c r="S249" s="72"/>
      <c r="T249" s="72"/>
      <c r="U249" s="72"/>
      <c r="V249" s="72"/>
      <c r="W249" s="72"/>
    </row>
    <row r="250" spans="1:23" ht="25.5" customHeight="1" x14ac:dyDescent="0.2">
      <c r="A250" s="17"/>
      <c r="B250" s="416"/>
      <c r="C250" s="416"/>
      <c r="D250" s="416"/>
      <c r="E250" s="1098" t="str">
        <f>Translations!$B$411</f>
        <v>Kratki opis postupka</v>
      </c>
      <c r="F250" s="1099"/>
      <c r="G250" s="1100"/>
      <c r="H250" s="1101"/>
      <c r="I250" s="1101"/>
      <c r="J250" s="1101"/>
      <c r="K250" s="1101"/>
      <c r="L250" s="1101"/>
      <c r="M250" s="1101"/>
      <c r="N250" s="1102"/>
      <c r="O250" s="321"/>
      <c r="P250" s="72"/>
      <c r="Q250" s="72"/>
      <c r="R250" s="72"/>
      <c r="S250" s="72"/>
      <c r="T250" s="72"/>
      <c r="U250" s="72"/>
      <c r="V250" s="72"/>
      <c r="W250" s="72"/>
    </row>
    <row r="251" spans="1:23" ht="25.5" customHeight="1" x14ac:dyDescent="0.2">
      <c r="A251" s="17"/>
      <c r="B251" s="416"/>
      <c r="C251" s="416"/>
      <c r="D251" s="416"/>
      <c r="E251" s="585"/>
      <c r="F251" s="586"/>
      <c r="G251" s="1090"/>
      <c r="H251" s="1091"/>
      <c r="I251" s="1091"/>
      <c r="J251" s="1091"/>
      <c r="K251" s="1091"/>
      <c r="L251" s="1091"/>
      <c r="M251" s="1091"/>
      <c r="N251" s="1092"/>
      <c r="O251" s="321"/>
      <c r="P251" s="72"/>
      <c r="Q251" s="72"/>
      <c r="R251" s="72"/>
      <c r="S251" s="72"/>
      <c r="T251" s="72"/>
      <c r="U251" s="72"/>
      <c r="V251" s="72"/>
      <c r="W251" s="72"/>
    </row>
    <row r="252" spans="1:23" ht="25.5" customHeight="1" x14ac:dyDescent="0.2">
      <c r="A252" s="17"/>
      <c r="B252" s="416"/>
      <c r="C252" s="416"/>
      <c r="D252" s="416"/>
      <c r="E252" s="587"/>
      <c r="F252" s="588"/>
      <c r="G252" s="1093"/>
      <c r="H252" s="1094"/>
      <c r="I252" s="1094"/>
      <c r="J252" s="1094"/>
      <c r="K252" s="1094"/>
      <c r="L252" s="1094"/>
      <c r="M252" s="1094"/>
      <c r="N252" s="1095"/>
      <c r="O252" s="321"/>
      <c r="P252" s="72"/>
      <c r="Q252" s="72"/>
      <c r="R252" s="72"/>
      <c r="S252" s="72"/>
      <c r="T252" s="72"/>
      <c r="U252" s="72"/>
      <c r="V252" s="72"/>
      <c r="W252" s="72"/>
    </row>
    <row r="253" spans="1:23" ht="25.5" customHeight="1" x14ac:dyDescent="0.2">
      <c r="A253" s="17"/>
      <c r="B253" s="416"/>
      <c r="C253" s="416"/>
      <c r="D253" s="416"/>
      <c r="E253" s="1096" t="str">
        <f>Translations!$B$414</f>
        <v>Ustrojstvena jedinica tvrtke odgovorna za postupke i za obradu podataka.</v>
      </c>
      <c r="F253" s="1097"/>
      <c r="G253" s="1036"/>
      <c r="H253" s="1037"/>
      <c r="I253" s="1037"/>
      <c r="J253" s="1037"/>
      <c r="K253" s="1037"/>
      <c r="L253" s="1037"/>
      <c r="M253" s="1037"/>
      <c r="N253" s="1060"/>
      <c r="O253" s="321"/>
      <c r="P253" s="72"/>
      <c r="Q253" s="72"/>
      <c r="R253" s="72"/>
      <c r="S253" s="72"/>
      <c r="T253" s="72"/>
      <c r="U253" s="72"/>
      <c r="V253" s="72"/>
      <c r="W253" s="72"/>
    </row>
    <row r="254" spans="1:23" ht="12.75" customHeight="1" x14ac:dyDescent="0.2">
      <c r="A254" s="17"/>
      <c r="B254" s="416"/>
      <c r="C254" s="416"/>
      <c r="D254" s="416"/>
      <c r="E254" s="1096" t="str">
        <f>Translations!$B$416</f>
        <v>Lokacija na kojoj se pohranjuju zapisi</v>
      </c>
      <c r="F254" s="1097"/>
      <c r="G254" s="1036"/>
      <c r="H254" s="979"/>
      <c r="I254" s="979"/>
      <c r="J254" s="979"/>
      <c r="K254" s="979"/>
      <c r="L254" s="979"/>
      <c r="M254" s="979"/>
      <c r="N254" s="980"/>
      <c r="O254" s="321"/>
      <c r="P254" s="72"/>
      <c r="Q254" s="72"/>
      <c r="R254" s="72"/>
      <c r="S254" s="72"/>
      <c r="T254" s="72"/>
      <c r="U254" s="72"/>
      <c r="V254" s="72"/>
      <c r="W254" s="72"/>
    </row>
    <row r="255" spans="1:23" ht="25.5" customHeight="1" x14ac:dyDescent="0.2">
      <c r="A255" s="17"/>
      <c r="B255" s="416"/>
      <c r="C255" s="416"/>
      <c r="D255" s="416"/>
      <c r="E255" s="1096" t="str">
        <f>Translations!$B$418</f>
        <v>Naziv informatičkog sustava koji se koristi (ako je primjenjivo).</v>
      </c>
      <c r="F255" s="1097"/>
      <c r="G255" s="1036"/>
      <c r="H255" s="979"/>
      <c r="I255" s="979"/>
      <c r="J255" s="979"/>
      <c r="K255" s="979"/>
      <c r="L255" s="979"/>
      <c r="M255" s="979"/>
      <c r="N255" s="980"/>
      <c r="O255" s="321"/>
      <c r="P255" s="72"/>
      <c r="Q255" s="72"/>
      <c r="R255" s="72"/>
      <c r="S255" s="72"/>
      <c r="T255" s="72"/>
      <c r="U255" s="72"/>
      <c r="V255" s="72"/>
      <c r="W255" s="72"/>
    </row>
    <row r="256" spans="1:23" ht="25.5" customHeight="1" x14ac:dyDescent="0.2">
      <c r="A256" s="17"/>
      <c r="B256" s="416"/>
      <c r="C256" s="416"/>
      <c r="D256" s="416"/>
      <c r="E256" s="1096" t="str">
        <f>Translations!$B$420</f>
        <v>Popis HRN EN i ostalih primjenjenih normi (ako je primjenjivo)</v>
      </c>
      <c r="F256" s="1097"/>
      <c r="G256" s="1036"/>
      <c r="H256" s="979"/>
      <c r="I256" s="979"/>
      <c r="J256" s="979"/>
      <c r="K256" s="979"/>
      <c r="L256" s="979"/>
      <c r="M256" s="979"/>
      <c r="N256" s="980"/>
      <c r="O256" s="321"/>
      <c r="P256" s="72"/>
      <c r="Q256" s="72"/>
      <c r="R256" s="72"/>
      <c r="S256" s="72"/>
      <c r="T256" s="72"/>
      <c r="U256" s="72"/>
      <c r="V256" s="72"/>
      <c r="W256" s="72"/>
    </row>
    <row r="257" spans="1:23" ht="12.75" customHeight="1" x14ac:dyDescent="0.2">
      <c r="A257" s="17"/>
      <c r="B257" s="416"/>
      <c r="C257" s="416"/>
      <c r="D257" s="416"/>
      <c r="E257" s="416"/>
      <c r="F257" s="416"/>
      <c r="G257" s="416"/>
      <c r="H257" s="416"/>
      <c r="I257" s="416"/>
      <c r="J257" s="416"/>
      <c r="K257" s="416"/>
      <c r="L257" s="416"/>
      <c r="M257" s="416"/>
      <c r="N257" s="416"/>
      <c r="O257" s="321"/>
      <c r="P257" s="72"/>
      <c r="Q257" s="72"/>
      <c r="R257" s="72"/>
      <c r="S257" s="72"/>
      <c r="T257" s="72"/>
      <c r="U257" s="72"/>
      <c r="V257" s="72"/>
      <c r="W257" s="72"/>
    </row>
    <row r="258" spans="1:23" ht="25.5" customHeight="1" x14ac:dyDescent="0.2">
      <c r="A258" s="17"/>
      <c r="B258" s="416"/>
      <c r="C258" s="416"/>
      <c r="D258" s="14" t="s">
        <v>352</v>
      </c>
      <c r="E258" s="853" t="str">
        <f>Translations!$B$1344</f>
        <v>Opis postupka koji se koristi za određivanje količina bioplina na temelju evidencije o nabavi u skladu s člankom 39. stavkom 4. ili RFNBO ili RCF količina prema nultoj stopi u skladu s člankom 39.a stavkom 5. Uredbe, ako je primjenjivo.</v>
      </c>
      <c r="F258" s="853"/>
      <c r="G258" s="853"/>
      <c r="H258" s="853"/>
      <c r="I258" s="853"/>
      <c r="J258" s="853"/>
      <c r="K258" s="853"/>
      <c r="L258" s="853"/>
      <c r="M258" s="853"/>
      <c r="N258" s="853"/>
      <c r="O258" s="321"/>
      <c r="P258" s="72"/>
      <c r="Q258" s="72"/>
      <c r="R258" s="72"/>
      <c r="S258" s="72"/>
      <c r="T258" s="72"/>
      <c r="U258" s="72"/>
      <c r="V258" s="72"/>
      <c r="W258" s="72"/>
    </row>
    <row r="259" spans="1:23" ht="12.75" customHeight="1" x14ac:dyDescent="0.2">
      <c r="A259" s="72"/>
      <c r="B259" s="416"/>
      <c r="C259" s="416"/>
      <c r="D259" s="14"/>
      <c r="E259" s="987" t="str">
        <f>Translations!$B$1345</f>
        <v>Ovaj postupak je relevantan samo ako operater želi zatražiti korištenje bioplina ili RFNBO-a/RCF-a primljenih iz mreže (prirodnog) plina.</v>
      </c>
      <c r="F259" s="873"/>
      <c r="G259" s="873"/>
      <c r="H259" s="873"/>
      <c r="I259" s="873"/>
      <c r="J259" s="873"/>
      <c r="K259" s="873"/>
      <c r="L259" s="873"/>
      <c r="M259" s="903"/>
      <c r="N259" s="903"/>
      <c r="O259" s="321"/>
      <c r="P259" s="72"/>
      <c r="Q259" s="72"/>
      <c r="R259" s="72"/>
      <c r="S259" s="72"/>
      <c r="T259" s="72"/>
      <c r="U259" s="72"/>
      <c r="V259" s="72"/>
      <c r="W259" s="72"/>
    </row>
    <row r="260" spans="1:23" ht="5.0999999999999996" customHeight="1" x14ac:dyDescent="0.2">
      <c r="A260" s="17"/>
      <c r="B260" s="416"/>
      <c r="C260" s="416"/>
      <c r="D260" s="416"/>
      <c r="E260" s="416"/>
      <c r="F260" s="416"/>
      <c r="G260" s="416"/>
      <c r="H260" s="416"/>
      <c r="I260" s="416"/>
      <c r="J260" s="416"/>
      <c r="K260" s="416"/>
      <c r="L260" s="416"/>
      <c r="M260" s="416"/>
      <c r="N260" s="416"/>
      <c r="O260" s="321"/>
      <c r="P260" s="72"/>
      <c r="Q260" s="72"/>
      <c r="R260" s="72"/>
      <c r="S260" s="72"/>
      <c r="T260" s="72"/>
      <c r="U260" s="72"/>
      <c r="V260" s="72"/>
      <c r="W260" s="72"/>
    </row>
    <row r="261" spans="1:23" ht="12.75" customHeight="1" x14ac:dyDescent="0.2">
      <c r="A261" s="17"/>
      <c r="B261" s="416"/>
      <c r="C261" s="416"/>
      <c r="D261" s="416"/>
      <c r="E261" s="1096" t="str">
        <f>Translations!$B$405</f>
        <v>Naziv postupka</v>
      </c>
      <c r="F261" s="1097"/>
      <c r="G261" s="1036"/>
      <c r="H261" s="979"/>
      <c r="I261" s="979"/>
      <c r="J261" s="979"/>
      <c r="K261" s="979"/>
      <c r="L261" s="979"/>
      <c r="M261" s="979"/>
      <c r="N261" s="980"/>
      <c r="O261" s="321"/>
      <c r="P261" s="72"/>
      <c r="Q261" s="72"/>
      <c r="R261" s="72"/>
      <c r="S261" s="72"/>
      <c r="T261" s="72"/>
      <c r="U261" s="72"/>
      <c r="V261" s="72"/>
      <c r="W261" s="72"/>
    </row>
    <row r="262" spans="1:23" ht="12.75" customHeight="1" x14ac:dyDescent="0.2">
      <c r="A262" s="17"/>
      <c r="B262" s="416"/>
      <c r="C262" s="416"/>
      <c r="D262" s="416"/>
      <c r="E262" s="1096" t="str">
        <f>Translations!$B$407</f>
        <v>Oznaka postupka</v>
      </c>
      <c r="F262" s="1097"/>
      <c r="G262" s="1036"/>
      <c r="H262" s="979"/>
      <c r="I262" s="979"/>
      <c r="J262" s="979"/>
      <c r="K262" s="979"/>
      <c r="L262" s="979"/>
      <c r="M262" s="979"/>
      <c r="N262" s="980"/>
      <c r="O262" s="321"/>
      <c r="P262" s="72"/>
      <c r="Q262" s="72"/>
      <c r="R262" s="72"/>
      <c r="S262" s="72"/>
      <c r="T262" s="72"/>
      <c r="U262" s="72"/>
      <c r="V262" s="72"/>
      <c r="W262" s="72"/>
    </row>
    <row r="263" spans="1:23" ht="12.75" customHeight="1" x14ac:dyDescent="0.2">
      <c r="A263" s="17"/>
      <c r="B263" s="416"/>
      <c r="C263" s="416"/>
      <c r="D263" s="416"/>
      <c r="E263" s="1096" t="str">
        <f>Translations!$B$409</f>
        <v>Oznaka dijagrama (ukoliko je primjenjivo)</v>
      </c>
      <c r="F263" s="1097"/>
      <c r="G263" s="1036"/>
      <c r="H263" s="979"/>
      <c r="I263" s="979"/>
      <c r="J263" s="979"/>
      <c r="K263" s="979"/>
      <c r="L263" s="979"/>
      <c r="M263" s="979"/>
      <c r="N263" s="980"/>
      <c r="O263" s="321"/>
      <c r="P263" s="72"/>
      <c r="Q263" s="72"/>
      <c r="R263" s="72"/>
      <c r="S263" s="72"/>
      <c r="T263" s="72"/>
      <c r="U263" s="72"/>
      <c r="V263" s="72"/>
      <c r="W263" s="72"/>
    </row>
    <row r="264" spans="1:23" ht="25.5" customHeight="1" x14ac:dyDescent="0.2">
      <c r="A264" s="17"/>
      <c r="B264" s="416"/>
      <c r="C264" s="416"/>
      <c r="D264" s="416"/>
      <c r="E264" s="1098" t="str">
        <f>Translations!$B$411</f>
        <v>Kratki opis postupka</v>
      </c>
      <c r="F264" s="1099"/>
      <c r="G264" s="1100"/>
      <c r="H264" s="1101"/>
      <c r="I264" s="1101"/>
      <c r="J264" s="1101"/>
      <c r="K264" s="1101"/>
      <c r="L264" s="1101"/>
      <c r="M264" s="1101"/>
      <c r="N264" s="1102"/>
      <c r="O264" s="321"/>
      <c r="P264" s="72"/>
      <c r="Q264" s="72"/>
      <c r="R264" s="72"/>
      <c r="S264" s="72"/>
      <c r="T264" s="72"/>
      <c r="U264" s="72"/>
      <c r="V264" s="72"/>
      <c r="W264" s="72"/>
    </row>
    <row r="265" spans="1:23" ht="25.5" customHeight="1" x14ac:dyDescent="0.2">
      <c r="A265" s="17"/>
      <c r="B265" s="416"/>
      <c r="C265" s="416"/>
      <c r="D265" s="416"/>
      <c r="E265" s="585"/>
      <c r="F265" s="586"/>
      <c r="G265" s="1090"/>
      <c r="H265" s="1091"/>
      <c r="I265" s="1091"/>
      <c r="J265" s="1091"/>
      <c r="K265" s="1091"/>
      <c r="L265" s="1091"/>
      <c r="M265" s="1091"/>
      <c r="N265" s="1092"/>
      <c r="O265" s="321"/>
      <c r="P265" s="72"/>
      <c r="Q265" s="72"/>
      <c r="R265" s="72"/>
      <c r="S265" s="72"/>
      <c r="T265" s="72"/>
      <c r="U265" s="72"/>
      <c r="V265" s="72"/>
      <c r="W265" s="72"/>
    </row>
    <row r="266" spans="1:23" ht="25.5" customHeight="1" x14ac:dyDescent="0.2">
      <c r="A266" s="17"/>
      <c r="B266" s="416"/>
      <c r="C266" s="416"/>
      <c r="D266" s="416"/>
      <c r="E266" s="587"/>
      <c r="F266" s="588"/>
      <c r="G266" s="1093"/>
      <c r="H266" s="1094"/>
      <c r="I266" s="1094"/>
      <c r="J266" s="1094"/>
      <c r="K266" s="1094"/>
      <c r="L266" s="1094"/>
      <c r="M266" s="1094"/>
      <c r="N266" s="1095"/>
      <c r="O266" s="321"/>
      <c r="P266" s="72"/>
      <c r="Q266" s="72"/>
      <c r="R266" s="72"/>
      <c r="S266" s="72"/>
      <c r="T266" s="72"/>
      <c r="U266" s="72"/>
      <c r="V266" s="72"/>
      <c r="W266" s="72"/>
    </row>
    <row r="267" spans="1:23" ht="25.5" customHeight="1" x14ac:dyDescent="0.2">
      <c r="A267" s="17"/>
      <c r="B267" s="416"/>
      <c r="C267" s="416"/>
      <c r="D267" s="416"/>
      <c r="E267" s="1096" t="str">
        <f>Translations!$B$414</f>
        <v>Ustrojstvena jedinica tvrtke odgovorna za postupke i za obradu podataka.</v>
      </c>
      <c r="F267" s="1097"/>
      <c r="G267" s="1036"/>
      <c r="H267" s="1037"/>
      <c r="I267" s="1037"/>
      <c r="J267" s="1037"/>
      <c r="K267" s="1037"/>
      <c r="L267" s="1037"/>
      <c r="M267" s="1037"/>
      <c r="N267" s="1060"/>
      <c r="O267" s="321"/>
      <c r="P267" s="72"/>
      <c r="Q267" s="72"/>
      <c r="R267" s="72"/>
      <c r="S267" s="72"/>
      <c r="T267" s="72"/>
      <c r="U267" s="72"/>
      <c r="V267" s="72"/>
      <c r="W267" s="72"/>
    </row>
    <row r="268" spans="1:23" ht="12.75" customHeight="1" x14ac:dyDescent="0.2">
      <c r="A268" s="17"/>
      <c r="B268" s="416"/>
      <c r="C268" s="416"/>
      <c r="D268" s="416"/>
      <c r="E268" s="1096" t="str">
        <f>Translations!$B$416</f>
        <v>Lokacija na kojoj se pohranjuju zapisi</v>
      </c>
      <c r="F268" s="1097"/>
      <c r="G268" s="1036"/>
      <c r="H268" s="979"/>
      <c r="I268" s="979"/>
      <c r="J268" s="979"/>
      <c r="K268" s="979"/>
      <c r="L268" s="979"/>
      <c r="M268" s="979"/>
      <c r="N268" s="980"/>
      <c r="O268" s="321"/>
      <c r="P268" s="72"/>
      <c r="Q268" s="72"/>
      <c r="R268" s="72"/>
      <c r="S268" s="72"/>
      <c r="T268" s="72"/>
      <c r="U268" s="72"/>
      <c r="V268" s="72"/>
      <c r="W268" s="72"/>
    </row>
    <row r="269" spans="1:23" ht="25.5" customHeight="1" x14ac:dyDescent="0.2">
      <c r="A269" s="17"/>
      <c r="B269" s="416"/>
      <c r="C269" s="416"/>
      <c r="D269" s="416"/>
      <c r="E269" s="1096" t="str">
        <f>Translations!$B$418</f>
        <v>Naziv informatičkog sustava koji se koristi (ako je primjenjivo).</v>
      </c>
      <c r="F269" s="1097"/>
      <c r="G269" s="1036"/>
      <c r="H269" s="979"/>
      <c r="I269" s="979"/>
      <c r="J269" s="979"/>
      <c r="K269" s="979"/>
      <c r="L269" s="979"/>
      <c r="M269" s="979"/>
      <c r="N269" s="980"/>
      <c r="O269" s="321"/>
      <c r="P269" s="72"/>
      <c r="Q269" s="72"/>
      <c r="R269" s="72"/>
      <c r="S269" s="72"/>
      <c r="T269" s="72"/>
      <c r="U269" s="72"/>
      <c r="V269" s="72"/>
      <c r="W269" s="72"/>
    </row>
    <row r="270" spans="1:23" ht="25.5" customHeight="1" x14ac:dyDescent="0.2">
      <c r="A270" s="17"/>
      <c r="B270" s="416"/>
      <c r="C270" s="416"/>
      <c r="D270" s="416"/>
      <c r="E270" s="1096" t="str">
        <f>Translations!$B$420</f>
        <v>Popis HRN EN i ostalih primjenjenih normi (ako je primjenjivo)</v>
      </c>
      <c r="F270" s="1097"/>
      <c r="G270" s="1036"/>
      <c r="H270" s="979"/>
      <c r="I270" s="979"/>
      <c r="J270" s="979"/>
      <c r="K270" s="979"/>
      <c r="L270" s="979"/>
      <c r="M270" s="979"/>
      <c r="N270" s="980"/>
      <c r="O270" s="321"/>
      <c r="P270" s="72"/>
      <c r="Q270" s="72"/>
      <c r="R270" s="72"/>
      <c r="S270" s="72"/>
      <c r="T270" s="72"/>
      <c r="U270" s="72"/>
      <c r="V270" s="72"/>
      <c r="W270" s="72"/>
    </row>
    <row r="271" spans="1:23" ht="12.75" customHeight="1" x14ac:dyDescent="0.2">
      <c r="A271" s="17"/>
      <c r="B271" s="416"/>
      <c r="C271" s="416"/>
      <c r="D271" s="416"/>
      <c r="E271" s="416"/>
      <c r="F271" s="416"/>
      <c r="G271" s="416"/>
      <c r="H271" s="416"/>
      <c r="I271" s="416"/>
      <c r="J271" s="416"/>
      <c r="K271" s="416"/>
      <c r="L271" s="416"/>
      <c r="M271" s="416"/>
      <c r="N271" s="416"/>
      <c r="O271" s="321"/>
      <c r="P271" s="72"/>
      <c r="Q271" s="72"/>
      <c r="R271" s="72"/>
      <c r="S271" s="72"/>
      <c r="T271" s="72"/>
      <c r="U271" s="72"/>
      <c r="V271" s="72"/>
      <c r="W271" s="72"/>
    </row>
    <row r="272" spans="1:23" ht="12.75" customHeight="1" x14ac:dyDescent="0.2">
      <c r="A272" s="17"/>
      <c r="B272" s="416"/>
      <c r="C272" s="416"/>
      <c r="D272" s="14" t="s">
        <v>353</v>
      </c>
      <c r="E272" s="853" t="str">
        <f>Translations!$B$1346</f>
        <v>Opis postupka koji se koristi za određivanje informacija za svaku kupnju kako se zahtijeva člankom 75v(2) i Prilogom Xa. Uredbe</v>
      </c>
      <c r="F272" s="853"/>
      <c r="G272" s="853"/>
      <c r="H272" s="853"/>
      <c r="I272" s="853"/>
      <c r="J272" s="853"/>
      <c r="K272" s="853"/>
      <c r="L272" s="853"/>
      <c r="M272" s="853"/>
      <c r="N272" s="853"/>
      <c r="O272" s="321"/>
      <c r="P272" s="72"/>
      <c r="Q272" s="72"/>
      <c r="R272" s="72"/>
      <c r="S272" s="72"/>
      <c r="T272" s="72"/>
      <c r="U272" s="72"/>
      <c r="V272" s="72"/>
      <c r="W272" s="72"/>
    </row>
    <row r="273" spans="1:23" ht="25.5" customHeight="1" x14ac:dyDescent="0.2">
      <c r="A273" s="72"/>
      <c r="B273" s="416"/>
      <c r="C273" s="416"/>
      <c r="D273" s="14"/>
      <c r="E273" s="987" t="str">
        <f>Translations!$B$1347</f>
        <v>Ovaj postupak trebao bi opisati kako pratiti svaku kupnju goriva od svakog dobavljača goriva, količine godišnje potrošene za aktivnosti obuhvaćene Prilogom I. Direktive, količine preuzete/stavljene na zalihe i količine izvezene.</v>
      </c>
      <c r="F273" s="873"/>
      <c r="G273" s="873"/>
      <c r="H273" s="873"/>
      <c r="I273" s="873"/>
      <c r="J273" s="873"/>
      <c r="K273" s="873"/>
      <c r="L273" s="873"/>
      <c r="M273" s="903"/>
      <c r="N273" s="903"/>
      <c r="O273" s="321"/>
      <c r="P273" s="72"/>
      <c r="Q273" s="72"/>
      <c r="R273" s="72"/>
      <c r="S273" s="72"/>
      <c r="T273" s="72"/>
      <c r="U273" s="72"/>
      <c r="V273" s="72"/>
      <c r="W273" s="72"/>
    </row>
    <row r="274" spans="1:23" ht="5.0999999999999996" customHeight="1" x14ac:dyDescent="0.2">
      <c r="A274" s="17"/>
      <c r="B274" s="416"/>
      <c r="C274" s="416"/>
      <c r="D274" s="416"/>
      <c r="E274" s="416"/>
      <c r="F274" s="416"/>
      <c r="G274" s="416"/>
      <c r="H274" s="416"/>
      <c r="I274" s="416"/>
      <c r="J274" s="416"/>
      <c r="K274" s="416"/>
      <c r="L274" s="416"/>
      <c r="M274" s="416"/>
      <c r="N274" s="416"/>
      <c r="O274" s="321"/>
      <c r="P274" s="72"/>
      <c r="Q274" s="72"/>
      <c r="R274" s="72"/>
      <c r="S274" s="72"/>
      <c r="T274" s="72"/>
      <c r="U274" s="72"/>
      <c r="V274" s="72"/>
      <c r="W274" s="72"/>
    </row>
    <row r="275" spans="1:23" ht="12.75" customHeight="1" x14ac:dyDescent="0.2">
      <c r="A275" s="17"/>
      <c r="B275" s="416"/>
      <c r="C275" s="416"/>
      <c r="D275" s="416"/>
      <c r="E275" s="1096" t="str">
        <f>Translations!$B$405</f>
        <v>Naziv postupka</v>
      </c>
      <c r="F275" s="1097"/>
      <c r="G275" s="1036"/>
      <c r="H275" s="979"/>
      <c r="I275" s="979"/>
      <c r="J275" s="979"/>
      <c r="K275" s="979"/>
      <c r="L275" s="979"/>
      <c r="M275" s="979"/>
      <c r="N275" s="980"/>
      <c r="O275" s="321"/>
      <c r="P275" s="72"/>
      <c r="Q275" s="72"/>
      <c r="R275" s="72"/>
      <c r="S275" s="72"/>
      <c r="T275" s="72"/>
      <c r="U275" s="72"/>
      <c r="V275" s="72"/>
      <c r="W275" s="72"/>
    </row>
    <row r="276" spans="1:23" ht="12.75" customHeight="1" x14ac:dyDescent="0.2">
      <c r="A276" s="17"/>
      <c r="B276" s="416"/>
      <c r="C276" s="416"/>
      <c r="D276" s="416"/>
      <c r="E276" s="1096" t="str">
        <f>Translations!$B$407</f>
        <v>Oznaka postupka</v>
      </c>
      <c r="F276" s="1097"/>
      <c r="G276" s="1036"/>
      <c r="H276" s="979"/>
      <c r="I276" s="979"/>
      <c r="J276" s="979"/>
      <c r="K276" s="979"/>
      <c r="L276" s="979"/>
      <c r="M276" s="979"/>
      <c r="N276" s="980"/>
      <c r="O276" s="321"/>
      <c r="P276" s="72"/>
      <c r="Q276" s="72"/>
      <c r="R276" s="72"/>
      <c r="S276" s="72"/>
      <c r="T276" s="72"/>
      <c r="U276" s="72"/>
      <c r="V276" s="72"/>
      <c r="W276" s="72"/>
    </row>
    <row r="277" spans="1:23" ht="12.75" customHeight="1" x14ac:dyDescent="0.2">
      <c r="A277" s="17"/>
      <c r="B277" s="416"/>
      <c r="C277" s="416"/>
      <c r="D277" s="416"/>
      <c r="E277" s="1096" t="str">
        <f>Translations!$B$409</f>
        <v>Oznaka dijagrama (ukoliko je primjenjivo)</v>
      </c>
      <c r="F277" s="1097"/>
      <c r="G277" s="1036"/>
      <c r="H277" s="979"/>
      <c r="I277" s="979"/>
      <c r="J277" s="979"/>
      <c r="K277" s="979"/>
      <c r="L277" s="979"/>
      <c r="M277" s="979"/>
      <c r="N277" s="980"/>
      <c r="O277" s="321"/>
      <c r="P277" s="72"/>
      <c r="Q277" s="72"/>
      <c r="R277" s="72"/>
      <c r="S277" s="72"/>
      <c r="T277" s="72"/>
      <c r="U277" s="72"/>
      <c r="V277" s="72"/>
      <c r="W277" s="72"/>
    </row>
    <row r="278" spans="1:23" ht="25.5" customHeight="1" x14ac:dyDescent="0.2">
      <c r="A278" s="17"/>
      <c r="B278" s="416"/>
      <c r="C278" s="416"/>
      <c r="D278" s="416"/>
      <c r="E278" s="1098" t="str">
        <f>Translations!$B$411</f>
        <v>Kratki opis postupka</v>
      </c>
      <c r="F278" s="1099"/>
      <c r="G278" s="1100"/>
      <c r="H278" s="1101"/>
      <c r="I278" s="1101"/>
      <c r="J278" s="1101"/>
      <c r="K278" s="1101"/>
      <c r="L278" s="1101"/>
      <c r="M278" s="1101"/>
      <c r="N278" s="1102"/>
      <c r="O278" s="321"/>
      <c r="P278" s="72"/>
      <c r="Q278" s="72"/>
      <c r="R278" s="72"/>
      <c r="S278" s="72"/>
      <c r="T278" s="72"/>
      <c r="U278" s="72"/>
      <c r="V278" s="72"/>
      <c r="W278" s="72"/>
    </row>
    <row r="279" spans="1:23" ht="25.5" customHeight="1" x14ac:dyDescent="0.2">
      <c r="A279" s="17"/>
      <c r="B279" s="416"/>
      <c r="C279" s="416"/>
      <c r="D279" s="416"/>
      <c r="E279" s="585"/>
      <c r="F279" s="586"/>
      <c r="G279" s="1090"/>
      <c r="H279" s="1091"/>
      <c r="I279" s="1091"/>
      <c r="J279" s="1091"/>
      <c r="K279" s="1091"/>
      <c r="L279" s="1091"/>
      <c r="M279" s="1091"/>
      <c r="N279" s="1092"/>
      <c r="O279" s="321"/>
      <c r="P279" s="72"/>
      <c r="Q279" s="72"/>
      <c r="R279" s="72"/>
      <c r="S279" s="72"/>
      <c r="T279" s="72"/>
      <c r="U279" s="72"/>
      <c r="V279" s="72"/>
      <c r="W279" s="72"/>
    </row>
    <row r="280" spans="1:23" ht="25.5" customHeight="1" x14ac:dyDescent="0.2">
      <c r="A280" s="17"/>
      <c r="B280" s="416"/>
      <c r="C280" s="416"/>
      <c r="D280" s="416"/>
      <c r="E280" s="587"/>
      <c r="F280" s="588"/>
      <c r="G280" s="1093"/>
      <c r="H280" s="1094"/>
      <c r="I280" s="1094"/>
      <c r="J280" s="1094"/>
      <c r="K280" s="1094"/>
      <c r="L280" s="1094"/>
      <c r="M280" s="1094"/>
      <c r="N280" s="1095"/>
      <c r="O280" s="321"/>
      <c r="P280" s="72"/>
      <c r="Q280" s="72"/>
      <c r="R280" s="72"/>
      <c r="S280" s="72"/>
      <c r="T280" s="72"/>
      <c r="U280" s="72"/>
      <c r="V280" s="72"/>
      <c r="W280" s="72"/>
    </row>
    <row r="281" spans="1:23" ht="25.5" customHeight="1" x14ac:dyDescent="0.2">
      <c r="A281" s="17"/>
      <c r="B281" s="416"/>
      <c r="C281" s="416"/>
      <c r="D281" s="416"/>
      <c r="E281" s="1096" t="str">
        <f>Translations!$B$414</f>
        <v>Ustrojstvena jedinica tvrtke odgovorna za postupke i za obradu podataka.</v>
      </c>
      <c r="F281" s="1097"/>
      <c r="G281" s="1036"/>
      <c r="H281" s="1037"/>
      <c r="I281" s="1037"/>
      <c r="J281" s="1037"/>
      <c r="K281" s="1037"/>
      <c r="L281" s="1037"/>
      <c r="M281" s="1037"/>
      <c r="N281" s="1060"/>
      <c r="O281" s="321"/>
      <c r="P281" s="72"/>
      <c r="Q281" s="72"/>
      <c r="R281" s="72"/>
      <c r="S281" s="72"/>
      <c r="T281" s="72"/>
      <c r="U281" s="72"/>
      <c r="V281" s="72"/>
      <c r="W281" s="72"/>
    </row>
    <row r="282" spans="1:23" ht="12.75" customHeight="1" x14ac:dyDescent="0.2">
      <c r="A282" s="17"/>
      <c r="B282" s="416"/>
      <c r="C282" s="416"/>
      <c r="D282" s="416"/>
      <c r="E282" s="1096" t="str">
        <f>Translations!$B$416</f>
        <v>Lokacija na kojoj se pohranjuju zapisi</v>
      </c>
      <c r="F282" s="1097"/>
      <c r="G282" s="1036"/>
      <c r="H282" s="979"/>
      <c r="I282" s="979"/>
      <c r="J282" s="979"/>
      <c r="K282" s="979"/>
      <c r="L282" s="979"/>
      <c r="M282" s="979"/>
      <c r="N282" s="980"/>
      <c r="O282" s="321"/>
      <c r="P282" s="72"/>
      <c r="Q282" s="72"/>
      <c r="R282" s="72"/>
      <c r="S282" s="72"/>
      <c r="T282" s="72"/>
      <c r="U282" s="72"/>
      <c r="V282" s="72"/>
      <c r="W282" s="72"/>
    </row>
    <row r="283" spans="1:23" ht="25.5" customHeight="1" x14ac:dyDescent="0.2">
      <c r="A283" s="17"/>
      <c r="B283" s="416"/>
      <c r="C283" s="416"/>
      <c r="D283" s="416"/>
      <c r="E283" s="1096" t="str">
        <f>Translations!$B$418</f>
        <v>Naziv informatičkog sustava koji se koristi (ako je primjenjivo).</v>
      </c>
      <c r="F283" s="1097"/>
      <c r="G283" s="1036"/>
      <c r="H283" s="979"/>
      <c r="I283" s="979"/>
      <c r="J283" s="979"/>
      <c r="K283" s="979"/>
      <c r="L283" s="979"/>
      <c r="M283" s="979"/>
      <c r="N283" s="980"/>
      <c r="O283" s="321"/>
      <c r="P283" s="72"/>
      <c r="Q283" s="72"/>
      <c r="R283" s="72"/>
      <c r="S283" s="72"/>
      <c r="T283" s="72"/>
      <c r="U283" s="72"/>
      <c r="V283" s="72"/>
      <c r="W283" s="72"/>
    </row>
    <row r="284" spans="1:23" ht="25.5" customHeight="1" x14ac:dyDescent="0.2">
      <c r="A284" s="17"/>
      <c r="B284" s="416"/>
      <c r="C284" s="416"/>
      <c r="D284" s="416"/>
      <c r="E284" s="1096" t="str">
        <f>Translations!$B$420</f>
        <v>Popis HRN EN i ostalih primjenjenih normi (ako je primjenjivo)</v>
      </c>
      <c r="F284" s="1097"/>
      <c r="G284" s="1036"/>
      <c r="H284" s="979"/>
      <c r="I284" s="979"/>
      <c r="J284" s="979"/>
      <c r="K284" s="979"/>
      <c r="L284" s="979"/>
      <c r="M284" s="979"/>
      <c r="N284" s="980"/>
      <c r="O284" s="321"/>
      <c r="P284" s="72"/>
      <c r="Q284" s="72"/>
      <c r="R284" s="72"/>
      <c r="S284" s="72"/>
      <c r="T284" s="72"/>
      <c r="U284" s="72"/>
      <c r="V284" s="72"/>
      <c r="W284" s="72"/>
    </row>
    <row r="285" spans="1:23" ht="12.75" customHeight="1" x14ac:dyDescent="0.2">
      <c r="A285" s="17"/>
      <c r="B285" s="416"/>
      <c r="C285" s="416"/>
      <c r="D285" s="416"/>
      <c r="E285" s="416"/>
      <c r="F285" s="416"/>
      <c r="G285" s="416"/>
      <c r="H285" s="416"/>
      <c r="I285" s="416"/>
      <c r="J285" s="416"/>
      <c r="K285" s="416"/>
      <c r="L285" s="416"/>
      <c r="M285" s="416"/>
      <c r="N285" s="416"/>
      <c r="O285" s="321"/>
      <c r="P285" s="72"/>
      <c r="Q285" s="72"/>
      <c r="R285" s="72"/>
      <c r="S285" s="72"/>
      <c r="T285" s="72"/>
      <c r="U285" s="72"/>
      <c r="V285" s="72"/>
      <c r="W285" s="72"/>
    </row>
    <row r="286" spans="1:23" ht="25.5" customHeight="1" x14ac:dyDescent="0.2">
      <c r="A286" s="17"/>
      <c r="B286" s="416"/>
      <c r="C286" s="416"/>
      <c r="D286" s="14" t="s">
        <v>354</v>
      </c>
      <c r="E286" s="853" t="str">
        <f>Translations!$B$1348</f>
        <v>Ako je primjenjivo, opis postupka korištenog za određivanje mogu li se procesne emisije iz materijala ocijeniti kao nula, gdje je odgovarajući CO2 prijavilo postrojenje koje proizvodi materijal.</v>
      </c>
      <c r="F286" s="853"/>
      <c r="G286" s="853"/>
      <c r="H286" s="853"/>
      <c r="I286" s="853"/>
      <c r="J286" s="853"/>
      <c r="K286" s="853"/>
      <c r="L286" s="853"/>
      <c r="M286" s="853"/>
      <c r="N286" s="853"/>
      <c r="O286" s="321"/>
      <c r="P286" s="72"/>
      <c r="Q286" s="72"/>
      <c r="R286" s="72"/>
      <c r="S286" s="72"/>
      <c r="T286" s="72"/>
      <c r="U286" s="72"/>
      <c r="V286" s="72"/>
      <c r="W286" s="72"/>
    </row>
    <row r="287" spans="1:23" ht="25.5" customHeight="1" x14ac:dyDescent="0.2">
      <c r="A287" s="72"/>
      <c r="B287" s="416"/>
      <c r="C287" s="416"/>
      <c r="D287" s="14"/>
      <c r="E287" s="987" t="str">
        <f>Translations!$B$1349</f>
        <v>Gdje je to relevantno (npr. natrij karbonat koja se koristi u industriji stakla, urea koja se koristi za DeNOx), ovaj postupak treba opisati kako osiguravate da takvi materijali ispunjavaju uvjete navedene u zadnjem podstavku Priloga II., odjeljak 4.</v>
      </c>
      <c r="F287" s="873"/>
      <c r="G287" s="873"/>
      <c r="H287" s="873"/>
      <c r="I287" s="873"/>
      <c r="J287" s="873"/>
      <c r="K287" s="873"/>
      <c r="L287" s="873"/>
      <c r="M287" s="903"/>
      <c r="N287" s="903"/>
      <c r="O287" s="321"/>
      <c r="P287" s="72"/>
      <c r="Q287" s="72"/>
      <c r="R287" s="72"/>
      <c r="S287" s="72"/>
      <c r="T287" s="72"/>
      <c r="U287" s="72"/>
      <c r="V287" s="72"/>
      <c r="W287" s="72"/>
    </row>
    <row r="288" spans="1:23" ht="5.0999999999999996" customHeight="1" x14ac:dyDescent="0.2">
      <c r="A288" s="17"/>
      <c r="B288" s="416"/>
      <c r="C288" s="416"/>
      <c r="D288" s="416"/>
      <c r="E288" s="416"/>
      <c r="F288" s="416"/>
      <c r="G288" s="416"/>
      <c r="H288" s="416"/>
      <c r="I288" s="416"/>
      <c r="J288" s="416"/>
      <c r="K288" s="416"/>
      <c r="L288" s="416"/>
      <c r="M288" s="416"/>
      <c r="N288" s="416"/>
      <c r="O288" s="321"/>
      <c r="P288" s="72"/>
      <c r="Q288" s="72"/>
      <c r="R288" s="72"/>
      <c r="S288" s="72"/>
      <c r="T288" s="72"/>
      <c r="U288" s="72"/>
      <c r="V288" s="72"/>
      <c r="W288" s="72"/>
    </row>
    <row r="289" spans="1:23" ht="12.75" customHeight="1" x14ac:dyDescent="0.2">
      <c r="A289" s="17"/>
      <c r="B289" s="416"/>
      <c r="C289" s="416"/>
      <c r="D289" s="416"/>
      <c r="E289" s="1096" t="str">
        <f>Translations!$B$405</f>
        <v>Naziv postupka</v>
      </c>
      <c r="F289" s="1097"/>
      <c r="G289" s="1036"/>
      <c r="H289" s="979"/>
      <c r="I289" s="979"/>
      <c r="J289" s="979"/>
      <c r="K289" s="979"/>
      <c r="L289" s="979"/>
      <c r="M289" s="979"/>
      <c r="N289" s="980"/>
      <c r="O289" s="321"/>
      <c r="P289" s="72"/>
      <c r="Q289" s="72"/>
      <c r="R289" s="72"/>
      <c r="S289" s="72"/>
      <c r="T289" s="72"/>
      <c r="U289" s="72"/>
      <c r="V289" s="72"/>
      <c r="W289" s="72"/>
    </row>
    <row r="290" spans="1:23" ht="12.75" customHeight="1" x14ac:dyDescent="0.2">
      <c r="A290" s="17"/>
      <c r="B290" s="416"/>
      <c r="C290" s="416"/>
      <c r="D290" s="416"/>
      <c r="E290" s="1096" t="str">
        <f>Translations!$B$407</f>
        <v>Oznaka postupka</v>
      </c>
      <c r="F290" s="1097"/>
      <c r="G290" s="1036"/>
      <c r="H290" s="979"/>
      <c r="I290" s="979"/>
      <c r="J290" s="979"/>
      <c r="K290" s="979"/>
      <c r="L290" s="979"/>
      <c r="M290" s="979"/>
      <c r="N290" s="980"/>
      <c r="O290" s="321"/>
      <c r="P290" s="72"/>
      <c r="Q290" s="72"/>
      <c r="R290" s="72"/>
      <c r="S290" s="72"/>
      <c r="T290" s="72"/>
      <c r="U290" s="72"/>
      <c r="V290" s="72"/>
      <c r="W290" s="72"/>
    </row>
    <row r="291" spans="1:23" ht="12.75" customHeight="1" x14ac:dyDescent="0.2">
      <c r="A291" s="17"/>
      <c r="B291" s="416"/>
      <c r="C291" s="416"/>
      <c r="D291" s="416"/>
      <c r="E291" s="1096" t="str">
        <f>Translations!$B$409</f>
        <v>Oznaka dijagrama (ukoliko je primjenjivo)</v>
      </c>
      <c r="F291" s="1097"/>
      <c r="G291" s="1036"/>
      <c r="H291" s="979"/>
      <c r="I291" s="979"/>
      <c r="J291" s="979"/>
      <c r="K291" s="979"/>
      <c r="L291" s="979"/>
      <c r="M291" s="979"/>
      <c r="N291" s="980"/>
      <c r="O291" s="321"/>
      <c r="P291" s="72"/>
      <c r="Q291" s="72"/>
      <c r="R291" s="72"/>
      <c r="S291" s="72"/>
      <c r="T291" s="72"/>
      <c r="U291" s="72"/>
      <c r="V291" s="72"/>
      <c r="W291" s="72"/>
    </row>
    <row r="292" spans="1:23" ht="25.5" customHeight="1" x14ac:dyDescent="0.2">
      <c r="A292" s="17"/>
      <c r="B292" s="416"/>
      <c r="C292" s="416"/>
      <c r="D292" s="416"/>
      <c r="E292" s="1098" t="str">
        <f>Translations!$B$411</f>
        <v>Kratki opis postupka</v>
      </c>
      <c r="F292" s="1099"/>
      <c r="G292" s="1100"/>
      <c r="H292" s="1101"/>
      <c r="I292" s="1101"/>
      <c r="J292" s="1101"/>
      <c r="K292" s="1101"/>
      <c r="L292" s="1101"/>
      <c r="M292" s="1101"/>
      <c r="N292" s="1102"/>
      <c r="O292" s="321"/>
      <c r="P292" s="72"/>
      <c r="Q292" s="72"/>
      <c r="R292" s="72"/>
      <c r="S292" s="72"/>
      <c r="T292" s="72"/>
      <c r="U292" s="72"/>
      <c r="V292" s="72"/>
      <c r="W292" s="72"/>
    </row>
    <row r="293" spans="1:23" ht="25.5" customHeight="1" x14ac:dyDescent="0.2">
      <c r="A293" s="17"/>
      <c r="B293" s="416"/>
      <c r="C293" s="416"/>
      <c r="D293" s="416"/>
      <c r="E293" s="585"/>
      <c r="F293" s="586"/>
      <c r="G293" s="1090"/>
      <c r="H293" s="1091"/>
      <c r="I293" s="1091"/>
      <c r="J293" s="1091"/>
      <c r="K293" s="1091"/>
      <c r="L293" s="1091"/>
      <c r="M293" s="1091"/>
      <c r="N293" s="1092"/>
      <c r="O293" s="321"/>
      <c r="P293" s="72"/>
      <c r="Q293" s="72"/>
      <c r="R293" s="72"/>
      <c r="S293" s="72"/>
      <c r="T293" s="72"/>
      <c r="U293" s="72"/>
      <c r="V293" s="72"/>
      <c r="W293" s="72"/>
    </row>
    <row r="294" spans="1:23" ht="25.5" customHeight="1" x14ac:dyDescent="0.2">
      <c r="A294" s="17"/>
      <c r="B294" s="416"/>
      <c r="C294" s="416"/>
      <c r="D294" s="416"/>
      <c r="E294" s="587"/>
      <c r="F294" s="588"/>
      <c r="G294" s="1093"/>
      <c r="H294" s="1094"/>
      <c r="I294" s="1094"/>
      <c r="J294" s="1094"/>
      <c r="K294" s="1094"/>
      <c r="L294" s="1094"/>
      <c r="M294" s="1094"/>
      <c r="N294" s="1095"/>
      <c r="O294" s="321"/>
      <c r="P294" s="72"/>
      <c r="Q294" s="72"/>
      <c r="R294" s="72"/>
      <c r="S294" s="72"/>
      <c r="T294" s="72"/>
      <c r="U294" s="72"/>
      <c r="V294" s="72"/>
      <c r="W294" s="72"/>
    </row>
    <row r="295" spans="1:23" ht="25.5" customHeight="1" x14ac:dyDescent="0.2">
      <c r="A295" s="17"/>
      <c r="B295" s="416"/>
      <c r="C295" s="416"/>
      <c r="D295" s="416"/>
      <c r="E295" s="1096" t="str">
        <f>Translations!$B$414</f>
        <v>Ustrojstvena jedinica tvrtke odgovorna za postupke i za obradu podataka.</v>
      </c>
      <c r="F295" s="1097"/>
      <c r="G295" s="1036"/>
      <c r="H295" s="1037"/>
      <c r="I295" s="1037"/>
      <c r="J295" s="1037"/>
      <c r="K295" s="1037"/>
      <c r="L295" s="1037"/>
      <c r="M295" s="1037"/>
      <c r="N295" s="1060"/>
      <c r="O295" s="321"/>
      <c r="P295" s="72"/>
      <c r="Q295" s="72"/>
      <c r="R295" s="72"/>
      <c r="S295" s="72"/>
      <c r="T295" s="72"/>
      <c r="U295" s="72"/>
      <c r="V295" s="72"/>
      <c r="W295" s="72"/>
    </row>
    <row r="296" spans="1:23" ht="12.75" customHeight="1" x14ac:dyDescent="0.2">
      <c r="A296" s="17"/>
      <c r="B296" s="416"/>
      <c r="C296" s="416"/>
      <c r="D296" s="416"/>
      <c r="E296" s="1096" t="str">
        <f>Translations!$B$416</f>
        <v>Lokacija na kojoj se pohranjuju zapisi</v>
      </c>
      <c r="F296" s="1097"/>
      <c r="G296" s="1036"/>
      <c r="H296" s="979"/>
      <c r="I296" s="979"/>
      <c r="J296" s="979"/>
      <c r="K296" s="979"/>
      <c r="L296" s="979"/>
      <c r="M296" s="979"/>
      <c r="N296" s="980"/>
      <c r="O296" s="321"/>
      <c r="P296" s="72"/>
      <c r="Q296" s="72"/>
      <c r="R296" s="72"/>
      <c r="S296" s="72"/>
      <c r="T296" s="72"/>
      <c r="U296" s="72"/>
      <c r="V296" s="72"/>
      <c r="W296" s="72"/>
    </row>
    <row r="297" spans="1:23" ht="25.5" customHeight="1" x14ac:dyDescent="0.2">
      <c r="A297" s="17"/>
      <c r="B297" s="416"/>
      <c r="C297" s="416"/>
      <c r="D297" s="416"/>
      <c r="E297" s="1096" t="str">
        <f>Translations!$B$418</f>
        <v>Naziv informatičkog sustava koji se koristi (ako je primjenjivo).</v>
      </c>
      <c r="F297" s="1097"/>
      <c r="G297" s="1036"/>
      <c r="H297" s="979"/>
      <c r="I297" s="979"/>
      <c r="J297" s="979"/>
      <c r="K297" s="979"/>
      <c r="L297" s="979"/>
      <c r="M297" s="979"/>
      <c r="N297" s="980"/>
      <c r="O297" s="321"/>
      <c r="P297" s="72"/>
      <c r="Q297" s="72"/>
      <c r="R297" s="72"/>
      <c r="S297" s="72"/>
      <c r="T297" s="72"/>
      <c r="U297" s="72"/>
      <c r="V297" s="72"/>
      <c r="W297" s="72"/>
    </row>
    <row r="298" spans="1:23" ht="25.5" customHeight="1" x14ac:dyDescent="0.2">
      <c r="A298" s="17"/>
      <c r="B298" s="416"/>
      <c r="C298" s="416"/>
      <c r="D298" s="416"/>
      <c r="E298" s="1096" t="str">
        <f>Translations!$B$420</f>
        <v>Popis HRN EN i ostalih primjenjenih normi (ako je primjenjivo)</v>
      </c>
      <c r="F298" s="1097"/>
      <c r="G298" s="1036"/>
      <c r="H298" s="979"/>
      <c r="I298" s="979"/>
      <c r="J298" s="979"/>
      <c r="K298" s="979"/>
      <c r="L298" s="979"/>
      <c r="M298" s="979"/>
      <c r="N298" s="980"/>
      <c r="O298" s="321"/>
      <c r="P298" s="72"/>
      <c r="Q298" s="72"/>
      <c r="R298" s="72"/>
      <c r="S298" s="72"/>
      <c r="T298" s="72"/>
      <c r="U298" s="72"/>
      <c r="V298" s="72"/>
      <c r="W298" s="72"/>
    </row>
    <row r="299" spans="1:23" ht="12.75" hidden="1" customHeight="1" x14ac:dyDescent="0.2">
      <c r="A299" s="17" t="s">
        <v>1088</v>
      </c>
      <c r="B299" s="416"/>
      <c r="C299" s="416"/>
      <c r="D299" s="416"/>
      <c r="E299" s="416"/>
      <c r="F299" s="416"/>
      <c r="G299" s="416"/>
      <c r="H299" s="416"/>
      <c r="I299" s="416"/>
      <c r="J299" s="416"/>
      <c r="K299" s="416"/>
      <c r="L299" s="416"/>
      <c r="M299" s="416"/>
      <c r="N299" s="416"/>
      <c r="O299" s="321"/>
      <c r="P299" s="72"/>
      <c r="Q299" s="72"/>
      <c r="R299" s="72"/>
      <c r="S299" s="72"/>
      <c r="T299" s="72"/>
      <c r="U299" s="72"/>
      <c r="V299" s="72"/>
      <c r="W299" s="72"/>
    </row>
    <row r="300" spans="1:23" ht="12.75" hidden="1" customHeight="1" x14ac:dyDescent="0.2">
      <c r="A300" s="17" t="s">
        <v>1088</v>
      </c>
      <c r="B300" s="416"/>
      <c r="C300" s="416"/>
      <c r="D300" s="416"/>
      <c r="E300" s="853" t="str">
        <f>Translations!$B$1150</f>
        <v>Daljnji postupak dodan od strane postrojenja</v>
      </c>
      <c r="F300" s="853"/>
      <c r="G300" s="853"/>
      <c r="H300" s="853"/>
      <c r="I300" s="853"/>
      <c r="J300" s="853"/>
      <c r="K300" s="853"/>
      <c r="L300" s="853"/>
      <c r="M300" s="853"/>
      <c r="N300" s="853"/>
      <c r="O300" s="321"/>
      <c r="P300" s="72"/>
      <c r="Q300" s="72"/>
      <c r="R300" s="72"/>
      <c r="S300" s="72"/>
      <c r="T300" s="72"/>
      <c r="U300" s="72"/>
      <c r="V300" s="72"/>
      <c r="W300" s="72"/>
    </row>
    <row r="301" spans="1:23" ht="12.75" hidden="1" customHeight="1" x14ac:dyDescent="0.2">
      <c r="A301" s="17" t="s">
        <v>1088</v>
      </c>
      <c r="B301" s="416"/>
      <c r="C301" s="416"/>
      <c r="D301" s="416"/>
      <c r="E301" s="416"/>
      <c r="F301" s="416"/>
      <c r="G301" s="416"/>
      <c r="H301" s="416"/>
      <c r="I301" s="416"/>
      <c r="J301" s="416"/>
      <c r="K301" s="416"/>
      <c r="L301" s="416"/>
      <c r="M301" s="416"/>
      <c r="N301" s="416"/>
      <c r="O301" s="321"/>
      <c r="P301" s="72"/>
      <c r="Q301" s="72"/>
      <c r="R301" s="72"/>
      <c r="S301" s="72"/>
      <c r="T301" s="72"/>
      <c r="U301" s="72"/>
      <c r="V301" s="72"/>
      <c r="W301" s="72"/>
    </row>
    <row r="302" spans="1:23" ht="12.75" hidden="1" customHeight="1" x14ac:dyDescent="0.2">
      <c r="A302" s="17" t="s">
        <v>1088</v>
      </c>
      <c r="B302" s="416"/>
      <c r="C302" s="416"/>
      <c r="D302" s="416"/>
      <c r="E302" s="1096" t="str">
        <f>Translations!$B$405</f>
        <v>Naziv postupka</v>
      </c>
      <c r="F302" s="1097"/>
      <c r="G302" s="1036"/>
      <c r="H302" s="979"/>
      <c r="I302" s="979"/>
      <c r="J302" s="979"/>
      <c r="K302" s="979"/>
      <c r="L302" s="979"/>
      <c r="M302" s="979"/>
      <c r="N302" s="980"/>
      <c r="O302" s="321"/>
      <c r="P302" s="72"/>
      <c r="Q302" s="72"/>
      <c r="R302" s="72"/>
      <c r="S302" s="72"/>
      <c r="T302" s="72"/>
      <c r="U302" s="72"/>
      <c r="V302" s="72"/>
      <c r="W302" s="72"/>
    </row>
    <row r="303" spans="1:23" ht="12.75" hidden="1" customHeight="1" x14ac:dyDescent="0.2">
      <c r="A303" s="17" t="s">
        <v>1088</v>
      </c>
      <c r="B303" s="416"/>
      <c r="C303" s="416"/>
      <c r="D303" s="416"/>
      <c r="E303" s="1096" t="str">
        <f>Translations!$B$407</f>
        <v>Oznaka postupka</v>
      </c>
      <c r="F303" s="1097"/>
      <c r="G303" s="1036"/>
      <c r="H303" s="979"/>
      <c r="I303" s="979"/>
      <c r="J303" s="979"/>
      <c r="K303" s="979"/>
      <c r="L303" s="979"/>
      <c r="M303" s="979"/>
      <c r="N303" s="980"/>
      <c r="O303" s="321"/>
      <c r="P303" s="72"/>
      <c r="Q303" s="72"/>
      <c r="R303" s="72"/>
      <c r="S303" s="72"/>
      <c r="T303" s="72"/>
      <c r="U303" s="72"/>
      <c r="V303" s="72"/>
      <c r="W303" s="72"/>
    </row>
    <row r="304" spans="1:23" ht="12.75" hidden="1" customHeight="1" x14ac:dyDescent="0.2">
      <c r="A304" s="17" t="s">
        <v>1088</v>
      </c>
      <c r="B304" s="416"/>
      <c r="C304" s="416"/>
      <c r="D304" s="416"/>
      <c r="E304" s="1096" t="str">
        <f>Translations!$B$409</f>
        <v>Oznaka dijagrama (ukoliko je primjenjivo)</v>
      </c>
      <c r="F304" s="1097"/>
      <c r="G304" s="1036"/>
      <c r="H304" s="979"/>
      <c r="I304" s="979"/>
      <c r="J304" s="979"/>
      <c r="K304" s="979"/>
      <c r="L304" s="979"/>
      <c r="M304" s="979"/>
      <c r="N304" s="980"/>
      <c r="O304" s="321"/>
      <c r="P304" s="72"/>
      <c r="Q304" s="72"/>
      <c r="R304" s="72"/>
      <c r="S304" s="72"/>
      <c r="T304" s="72"/>
      <c r="U304" s="72"/>
      <c r="V304" s="72"/>
      <c r="W304" s="72"/>
    </row>
    <row r="305" spans="1:23" ht="25.5" hidden="1" customHeight="1" x14ac:dyDescent="0.2">
      <c r="A305" s="17" t="s">
        <v>1088</v>
      </c>
      <c r="B305" s="416"/>
      <c r="C305" s="416"/>
      <c r="D305" s="416"/>
      <c r="E305" s="1098" t="str">
        <f>Translations!$B$411</f>
        <v>Kratki opis postupka</v>
      </c>
      <c r="F305" s="1099"/>
      <c r="G305" s="1100"/>
      <c r="H305" s="1101"/>
      <c r="I305" s="1101"/>
      <c r="J305" s="1101"/>
      <c r="K305" s="1101"/>
      <c r="L305" s="1101"/>
      <c r="M305" s="1101"/>
      <c r="N305" s="1102"/>
      <c r="O305" s="321"/>
      <c r="P305" s="72"/>
      <c r="Q305" s="72"/>
      <c r="R305" s="72"/>
      <c r="S305" s="72"/>
      <c r="T305" s="72"/>
      <c r="U305" s="72"/>
      <c r="V305" s="72"/>
      <c r="W305" s="72"/>
    </row>
    <row r="306" spans="1:23" ht="25.5" hidden="1" customHeight="1" x14ac:dyDescent="0.2">
      <c r="A306" s="17" t="s">
        <v>1088</v>
      </c>
      <c r="B306" s="416"/>
      <c r="C306" s="416"/>
      <c r="D306" s="416"/>
      <c r="E306" s="585"/>
      <c r="F306" s="586"/>
      <c r="G306" s="1090"/>
      <c r="H306" s="1091"/>
      <c r="I306" s="1091"/>
      <c r="J306" s="1091"/>
      <c r="K306" s="1091"/>
      <c r="L306" s="1091"/>
      <c r="M306" s="1091"/>
      <c r="N306" s="1092"/>
      <c r="O306" s="321"/>
      <c r="P306" s="72"/>
      <c r="Q306" s="72"/>
      <c r="R306" s="72"/>
      <c r="S306" s="72"/>
      <c r="T306" s="72"/>
      <c r="U306" s="72"/>
      <c r="V306" s="72"/>
      <c r="W306" s="72"/>
    </row>
    <row r="307" spans="1:23" ht="25.5" hidden="1" customHeight="1" x14ac:dyDescent="0.2">
      <c r="A307" s="17" t="s">
        <v>1088</v>
      </c>
      <c r="B307" s="416"/>
      <c r="C307" s="416"/>
      <c r="D307" s="416"/>
      <c r="E307" s="587"/>
      <c r="F307" s="588"/>
      <c r="G307" s="1093"/>
      <c r="H307" s="1094"/>
      <c r="I307" s="1094"/>
      <c r="J307" s="1094"/>
      <c r="K307" s="1094"/>
      <c r="L307" s="1094"/>
      <c r="M307" s="1094"/>
      <c r="N307" s="1095"/>
      <c r="O307" s="321"/>
      <c r="P307" s="72"/>
      <c r="Q307" s="72"/>
      <c r="R307" s="72"/>
      <c r="S307" s="72"/>
      <c r="T307" s="72"/>
      <c r="U307" s="72"/>
      <c r="V307" s="72"/>
      <c r="W307" s="72"/>
    </row>
    <row r="308" spans="1:23" ht="25.5" hidden="1" customHeight="1" x14ac:dyDescent="0.2">
      <c r="A308" s="17" t="s">
        <v>1088</v>
      </c>
      <c r="B308" s="416"/>
      <c r="C308" s="416"/>
      <c r="D308" s="416"/>
      <c r="E308" s="1096" t="str">
        <f>Translations!$B$414</f>
        <v>Ustrojstvena jedinica tvrtke odgovorna za postupke i za obradu podataka.</v>
      </c>
      <c r="F308" s="1097"/>
      <c r="G308" s="1036"/>
      <c r="H308" s="1037"/>
      <c r="I308" s="1037"/>
      <c r="J308" s="1037"/>
      <c r="K308" s="1037"/>
      <c r="L308" s="1037"/>
      <c r="M308" s="1037"/>
      <c r="N308" s="1060"/>
      <c r="O308" s="321"/>
      <c r="P308" s="72"/>
      <c r="Q308" s="72"/>
      <c r="R308" s="72"/>
      <c r="S308" s="72"/>
      <c r="T308" s="72"/>
      <c r="U308" s="72"/>
      <c r="V308" s="72"/>
      <c r="W308" s="72"/>
    </row>
    <row r="309" spans="1:23" ht="12.75" hidden="1" customHeight="1" x14ac:dyDescent="0.2">
      <c r="A309" s="17" t="s">
        <v>1088</v>
      </c>
      <c r="B309" s="416"/>
      <c r="C309" s="416"/>
      <c r="D309" s="416"/>
      <c r="E309" s="1096" t="str">
        <f>Translations!$B$416</f>
        <v>Lokacija na kojoj se pohranjuju zapisi</v>
      </c>
      <c r="F309" s="1097"/>
      <c r="G309" s="1036"/>
      <c r="H309" s="979"/>
      <c r="I309" s="979"/>
      <c r="J309" s="979"/>
      <c r="K309" s="979"/>
      <c r="L309" s="979"/>
      <c r="M309" s="979"/>
      <c r="N309" s="980"/>
      <c r="O309" s="321"/>
      <c r="P309" s="72"/>
      <c r="Q309" s="72"/>
      <c r="R309" s="72"/>
      <c r="S309" s="72"/>
      <c r="T309" s="72"/>
      <c r="U309" s="72"/>
      <c r="V309" s="72"/>
      <c r="W309" s="72"/>
    </row>
    <row r="310" spans="1:23" ht="25.5" hidden="1" customHeight="1" x14ac:dyDescent="0.2">
      <c r="A310" s="17" t="s">
        <v>1088</v>
      </c>
      <c r="B310" s="416"/>
      <c r="C310" s="416"/>
      <c r="D310" s="416"/>
      <c r="E310" s="1096" t="str">
        <f>Translations!$B$418</f>
        <v>Naziv informatičkog sustava koji se koristi (ako je primjenjivo).</v>
      </c>
      <c r="F310" s="1097"/>
      <c r="G310" s="1036"/>
      <c r="H310" s="979"/>
      <c r="I310" s="979"/>
      <c r="J310" s="979"/>
      <c r="K310" s="979"/>
      <c r="L310" s="979"/>
      <c r="M310" s="979"/>
      <c r="N310" s="980"/>
      <c r="O310" s="321"/>
      <c r="P310" s="72"/>
      <c r="Q310" s="72"/>
      <c r="R310" s="72"/>
      <c r="S310" s="72"/>
      <c r="T310" s="72"/>
      <c r="U310" s="72"/>
      <c r="V310" s="72"/>
      <c r="W310" s="72"/>
    </row>
    <row r="311" spans="1:23" ht="25.5" hidden="1" customHeight="1" x14ac:dyDescent="0.2">
      <c r="A311" s="17" t="s">
        <v>1088</v>
      </c>
      <c r="B311" s="416"/>
      <c r="C311" s="416"/>
      <c r="D311" s="416"/>
      <c r="E311" s="1096" t="str">
        <f>Translations!$B$420</f>
        <v>Popis HRN EN i ostalih primjenjenih normi (ako je primjenjivo)</v>
      </c>
      <c r="F311" s="1097"/>
      <c r="G311" s="1036"/>
      <c r="H311" s="979"/>
      <c r="I311" s="979"/>
      <c r="J311" s="979"/>
      <c r="K311" s="979"/>
      <c r="L311" s="979"/>
      <c r="M311" s="979"/>
      <c r="N311" s="980"/>
      <c r="O311" s="321"/>
      <c r="P311" s="72"/>
      <c r="Q311" s="72"/>
      <c r="R311" s="72"/>
      <c r="S311" s="72"/>
      <c r="T311" s="72"/>
      <c r="U311" s="72"/>
      <c r="V311" s="72"/>
      <c r="W311" s="72"/>
    </row>
    <row r="312" spans="1:23" ht="12.75" customHeight="1" x14ac:dyDescent="0.2">
      <c r="A312" s="72" t="s">
        <v>5</v>
      </c>
      <c r="B312" s="416"/>
      <c r="C312" s="416"/>
      <c r="D312" s="416"/>
      <c r="E312" s="416"/>
      <c r="F312" s="416"/>
      <c r="G312" s="416"/>
      <c r="H312" s="416"/>
      <c r="I312" s="416"/>
      <c r="J312" s="416"/>
      <c r="K312" s="416"/>
      <c r="L312" s="416"/>
      <c r="M312" s="416"/>
      <c r="N312" s="416"/>
      <c r="O312" s="321"/>
      <c r="P312" s="72"/>
      <c r="Q312" s="72"/>
      <c r="R312" s="72"/>
      <c r="S312" s="72"/>
      <c r="T312" s="72"/>
      <c r="U312" s="72"/>
      <c r="V312" s="72"/>
      <c r="W312" s="72"/>
    </row>
    <row r="313" spans="1:23" ht="5.0999999999999996" customHeight="1" x14ac:dyDescent="0.2">
      <c r="A313" s="17"/>
      <c r="B313" s="416"/>
      <c r="C313" s="429"/>
      <c r="D313" s="14"/>
      <c r="E313" s="416"/>
      <c r="F313" s="416"/>
      <c r="G313" s="1103" t="str">
        <f>Translations!$B$429</f>
        <v>Pritisnite "+" kako bi dodali više postupaka</v>
      </c>
      <c r="H313" s="1104"/>
      <c r="I313" s="1104"/>
      <c r="J313" s="1104"/>
      <c r="K313" s="1105"/>
      <c r="L313" s="416"/>
      <c r="M313" s="321"/>
      <c r="N313" s="416"/>
      <c r="O313" s="321"/>
      <c r="P313" s="72"/>
      <c r="Q313" s="72"/>
      <c r="R313" s="72"/>
      <c r="S313" s="72"/>
      <c r="T313" s="72"/>
      <c r="U313" s="102"/>
      <c r="V313" s="72"/>
      <c r="W313" s="72"/>
    </row>
    <row r="314" spans="1:23" ht="12.75" customHeight="1" x14ac:dyDescent="0.2">
      <c r="A314" s="17"/>
      <c r="B314" s="416"/>
      <c r="C314" s="429"/>
      <c r="D314" s="14"/>
      <c r="E314" s="416"/>
      <c r="F314" s="416"/>
      <c r="G314" s="1106"/>
      <c r="H314" s="1107"/>
      <c r="I314" s="1107"/>
      <c r="J314" s="1107"/>
      <c r="K314" s="963"/>
      <c r="L314" s="416"/>
      <c r="M314" s="321"/>
      <c r="N314" s="416"/>
      <c r="O314" s="321"/>
      <c r="P314" s="72"/>
      <c r="Q314" s="72"/>
      <c r="R314" s="72"/>
      <c r="S314" s="72"/>
      <c r="T314" s="72"/>
      <c r="U314" s="102"/>
      <c r="V314" s="72"/>
      <c r="W314" s="72"/>
    </row>
    <row r="315" spans="1:23" ht="5.0999999999999996" customHeight="1" x14ac:dyDescent="0.2">
      <c r="A315" s="17"/>
      <c r="B315" s="416"/>
      <c r="C315" s="429"/>
      <c r="D315" s="14"/>
      <c r="E315" s="416"/>
      <c r="F315" s="416"/>
      <c r="G315" s="1108"/>
      <c r="H315" s="1109"/>
      <c r="I315" s="1109"/>
      <c r="J315" s="1109"/>
      <c r="K315" s="1110"/>
      <c r="L315" s="416"/>
      <c r="M315" s="321"/>
      <c r="N315" s="416"/>
      <c r="O315" s="321"/>
      <c r="P315" s="72"/>
      <c r="Q315" s="72"/>
      <c r="R315" s="72"/>
      <c r="S315" s="72"/>
      <c r="T315" s="72"/>
      <c r="U315" s="102"/>
      <c r="V315" s="72"/>
      <c r="W315" s="72"/>
    </row>
    <row r="316" spans="1:23" ht="12.75" customHeight="1" x14ac:dyDescent="0.2">
      <c r="A316" s="72"/>
      <c r="B316" s="416"/>
      <c r="C316" s="416"/>
      <c r="D316" s="416"/>
      <c r="E316" s="416"/>
      <c r="F316" s="416"/>
      <c r="G316" s="416"/>
      <c r="H316" s="416"/>
      <c r="I316" s="416"/>
      <c r="J316" s="416"/>
      <c r="K316" s="416"/>
      <c r="L316" s="416"/>
      <c r="M316" s="416"/>
      <c r="N316" s="416"/>
      <c r="O316" s="321"/>
      <c r="P316" s="72"/>
      <c r="Q316" s="72"/>
      <c r="R316" s="72"/>
      <c r="S316" s="72"/>
      <c r="T316" s="72"/>
      <c r="U316" s="72"/>
      <c r="V316" s="72"/>
      <c r="W316" s="72"/>
    </row>
    <row r="317" spans="1:23" ht="15" customHeight="1" x14ac:dyDescent="0.2">
      <c r="A317" s="72"/>
      <c r="B317" s="416"/>
      <c r="C317" s="416"/>
      <c r="D317" s="416"/>
      <c r="E317" s="416"/>
      <c r="F317" s="882" t="str">
        <f>EUconst_MsgNextSheet</f>
        <v xml:space="preserve">&lt;&lt;&lt; Pritisnite ovdje kako bi prešli na slijedeći list &gt;&gt;&gt; </v>
      </c>
      <c r="G317" s="882"/>
      <c r="H317" s="882"/>
      <c r="I317" s="882"/>
      <c r="J317" s="882"/>
      <c r="K317" s="882"/>
      <c r="L317" s="882"/>
      <c r="M317" s="416"/>
      <c r="N317" s="416"/>
      <c r="O317" s="321"/>
      <c r="P317" s="72"/>
      <c r="Q317" s="72"/>
      <c r="R317" s="72"/>
      <c r="S317" s="72"/>
      <c r="T317" s="72"/>
      <c r="U317" s="72"/>
      <c r="V317" s="72"/>
      <c r="W317" s="72"/>
    </row>
    <row r="318" spans="1:23" ht="12.75" hidden="1" customHeight="1" x14ac:dyDescent="0.2">
      <c r="A318" s="17" t="s">
        <v>1088</v>
      </c>
      <c r="B318" s="72"/>
      <c r="C318" s="17" t="s">
        <v>467</v>
      </c>
      <c r="D318" s="17" t="s">
        <v>467</v>
      </c>
      <c r="E318" s="17" t="s">
        <v>467</v>
      </c>
      <c r="F318" s="17" t="s">
        <v>467</v>
      </c>
      <c r="G318" s="17" t="s">
        <v>467</v>
      </c>
      <c r="H318" s="17" t="s">
        <v>467</v>
      </c>
      <c r="I318" s="17" t="s">
        <v>467</v>
      </c>
      <c r="J318" s="17" t="s">
        <v>467</v>
      </c>
      <c r="K318" s="17" t="s">
        <v>467</v>
      </c>
      <c r="L318" s="17" t="s">
        <v>467</v>
      </c>
      <c r="M318" s="17" t="s">
        <v>467</v>
      </c>
      <c r="N318" s="17" t="s">
        <v>467</v>
      </c>
      <c r="O318" s="17" t="s">
        <v>467</v>
      </c>
      <c r="P318" s="17"/>
      <c r="Q318" s="17" t="s">
        <v>467</v>
      </c>
      <c r="R318" s="17" t="s">
        <v>467</v>
      </c>
      <c r="S318" s="17" t="s">
        <v>467</v>
      </c>
      <c r="T318" s="17" t="s">
        <v>467</v>
      </c>
      <c r="U318" s="17" t="s">
        <v>467</v>
      </c>
      <c r="V318" s="17" t="s">
        <v>467</v>
      </c>
      <c r="W318" s="17" t="s">
        <v>467</v>
      </c>
    </row>
  </sheetData>
  <sheetProtection sheet="1" objects="1" scenarios="1" formatCells="0" formatColumns="0" formatRows="0"/>
  <mergeCells count="481">
    <mergeCell ref="E182:F182"/>
    <mergeCell ref="E183:F183"/>
    <mergeCell ref="E194:F194"/>
    <mergeCell ref="G181:N181"/>
    <mergeCell ref="E201:F201"/>
    <mergeCell ref="G192:N192"/>
    <mergeCell ref="G176:N176"/>
    <mergeCell ref="E178:F178"/>
    <mergeCell ref="G193:N193"/>
    <mergeCell ref="G196:N196"/>
    <mergeCell ref="G194:N194"/>
    <mergeCell ref="G179:N179"/>
    <mergeCell ref="E177:F177"/>
    <mergeCell ref="E200:F200"/>
    <mergeCell ref="G183:N183"/>
    <mergeCell ref="E179:F179"/>
    <mergeCell ref="G182:N182"/>
    <mergeCell ref="G180:N180"/>
    <mergeCell ref="F138:G138"/>
    <mergeCell ref="E172:F172"/>
    <mergeCell ref="G178:N178"/>
    <mergeCell ref="M138:N138"/>
    <mergeCell ref="M153:N153"/>
    <mergeCell ref="M149:N149"/>
    <mergeCell ref="M141:N141"/>
    <mergeCell ref="I138:K138"/>
    <mergeCell ref="I141:K141"/>
    <mergeCell ref="G170:N170"/>
    <mergeCell ref="G172:N172"/>
    <mergeCell ref="E162:N162"/>
    <mergeCell ref="F142:G142"/>
    <mergeCell ref="M147:N147"/>
    <mergeCell ref="I144:K144"/>
    <mergeCell ref="I145:K145"/>
    <mergeCell ref="M144:N144"/>
    <mergeCell ref="F146:G146"/>
    <mergeCell ref="F147:G147"/>
    <mergeCell ref="F141:G141"/>
    <mergeCell ref="G167:N167"/>
    <mergeCell ref="G177:N177"/>
    <mergeCell ref="G166:N166"/>
    <mergeCell ref="I140:K140"/>
    <mergeCell ref="G284:N284"/>
    <mergeCell ref="E281:F281"/>
    <mergeCell ref="G281:N281"/>
    <mergeCell ref="E282:F282"/>
    <mergeCell ref="G282:N282"/>
    <mergeCell ref="E283:F283"/>
    <mergeCell ref="G283:N283"/>
    <mergeCell ref="E277:F277"/>
    <mergeCell ref="G277:N277"/>
    <mergeCell ref="E278:F278"/>
    <mergeCell ref="G278:N278"/>
    <mergeCell ref="G279:N279"/>
    <mergeCell ref="G280:N280"/>
    <mergeCell ref="G303:N303"/>
    <mergeCell ref="F151:G151"/>
    <mergeCell ref="I151:K151"/>
    <mergeCell ref="I152:K152"/>
    <mergeCell ref="F79:G80"/>
    <mergeCell ref="G304:N304"/>
    <mergeCell ref="G306:N306"/>
    <mergeCell ref="E305:F305"/>
    <mergeCell ref="G305:N305"/>
    <mergeCell ref="M151:N151"/>
    <mergeCell ref="E168:F168"/>
    <mergeCell ref="M152:N152"/>
    <mergeCell ref="E303:F303"/>
    <mergeCell ref="G171:N171"/>
    <mergeCell ref="F153:G153"/>
    <mergeCell ref="F154:G154"/>
    <mergeCell ref="E167:F167"/>
    <mergeCell ref="E169:F169"/>
    <mergeCell ref="G276:N276"/>
    <mergeCell ref="E174:F174"/>
    <mergeCell ref="F152:G152"/>
    <mergeCell ref="I153:K153"/>
    <mergeCell ref="E161:N161"/>
    <mergeCell ref="E284:F284"/>
    <mergeCell ref="E311:F311"/>
    <mergeCell ref="G311:N311"/>
    <mergeCell ref="E308:F308"/>
    <mergeCell ref="G308:N308"/>
    <mergeCell ref="E310:F310"/>
    <mergeCell ref="G307:N307"/>
    <mergeCell ref="G310:N310"/>
    <mergeCell ref="E309:F309"/>
    <mergeCell ref="G309:N309"/>
    <mergeCell ref="E304:F304"/>
    <mergeCell ref="E15:N15"/>
    <mergeCell ref="E17:N17"/>
    <mergeCell ref="E33:N33"/>
    <mergeCell ref="E34:N34"/>
    <mergeCell ref="E35:N35"/>
    <mergeCell ref="M67:M68"/>
    <mergeCell ref="N67:N68"/>
    <mergeCell ref="E16:N16"/>
    <mergeCell ref="E18:N18"/>
    <mergeCell ref="E26:N26"/>
    <mergeCell ref="M81:M82"/>
    <mergeCell ref="N63:N64"/>
    <mergeCell ref="E40:N40"/>
    <mergeCell ref="E46:N46"/>
    <mergeCell ref="E50:N50"/>
    <mergeCell ref="E58:N58"/>
    <mergeCell ref="E47:N47"/>
    <mergeCell ref="E49:N49"/>
    <mergeCell ref="E53:N53"/>
    <mergeCell ref="E52:N52"/>
    <mergeCell ref="I150:K150"/>
    <mergeCell ref="M150:N150"/>
    <mergeCell ref="I139:K139"/>
    <mergeCell ref="L6:N6"/>
    <mergeCell ref="K8:N8"/>
    <mergeCell ref="D10:N10"/>
    <mergeCell ref="E31:N31"/>
    <mergeCell ref="D12:N12"/>
    <mergeCell ref="E29:N29"/>
    <mergeCell ref="E25:N25"/>
    <mergeCell ref="E22:N22"/>
    <mergeCell ref="E23:N23"/>
    <mergeCell ref="D13:N13"/>
    <mergeCell ref="E19:N19"/>
    <mergeCell ref="E28:N28"/>
    <mergeCell ref="E27:N27"/>
    <mergeCell ref="E21:N21"/>
    <mergeCell ref="E24:N24"/>
    <mergeCell ref="E39:N39"/>
    <mergeCell ref="E32:N32"/>
    <mergeCell ref="E37:N37"/>
    <mergeCell ref="E38:N38"/>
    <mergeCell ref="E36:N36"/>
    <mergeCell ref="E30:N30"/>
    <mergeCell ref="F145:G145"/>
    <mergeCell ref="F144:G144"/>
    <mergeCell ref="F148:G148"/>
    <mergeCell ref="I148:K148"/>
    <mergeCell ref="F136:G136"/>
    <mergeCell ref="F119:N119"/>
    <mergeCell ref="F124:N124"/>
    <mergeCell ref="E132:N132"/>
    <mergeCell ref="F123:N123"/>
    <mergeCell ref="F120:N120"/>
    <mergeCell ref="F121:N121"/>
    <mergeCell ref="I136:K136"/>
    <mergeCell ref="E133:N133"/>
    <mergeCell ref="F137:G137"/>
    <mergeCell ref="F143:G143"/>
    <mergeCell ref="I143:K143"/>
    <mergeCell ref="M142:N142"/>
    <mergeCell ref="M140:N140"/>
    <mergeCell ref="I137:K137"/>
    <mergeCell ref="F114:N114"/>
    <mergeCell ref="F113:N113"/>
    <mergeCell ref="F107:N107"/>
    <mergeCell ref="F108:N108"/>
    <mergeCell ref="F112:N112"/>
    <mergeCell ref="E94:I94"/>
    <mergeCell ref="T87:T88"/>
    <mergeCell ref="F118:N118"/>
    <mergeCell ref="F116:N116"/>
    <mergeCell ref="E131:N131"/>
    <mergeCell ref="E130:N130"/>
    <mergeCell ref="F117:N117"/>
    <mergeCell ref="M136:N136"/>
    <mergeCell ref="T83:T84"/>
    <mergeCell ref="U83:U84"/>
    <mergeCell ref="U81:U82"/>
    <mergeCell ref="S83:S84"/>
    <mergeCell ref="E100:N100"/>
    <mergeCell ref="E101:N101"/>
    <mergeCell ref="E95:N95"/>
    <mergeCell ref="E98:N98"/>
    <mergeCell ref="S87:S88"/>
    <mergeCell ref="N87:N88"/>
    <mergeCell ref="S81:S82"/>
    <mergeCell ref="E99:N99"/>
    <mergeCell ref="U85:U86"/>
    <mergeCell ref="S85:S86"/>
    <mergeCell ref="U87:U88"/>
    <mergeCell ref="I85:I86"/>
    <mergeCell ref="H87:H88"/>
    <mergeCell ref="I87:I88"/>
    <mergeCell ref="T85:T86"/>
    <mergeCell ref="S79:S80"/>
    <mergeCell ref="N77:N78"/>
    <mergeCell ref="N81:N82"/>
    <mergeCell ref="N75:N76"/>
    <mergeCell ref="N79:N80"/>
    <mergeCell ref="N65:N66"/>
    <mergeCell ref="S73:S74"/>
    <mergeCell ref="S71:S72"/>
    <mergeCell ref="M77:M78"/>
    <mergeCell ref="M145:N145"/>
    <mergeCell ref="E56:N56"/>
    <mergeCell ref="M61:N61"/>
    <mergeCell ref="M63:M64"/>
    <mergeCell ref="N69:N70"/>
    <mergeCell ref="M65:M66"/>
    <mergeCell ref="M71:M72"/>
    <mergeCell ref="M69:M70"/>
    <mergeCell ref="E57:N57"/>
    <mergeCell ref="I61:K61"/>
    <mergeCell ref="L61:L62"/>
    <mergeCell ref="F61:G62"/>
    <mergeCell ref="H61:H62"/>
    <mergeCell ref="E61:E62"/>
    <mergeCell ref="F81:G82"/>
    <mergeCell ref="F83:G84"/>
    <mergeCell ref="F85:G86"/>
    <mergeCell ref="H85:H86"/>
    <mergeCell ref="F105:N105"/>
    <mergeCell ref="F106:N106"/>
    <mergeCell ref="E102:N102"/>
    <mergeCell ref="M137:N137"/>
    <mergeCell ref="F139:G139"/>
    <mergeCell ref="M139:N139"/>
    <mergeCell ref="I147:K147"/>
    <mergeCell ref="G168:N168"/>
    <mergeCell ref="I146:K146"/>
    <mergeCell ref="M148:N148"/>
    <mergeCell ref="E166:F166"/>
    <mergeCell ref="E160:N160"/>
    <mergeCell ref="E176:F176"/>
    <mergeCell ref="E175:F175"/>
    <mergeCell ref="I149:K149"/>
    <mergeCell ref="I154:K154"/>
    <mergeCell ref="M154:N154"/>
    <mergeCell ref="F149:G149"/>
    <mergeCell ref="F150:G150"/>
    <mergeCell ref="G169:N169"/>
    <mergeCell ref="G175:N175"/>
    <mergeCell ref="G174:N174"/>
    <mergeCell ref="G173:N173"/>
    <mergeCell ref="E173:F173"/>
    <mergeCell ref="G207:N207"/>
    <mergeCell ref="E217:N217"/>
    <mergeCell ref="G208:N208"/>
    <mergeCell ref="E211:F211"/>
    <mergeCell ref="E195:F195"/>
    <mergeCell ref="E192:F192"/>
    <mergeCell ref="E193:F193"/>
    <mergeCell ref="G210:N210"/>
    <mergeCell ref="E184:F184"/>
    <mergeCell ref="G205:N205"/>
    <mergeCell ref="E206:F206"/>
    <mergeCell ref="E205:F205"/>
    <mergeCell ref="E187:N187"/>
    <mergeCell ref="G185:N185"/>
    <mergeCell ref="E185:F185"/>
    <mergeCell ref="E226:F226"/>
    <mergeCell ref="G222:N222"/>
    <mergeCell ref="G226:N226"/>
    <mergeCell ref="E225:F225"/>
    <mergeCell ref="G224:N224"/>
    <mergeCell ref="E222:F222"/>
    <mergeCell ref="E220:F220"/>
    <mergeCell ref="G184:N184"/>
    <mergeCell ref="G195:N195"/>
    <mergeCell ref="E198:F198"/>
    <mergeCell ref="G200:N200"/>
    <mergeCell ref="G198:N198"/>
    <mergeCell ref="G209:N209"/>
    <mergeCell ref="E219:F219"/>
    <mergeCell ref="G221:N221"/>
    <mergeCell ref="G220:N220"/>
    <mergeCell ref="E207:F207"/>
    <mergeCell ref="G199:N199"/>
    <mergeCell ref="E188:N188"/>
    <mergeCell ref="G219:N219"/>
    <mergeCell ref="G213:N213"/>
    <mergeCell ref="E216:N216"/>
    <mergeCell ref="E199:F199"/>
    <mergeCell ref="E208:F208"/>
    <mergeCell ref="U75:U76"/>
    <mergeCell ref="T73:T74"/>
    <mergeCell ref="T75:T76"/>
    <mergeCell ref="U71:U72"/>
    <mergeCell ref="N71:N72"/>
    <mergeCell ref="N73:N74"/>
    <mergeCell ref="M75:M76"/>
    <mergeCell ref="U77:U78"/>
    <mergeCell ref="T77:T78"/>
    <mergeCell ref="S77:S78"/>
    <mergeCell ref="T79:T80"/>
    <mergeCell ref="U79:U80"/>
    <mergeCell ref="T81:T82"/>
    <mergeCell ref="S75:S76"/>
    <mergeCell ref="E55:N55"/>
    <mergeCell ref="E51:N51"/>
    <mergeCell ref="E54:N54"/>
    <mergeCell ref="M73:M74"/>
    <mergeCell ref="U67:U68"/>
    <mergeCell ref="U69:U70"/>
    <mergeCell ref="S69:S70"/>
    <mergeCell ref="S67:S68"/>
    <mergeCell ref="T67:T68"/>
    <mergeCell ref="T69:T70"/>
    <mergeCell ref="H77:H78"/>
    <mergeCell ref="F67:G68"/>
    <mergeCell ref="F69:G70"/>
    <mergeCell ref="F71:G72"/>
    <mergeCell ref="F73:G74"/>
    <mergeCell ref="F75:G76"/>
    <mergeCell ref="F77:G78"/>
    <mergeCell ref="H79:H80"/>
    <mergeCell ref="T71:T72"/>
    <mergeCell ref="U73:U74"/>
    <mergeCell ref="E4:F4"/>
    <mergeCell ref="G4:H4"/>
    <mergeCell ref="E3:F3"/>
    <mergeCell ref="N83:N84"/>
    <mergeCell ref="M79:M80"/>
    <mergeCell ref="M83:M84"/>
    <mergeCell ref="E41:N41"/>
    <mergeCell ref="E42:N42"/>
    <mergeCell ref="E45:N45"/>
    <mergeCell ref="E43:N43"/>
    <mergeCell ref="I67:I68"/>
    <mergeCell ref="H69:H70"/>
    <mergeCell ref="I69:I70"/>
    <mergeCell ref="H71:H72"/>
    <mergeCell ref="I71:I72"/>
    <mergeCell ref="I79:I80"/>
    <mergeCell ref="H81:H82"/>
    <mergeCell ref="I81:I82"/>
    <mergeCell ref="H83:H84"/>
    <mergeCell ref="I83:I84"/>
    <mergeCell ref="H73:H74"/>
    <mergeCell ref="I73:I74"/>
    <mergeCell ref="H75:H76"/>
    <mergeCell ref="I75:I76"/>
    <mergeCell ref="I2:J2"/>
    <mergeCell ref="K4:L4"/>
    <mergeCell ref="E164:N164"/>
    <mergeCell ref="K2:L2"/>
    <mergeCell ref="M2:N2"/>
    <mergeCell ref="M3:N3"/>
    <mergeCell ref="I3:J3"/>
    <mergeCell ref="M4:N4"/>
    <mergeCell ref="I4:J4"/>
    <mergeCell ref="E44:N44"/>
    <mergeCell ref="K3:L3"/>
    <mergeCell ref="M87:M88"/>
    <mergeCell ref="G156:K158"/>
    <mergeCell ref="F109:N109"/>
    <mergeCell ref="M146:N146"/>
    <mergeCell ref="E96:N96"/>
    <mergeCell ref="I142:K142"/>
    <mergeCell ref="F140:G140"/>
    <mergeCell ref="G126:K128"/>
    <mergeCell ref="F87:G88"/>
    <mergeCell ref="J94:N94"/>
    <mergeCell ref="M143:N143"/>
    <mergeCell ref="I77:I78"/>
    <mergeCell ref="H67:H68"/>
    <mergeCell ref="F317:L317"/>
    <mergeCell ref="C6:K6"/>
    <mergeCell ref="E59:N59"/>
    <mergeCell ref="E103:N103"/>
    <mergeCell ref="E134:N134"/>
    <mergeCell ref="G3:H3"/>
    <mergeCell ref="B2:D4"/>
    <mergeCell ref="E2:F2"/>
    <mergeCell ref="G2:H2"/>
    <mergeCell ref="M85:M86"/>
    <mergeCell ref="N85:N86"/>
    <mergeCell ref="G242:N242"/>
    <mergeCell ref="F115:N115"/>
    <mergeCell ref="F122:N122"/>
    <mergeCell ref="F110:N110"/>
    <mergeCell ref="F111:N111"/>
    <mergeCell ref="G90:K92"/>
    <mergeCell ref="E230:N230"/>
    <mergeCell ref="E233:F233"/>
    <mergeCell ref="G233:N233"/>
    <mergeCell ref="E234:F234"/>
    <mergeCell ref="G234:N234"/>
    <mergeCell ref="G197:N197"/>
    <mergeCell ref="G225:N225"/>
    <mergeCell ref="E302:F302"/>
    <mergeCell ref="E236:F236"/>
    <mergeCell ref="G236:N236"/>
    <mergeCell ref="G302:N302"/>
    <mergeCell ref="E244:N244"/>
    <mergeCell ref="G237:N237"/>
    <mergeCell ref="E239:F239"/>
    <mergeCell ref="E247:F247"/>
    <mergeCell ref="G247:N247"/>
    <mergeCell ref="E248:F248"/>
    <mergeCell ref="E261:F261"/>
    <mergeCell ref="G261:N261"/>
    <mergeCell ref="E262:F262"/>
    <mergeCell ref="G262:N262"/>
    <mergeCell ref="E263:F263"/>
    <mergeCell ref="G263:N263"/>
    <mergeCell ref="E264:F264"/>
    <mergeCell ref="G264:N264"/>
    <mergeCell ref="E269:F269"/>
    <mergeCell ref="E272:N272"/>
    <mergeCell ref="E273:N273"/>
    <mergeCell ref="E275:F275"/>
    <mergeCell ref="G275:N275"/>
    <mergeCell ref="E276:F276"/>
    <mergeCell ref="G313:K315"/>
    <mergeCell ref="E300:N300"/>
    <mergeCell ref="G238:N238"/>
    <mergeCell ref="G239:N239"/>
    <mergeCell ref="E240:F240"/>
    <mergeCell ref="G240:N240"/>
    <mergeCell ref="E241:F241"/>
    <mergeCell ref="G241:N241"/>
    <mergeCell ref="E242:F242"/>
    <mergeCell ref="E245:N245"/>
    <mergeCell ref="E250:F250"/>
    <mergeCell ref="G250:N250"/>
    <mergeCell ref="G251:N251"/>
    <mergeCell ref="G252:N252"/>
    <mergeCell ref="E253:F253"/>
    <mergeCell ref="G253:N253"/>
    <mergeCell ref="E254:F254"/>
    <mergeCell ref="G254:N254"/>
    <mergeCell ref="E255:F255"/>
    <mergeCell ref="G255:N255"/>
    <mergeCell ref="E256:F256"/>
    <mergeCell ref="G256:N256"/>
    <mergeCell ref="E258:N258"/>
    <mergeCell ref="E259:N259"/>
    <mergeCell ref="E228:F228"/>
    <mergeCell ref="E163:N163"/>
    <mergeCell ref="E189:N189"/>
    <mergeCell ref="E190:N190"/>
    <mergeCell ref="E235:F235"/>
    <mergeCell ref="G248:N248"/>
    <mergeCell ref="E249:F249"/>
    <mergeCell ref="G249:N249"/>
    <mergeCell ref="G201:N201"/>
    <mergeCell ref="E203:N203"/>
    <mergeCell ref="G206:N206"/>
    <mergeCell ref="G235:N235"/>
    <mergeCell ref="E231:N231"/>
    <mergeCell ref="G214:N214"/>
    <mergeCell ref="G211:N211"/>
    <mergeCell ref="E214:F214"/>
    <mergeCell ref="E213:F213"/>
    <mergeCell ref="E212:F212"/>
    <mergeCell ref="G212:N212"/>
    <mergeCell ref="G228:N228"/>
    <mergeCell ref="E221:F221"/>
    <mergeCell ref="G223:N223"/>
    <mergeCell ref="E227:F227"/>
    <mergeCell ref="G227:N227"/>
    <mergeCell ref="G269:N269"/>
    <mergeCell ref="E270:F270"/>
    <mergeCell ref="G270:N270"/>
    <mergeCell ref="G265:N265"/>
    <mergeCell ref="G266:N266"/>
    <mergeCell ref="E267:F267"/>
    <mergeCell ref="G267:N267"/>
    <mergeCell ref="E268:F268"/>
    <mergeCell ref="G268:N268"/>
    <mergeCell ref="E286:N286"/>
    <mergeCell ref="E287:N287"/>
    <mergeCell ref="E289:F289"/>
    <mergeCell ref="G289:N289"/>
    <mergeCell ref="E290:F290"/>
    <mergeCell ref="G290:N290"/>
    <mergeCell ref="E291:F291"/>
    <mergeCell ref="G291:N291"/>
    <mergeCell ref="E292:F292"/>
    <mergeCell ref="G292:N292"/>
    <mergeCell ref="G293:N293"/>
    <mergeCell ref="G294:N294"/>
    <mergeCell ref="E298:F298"/>
    <mergeCell ref="G298:N298"/>
    <mergeCell ref="E295:F295"/>
    <mergeCell ref="G295:N295"/>
    <mergeCell ref="E296:F296"/>
    <mergeCell ref="G296:N296"/>
    <mergeCell ref="E297:F297"/>
    <mergeCell ref="G297:N297"/>
  </mergeCells>
  <phoneticPr fontId="39" type="noConversion"/>
  <conditionalFormatting sqref="G302:N311 G233:N242 G205:N214 G219:N228 G192:N201 G176:N185 F139:N154 E24:N47 F21:N22 E21:E23 H67:L67 M67:N88 H69 J68:L88 H71:I71 H73:I73 H75:I75 H77:I77 H79:I79 H81:I81 H83:I83 H85:I85 H87:I87 F109:N124">
    <cfRule type="expression" dxfId="390" priority="34" stopIfTrue="1">
      <formula>$W$28</formula>
    </cfRule>
  </conditionalFormatting>
  <conditionalFormatting sqref="J94:N94">
    <cfRule type="expression" dxfId="389" priority="36" stopIfTrue="1">
      <formula>($W$28=TRUE)</formula>
    </cfRule>
    <cfRule type="expression" dxfId="388" priority="37" stopIfTrue="1">
      <formula>($W$94=TRUE)</formula>
    </cfRule>
  </conditionalFormatting>
  <conditionalFormatting sqref="G247:N256">
    <cfRule type="expression" dxfId="387" priority="10" stopIfTrue="1">
      <formula>$W$28</formula>
    </cfRule>
  </conditionalFormatting>
  <conditionalFormatting sqref="G261:N270">
    <cfRule type="expression" dxfId="386" priority="9" stopIfTrue="1">
      <formula>$W$28</formula>
    </cfRule>
  </conditionalFormatting>
  <conditionalFormatting sqref="I69">
    <cfRule type="expression" dxfId="385" priority="6" stopIfTrue="1">
      <formula>$W$28</formula>
    </cfRule>
  </conditionalFormatting>
  <conditionalFormatting sqref="F67">
    <cfRule type="expression" dxfId="384" priority="3" stopIfTrue="1">
      <formula>$W$28</formula>
    </cfRule>
  </conditionalFormatting>
  <conditionalFormatting sqref="F69 F71 F73 F75 F77 F79 F81 F83 F85 F87">
    <cfRule type="expression" dxfId="383" priority="4" stopIfTrue="1">
      <formula>$W$28</formula>
    </cfRule>
  </conditionalFormatting>
  <conditionalFormatting sqref="G275:N284">
    <cfRule type="expression" dxfId="382" priority="2" stopIfTrue="1">
      <formula>$W$28</formula>
    </cfRule>
  </conditionalFormatting>
  <conditionalFormatting sqref="G289:N298">
    <cfRule type="expression" dxfId="381" priority="1" stopIfTrue="1">
      <formula>$W$28</formula>
    </cfRule>
  </conditionalFormatting>
  <dataValidations xWindow="1302" yWindow="507" count="4">
    <dataValidation allowBlank="1" showInputMessage="1" sqref="F139:F154 G140:G154" xr:uid="{00000000-0002-0000-0500-000000000000}"/>
    <dataValidation type="list" allowBlank="1" showInputMessage="1" showErrorMessage="1" sqref="L137:L154" xr:uid="{00000000-0002-0000-0500-000001000000}">
      <formula1>EUconst_TrueFalse</formula1>
    </dataValidation>
    <dataValidation type="list" allowBlank="1" showInputMessage="1" showErrorMessage="1" sqref="F63 F65 F67:G88" xr:uid="{00000000-0002-0000-0500-000002000000}">
      <formula1>MeteringDevices</formula1>
    </dataValidation>
    <dataValidation type="list" allowBlank="1" showInputMessage="1" showErrorMessage="1" sqref="F109:N124" xr:uid="{00000000-0002-0000-0500-000003000000}">
      <formula1>InformationSources</formula1>
    </dataValidation>
  </dataValidations>
  <hyperlinks>
    <hyperlink ref="F317:L317" location="JUMP_E_Top" display="JUMP_E_Top" xr:uid="{00000000-0004-0000-0500-000000000000}"/>
    <hyperlink ref="E4:F4" location="JUMP_D_Bottom" display="End of sheet" xr:uid="{00000000-0004-0000-0500-000001000000}"/>
    <hyperlink ref="G3:H3" location="JUMP_7a" display="Description" xr:uid="{00000000-0004-0000-0500-000002000000}"/>
    <hyperlink ref="I3:J3" location="JUMP_7b" display="Measuring Instruments" xr:uid="{00000000-0004-0000-0500-000003000000}"/>
    <hyperlink ref="K3:L3" location="JUMP_7d" display="Information Sources" xr:uid="{00000000-0004-0000-0500-000004000000}"/>
    <hyperlink ref="G4:H4" location="JUMP_7e" display="Laboratories" xr:uid="{00000000-0004-0000-0500-000005000000}"/>
    <hyperlink ref="I4:J4" location="JUMP_7f" display="Procedures" xr:uid="{00000000-0004-0000-0500-000006000000}"/>
    <hyperlink ref="G2:H2" location="JUMP_a_Content" display="Table of contents" xr:uid="{00000000-0004-0000-0500-000007000000}"/>
    <hyperlink ref="I2:J2" location="JUMP_C_Top" display="Previous sheet" xr:uid="{00000000-0004-0000-0500-000008000000}"/>
    <hyperlink ref="K2:L2" location="JUMP_E_Top" display="Next sheet" xr:uid="{00000000-0004-0000-0500-000009000000}"/>
    <hyperlink ref="E3:F3" location="JUMP_D_Top" display="Top of sheet" xr:uid="{00000000-0004-0000-0500-00000A000000}"/>
  </hyperlinks>
  <pageMargins left="0.78740157480314965" right="0.78740157480314965" top="0.78740157480314965" bottom="0.78740157480314965" header="0.39370078740157483" footer="0.39370078740157483"/>
  <pageSetup paperSize="9" scale="61" fitToHeight="10" orientation="portrait" r:id="rId1"/>
  <headerFooter alignWithMargins="0">
    <oddHeader>&amp;L&amp;F, &amp;A&amp;R&amp;D, &amp;T</oddHeader>
    <oddFooter>&amp;C&amp;P / &amp;N</oddFooter>
  </headerFooter>
  <rowBreaks count="2" manualBreakCount="2">
    <brk id="52" max="16383" man="1"/>
    <brk id="159" min="1" max="13" man="1"/>
  </rowBreaks>
  <colBreaks count="1" manualBreakCount="1">
    <brk id="17" max="224"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indexed="11"/>
    <pageSetUpPr fitToPage="1"/>
  </sheetPr>
  <dimension ref="A1:W784"/>
  <sheetViews>
    <sheetView zoomScale="85" zoomScaleNormal="85" workbookViewId="0">
      <pane ySplit="4" topLeftCell="A5" activePane="bottomLeft" state="frozen"/>
      <selection activeCell="B2" sqref="B2"/>
      <selection pane="bottomLeft" activeCell="AA33" sqref="AA33"/>
    </sheetView>
  </sheetViews>
  <sheetFormatPr defaultColWidth="9.140625" defaultRowHeight="12.75" outlineLevelRow="1" x14ac:dyDescent="0.2"/>
  <cols>
    <col min="1" max="1" width="2.7109375" style="8" hidden="1" customWidth="1"/>
    <col min="2" max="2" width="2.7109375" style="11" customWidth="1"/>
    <col min="3" max="3" width="4.7109375" style="11" customWidth="1"/>
    <col min="4" max="4" width="4.7109375" style="185" customWidth="1"/>
    <col min="5" max="14" width="12.7109375" style="11" customWidth="1"/>
    <col min="15" max="15" width="6.7109375" style="11" customWidth="1"/>
    <col min="16" max="16" width="59.7109375" style="11" hidden="1" customWidth="1"/>
    <col min="17" max="23" width="11.42578125" style="8" hidden="1" customWidth="1"/>
    <col min="24" max="16384" width="9.140625" style="8"/>
  </cols>
  <sheetData>
    <row r="1" spans="1:23" ht="13.5" hidden="1" thickBot="1" x14ac:dyDescent="0.25">
      <c r="A1" s="17" t="s">
        <v>1088</v>
      </c>
      <c r="B1" s="6"/>
      <c r="C1" s="6"/>
      <c r="D1" s="16"/>
      <c r="E1" s="6"/>
      <c r="F1" s="6"/>
      <c r="G1" s="6"/>
      <c r="H1" s="6"/>
      <c r="I1" s="6"/>
      <c r="J1" s="6"/>
      <c r="K1" s="6"/>
      <c r="L1" s="6"/>
      <c r="M1" s="6"/>
      <c r="N1" s="6"/>
      <c r="O1" s="17"/>
      <c r="P1" s="17" t="s">
        <v>1088</v>
      </c>
      <c r="Q1" s="17" t="s">
        <v>1088</v>
      </c>
      <c r="R1" s="17" t="s">
        <v>1088</v>
      </c>
      <c r="S1" s="17" t="s">
        <v>1088</v>
      </c>
      <c r="T1" s="17" t="s">
        <v>1088</v>
      </c>
      <c r="U1" s="17" t="s">
        <v>1088</v>
      </c>
      <c r="V1" s="17" t="s">
        <v>1088</v>
      </c>
      <c r="W1" s="17" t="s">
        <v>1088</v>
      </c>
    </row>
    <row r="2" spans="1:23" ht="13.5" thickBot="1" x14ac:dyDescent="0.25">
      <c r="A2" s="17"/>
      <c r="B2" s="930" t="str">
        <f>Translations!$B$430</f>
        <v>E. 
Tokovi izvora</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c r="P2" s="17"/>
      <c r="Q2" s="72"/>
      <c r="R2" s="72"/>
      <c r="S2" s="72"/>
      <c r="T2" s="72"/>
      <c r="U2" s="72"/>
      <c r="V2" s="72"/>
      <c r="W2" s="72"/>
    </row>
    <row r="3" spans="1:23" x14ac:dyDescent="0.2">
      <c r="A3" s="17"/>
      <c r="B3" s="933"/>
      <c r="C3" s="934"/>
      <c r="D3" s="935"/>
      <c r="E3" s="869" t="str">
        <f>Translations!$B$63</f>
        <v>Vrh lista</v>
      </c>
      <c r="F3" s="869"/>
      <c r="G3" s="869">
        <v>1</v>
      </c>
      <c r="H3" s="869"/>
      <c r="I3" s="869">
        <v>2</v>
      </c>
      <c r="J3" s="869"/>
      <c r="K3" s="869">
        <v>3</v>
      </c>
      <c r="L3" s="869"/>
      <c r="M3" s="887"/>
      <c r="N3" s="888"/>
      <c r="O3" s="7"/>
      <c r="P3" s="17"/>
      <c r="Q3" s="72"/>
      <c r="R3" s="72"/>
      <c r="S3" s="72"/>
      <c r="T3" s="72"/>
      <c r="U3" s="72"/>
      <c r="V3" s="72"/>
      <c r="W3" s="72"/>
    </row>
    <row r="4" spans="1:23" ht="13.5" thickBot="1" x14ac:dyDescent="0.25">
      <c r="A4" s="17"/>
      <c r="B4" s="936"/>
      <c r="C4" s="937"/>
      <c r="D4" s="938"/>
      <c r="E4" s="869" t="str">
        <f>Translations!$B$64</f>
        <v>Dno lista</v>
      </c>
      <c r="F4" s="869"/>
      <c r="G4" s="869">
        <v>4</v>
      </c>
      <c r="H4" s="869"/>
      <c r="I4" s="869">
        <v>5</v>
      </c>
      <c r="J4" s="869"/>
      <c r="K4" s="869" t="str">
        <f>Translations!$B$431</f>
        <v>6 do 10</v>
      </c>
      <c r="L4" s="869"/>
      <c r="M4" s="887"/>
      <c r="N4" s="888"/>
      <c r="O4" s="7"/>
      <c r="P4" s="17"/>
      <c r="Q4" s="72"/>
      <c r="R4" s="72"/>
      <c r="S4" s="72"/>
      <c r="T4" s="72"/>
      <c r="U4" s="72"/>
      <c r="V4" s="72"/>
      <c r="W4" s="72"/>
    </row>
    <row r="5" spans="1:23" ht="12.75" customHeight="1" thickBot="1" x14ac:dyDescent="0.25">
      <c r="A5" s="72"/>
      <c r="B5" s="8"/>
      <c r="C5" s="9"/>
      <c r="D5" s="10"/>
      <c r="E5" s="8"/>
      <c r="F5" s="10"/>
      <c r="G5" s="10"/>
      <c r="H5" s="10"/>
      <c r="I5" s="8"/>
      <c r="J5" s="8"/>
      <c r="K5" s="8"/>
      <c r="L5" s="8"/>
      <c r="M5" s="7"/>
      <c r="N5" s="7"/>
      <c r="O5" s="7"/>
      <c r="P5" s="17"/>
      <c r="Q5" s="72"/>
      <c r="R5" s="72"/>
      <c r="S5" s="72"/>
      <c r="T5" s="72"/>
      <c r="U5" s="72"/>
      <c r="V5" s="72"/>
      <c r="W5" s="72"/>
    </row>
    <row r="6" spans="1:23" s="184" customFormat="1" ht="25.5" customHeight="1" thickBot="1" x14ac:dyDescent="0.25">
      <c r="A6" s="76"/>
      <c r="B6" s="34"/>
      <c r="C6" s="929" t="str">
        <f>Translations!$B$432</f>
        <v>E. Tokovi izvora</v>
      </c>
      <c r="D6" s="929"/>
      <c r="E6" s="929"/>
      <c r="F6" s="929"/>
      <c r="G6" s="929"/>
      <c r="H6" s="929"/>
      <c r="I6" s="929"/>
      <c r="J6" s="929"/>
      <c r="K6" s="929"/>
      <c r="L6" s="1154" t="str">
        <f>IF(AND(NOT(ISBLANK(CNTR_InstHasCalculation)), CNTR_InstHasCalculation=FALSE),EUconst_NotRelevant,EUconst_Relevant)</f>
        <v>relevantno</v>
      </c>
      <c r="M6" s="1155"/>
      <c r="N6" s="1156"/>
      <c r="O6" s="36"/>
      <c r="P6" s="41"/>
      <c r="Q6" s="76"/>
      <c r="R6" s="76"/>
      <c r="S6" s="76"/>
      <c r="T6" s="76"/>
      <c r="U6" s="76"/>
      <c r="V6" s="76"/>
      <c r="W6" s="76"/>
    </row>
    <row r="7" spans="1:23" ht="5.0999999999999996" customHeight="1" x14ac:dyDescent="0.2">
      <c r="A7" s="72"/>
      <c r="B7" s="8"/>
      <c r="C7" s="8"/>
      <c r="D7" s="10"/>
      <c r="E7" s="8"/>
      <c r="F7" s="8"/>
      <c r="G7" s="8"/>
      <c r="H7" s="8"/>
      <c r="I7" s="8"/>
      <c r="J7" s="8"/>
      <c r="K7" s="8"/>
      <c r="L7" s="8"/>
      <c r="M7" s="7"/>
      <c r="N7" s="7"/>
      <c r="O7" s="7"/>
      <c r="P7" s="17"/>
      <c r="Q7" s="72"/>
      <c r="R7" s="72"/>
      <c r="S7" s="72"/>
      <c r="T7" s="72"/>
      <c r="U7" s="72"/>
      <c r="V7" s="72"/>
      <c r="W7" s="72"/>
    </row>
    <row r="8" spans="1:23" x14ac:dyDescent="0.2">
      <c r="A8" s="72"/>
      <c r="B8" s="8"/>
      <c r="C8" s="8"/>
      <c r="D8" s="8"/>
      <c r="E8" s="8"/>
      <c r="F8" s="8"/>
      <c r="G8" s="8"/>
      <c r="H8" s="8"/>
      <c r="I8" s="8"/>
      <c r="J8" s="8"/>
      <c r="K8" s="1054" t="str">
        <f>IF(L6=EUconst_NotRelevant,HYPERLINK("#JUMP_F_Top",EUconst_MsgNextSheet),HYPERLINK("",EUconst_MsgEnterThisSection))</f>
        <v>Molimo unesite podatke u ovo polje</v>
      </c>
      <c r="L8" s="1054"/>
      <c r="M8" s="1054"/>
      <c r="N8" s="1054"/>
      <c r="O8" s="8"/>
      <c r="P8" s="72"/>
      <c r="Q8" s="72"/>
      <c r="R8" s="72"/>
      <c r="S8" s="72"/>
      <c r="T8" s="72"/>
      <c r="U8" s="72"/>
      <c r="V8" s="72"/>
      <c r="W8" s="72"/>
    </row>
    <row r="9" spans="1:23" ht="5.0999999999999996" customHeight="1" x14ac:dyDescent="0.2">
      <c r="A9" s="72"/>
      <c r="B9" s="8"/>
      <c r="C9" s="8"/>
      <c r="D9" s="10"/>
      <c r="E9" s="8"/>
      <c r="F9" s="8"/>
      <c r="G9" s="8"/>
      <c r="H9" s="8"/>
      <c r="I9" s="8"/>
      <c r="J9" s="8"/>
      <c r="K9" s="8"/>
      <c r="L9" s="8"/>
      <c r="M9" s="7"/>
      <c r="N9" s="7"/>
      <c r="O9" s="7"/>
      <c r="P9" s="17"/>
      <c r="Q9" s="72"/>
      <c r="R9" s="72"/>
      <c r="S9" s="72"/>
      <c r="T9" s="72"/>
      <c r="U9" s="72"/>
      <c r="V9" s="72"/>
      <c r="W9" s="72"/>
    </row>
    <row r="10" spans="1:23" s="34" customFormat="1" ht="18.75" customHeight="1" x14ac:dyDescent="0.2">
      <c r="A10" s="76"/>
      <c r="B10" s="413"/>
      <c r="C10" s="53">
        <v>8</v>
      </c>
      <c r="D10" s="1003" t="str">
        <f>Translations!$B$19</f>
        <v>Pojedinosti o primijenjenoj razini točnosti za podatke o djelatnostima i faktorima izračuna</v>
      </c>
      <c r="E10" s="1003"/>
      <c r="F10" s="1003"/>
      <c r="G10" s="1003"/>
      <c r="H10" s="1003"/>
      <c r="I10" s="1003"/>
      <c r="J10" s="1003"/>
      <c r="K10" s="1003"/>
      <c r="L10" s="1003"/>
      <c r="M10" s="1003"/>
      <c r="N10" s="1003"/>
      <c r="O10" s="413"/>
      <c r="P10" s="15"/>
      <c r="Q10" s="72"/>
      <c r="R10" s="72"/>
      <c r="S10" s="76"/>
      <c r="T10" s="76"/>
      <c r="U10" s="76"/>
      <c r="V10" s="72"/>
      <c r="W10" s="72"/>
    </row>
    <row r="11" spans="1:23" ht="12.75" customHeight="1" x14ac:dyDescent="0.2">
      <c r="A11" s="72"/>
      <c r="D11" s="13"/>
      <c r="E11" s="22"/>
      <c r="G11" s="2"/>
      <c r="H11" s="2"/>
      <c r="I11" s="2"/>
      <c r="J11" s="2"/>
      <c r="L11" s="2"/>
      <c r="M11" s="2"/>
      <c r="N11" s="2"/>
      <c r="P11" s="15"/>
      <c r="Q11" s="72"/>
      <c r="R11" s="72"/>
      <c r="S11" s="76"/>
      <c r="T11" s="76"/>
      <c r="U11" s="76"/>
      <c r="V11" s="72"/>
      <c r="W11" s="72"/>
    </row>
    <row r="12" spans="1:23" ht="12.75" customHeight="1" x14ac:dyDescent="0.2">
      <c r="A12" s="72"/>
      <c r="D12" s="877" t="str">
        <f>Translations!$B$433</f>
        <v>Napomena: upute su dane samo za prvi tok izvora.</v>
      </c>
      <c r="E12" s="873"/>
      <c r="F12" s="873"/>
      <c r="G12" s="873"/>
      <c r="H12" s="873"/>
      <c r="I12" s="873"/>
      <c r="J12" s="873"/>
      <c r="K12" s="873"/>
      <c r="L12" s="873"/>
      <c r="M12" s="873"/>
      <c r="N12" s="873"/>
      <c r="P12" s="15"/>
      <c r="Q12" s="72"/>
      <c r="R12" s="72"/>
      <c r="S12" s="76"/>
      <c r="T12" s="76"/>
      <c r="U12" s="76"/>
      <c r="V12" s="72"/>
      <c r="W12" s="72"/>
    </row>
    <row r="13" spans="1:23" ht="12.75" customHeight="1" x14ac:dyDescent="0.2">
      <c r="A13" s="72"/>
      <c r="D13" s="877" t="str">
        <f>Translations!$B$434</f>
        <v>Ukoliko nisu vidljivi svi podaci za svaki tok izvora, kliknite na znak "+" koji se nalazi s lijeve strane, u sivom području.</v>
      </c>
      <c r="E13" s="873"/>
      <c r="F13" s="873"/>
      <c r="G13" s="873"/>
      <c r="H13" s="873"/>
      <c r="I13" s="873"/>
      <c r="J13" s="873"/>
      <c r="K13" s="873"/>
      <c r="L13" s="873"/>
      <c r="M13" s="873"/>
      <c r="N13" s="873"/>
      <c r="P13" s="15"/>
      <c r="Q13" s="72"/>
      <c r="R13" s="72"/>
      <c r="S13" s="76"/>
      <c r="T13" s="76"/>
      <c r="U13" s="76"/>
      <c r="V13" s="72"/>
      <c r="W13" s="72"/>
    </row>
    <row r="14" spans="1:23" ht="12.75" customHeight="1" x14ac:dyDescent="0.2">
      <c r="A14" s="72"/>
      <c r="D14" s="877" t="str">
        <f>Translations!$B$435</f>
        <v>Za dodavanje dodatnih tokova izvora, idite na poglavlje 6.e u listu C_Opis_Postrojenja i koristite makronaredbu.</v>
      </c>
      <c r="E14" s="873"/>
      <c r="F14" s="873"/>
      <c r="G14" s="873"/>
      <c r="H14" s="873"/>
      <c r="I14" s="873"/>
      <c r="J14" s="873"/>
      <c r="K14" s="873"/>
      <c r="L14" s="873"/>
      <c r="M14" s="873"/>
      <c r="N14" s="873"/>
      <c r="P14" s="15"/>
      <c r="Q14" s="72"/>
      <c r="R14" s="72"/>
      <c r="S14" s="76"/>
      <c r="T14" s="76"/>
      <c r="U14" s="76"/>
      <c r="V14" s="72"/>
      <c r="W14" s="72"/>
    </row>
    <row r="15" spans="1:23" ht="12.75" customHeight="1" x14ac:dyDescent="0.2">
      <c r="A15" s="72"/>
      <c r="D15" s="877" t="str">
        <f>Translations!$B$135</f>
        <v>Za prikazivanje/skrivanje primjera, pritisnite na kućicu "Primjeri" unutar navigacijskog područja.</v>
      </c>
      <c r="E15" s="873"/>
      <c r="F15" s="873"/>
      <c r="G15" s="873"/>
      <c r="H15" s="873"/>
      <c r="I15" s="873"/>
      <c r="J15" s="873"/>
      <c r="K15" s="873"/>
      <c r="L15" s="873"/>
      <c r="M15" s="873"/>
      <c r="N15" s="873"/>
      <c r="P15" s="15"/>
      <c r="Q15" s="72"/>
      <c r="R15" s="72"/>
      <c r="S15" s="76"/>
      <c r="T15" s="76"/>
      <c r="U15" s="76"/>
      <c r="V15" s="72"/>
      <c r="W15" s="72"/>
    </row>
    <row r="16" spans="1:23" ht="12.75" customHeight="1" x14ac:dyDescent="0.2">
      <c r="A16" s="17"/>
      <c r="D16" s="877" t="str">
        <f>Translations!$B$436</f>
        <v>Primjer je prikazan u prvom toku izvora.</v>
      </c>
      <c r="E16" s="873"/>
      <c r="F16" s="873"/>
      <c r="G16" s="873"/>
      <c r="H16" s="873"/>
      <c r="I16" s="873"/>
      <c r="J16" s="873"/>
      <c r="K16" s="873"/>
      <c r="L16" s="873"/>
      <c r="M16" s="873"/>
      <c r="N16" s="873"/>
      <c r="P16" s="15"/>
      <c r="Q16" s="72"/>
      <c r="R16" s="72"/>
      <c r="S16" s="66" t="s">
        <v>468</v>
      </c>
      <c r="T16" s="107" t="s">
        <v>469</v>
      </c>
      <c r="U16" s="107" t="s">
        <v>470</v>
      </c>
      <c r="V16" s="72"/>
      <c r="W16" s="72"/>
    </row>
    <row r="17" spans="1:23" ht="12.75" customHeight="1" thickBot="1" x14ac:dyDescent="0.25">
      <c r="A17" s="72"/>
      <c r="C17" s="54"/>
      <c r="D17" s="55"/>
      <c r="E17" s="56"/>
      <c r="F17" s="54"/>
      <c r="G17" s="57"/>
      <c r="H17" s="57"/>
      <c r="I17" s="57"/>
      <c r="J17" s="57"/>
      <c r="K17" s="57"/>
      <c r="L17" s="57"/>
      <c r="M17" s="57"/>
      <c r="N17" s="57"/>
      <c r="P17" s="15"/>
      <c r="Q17" s="72"/>
      <c r="R17" s="72"/>
      <c r="S17" s="75"/>
      <c r="T17" s="72"/>
      <c r="U17" s="72"/>
      <c r="V17" s="72"/>
      <c r="W17" s="72"/>
    </row>
    <row r="18" spans="1:23" ht="12.75" customHeight="1" thickBot="1" x14ac:dyDescent="0.25">
      <c r="A18" s="72"/>
      <c r="D18" s="13"/>
      <c r="E18" s="22"/>
      <c r="G18" s="2"/>
      <c r="H18" s="2"/>
      <c r="I18" s="2"/>
      <c r="J18" s="2"/>
      <c r="L18" s="2"/>
      <c r="M18" s="2"/>
      <c r="N18" s="2"/>
      <c r="P18" s="15"/>
      <c r="Q18" s="72"/>
      <c r="R18" s="72"/>
      <c r="S18" s="66" t="s">
        <v>468</v>
      </c>
      <c r="T18" s="107" t="s">
        <v>469</v>
      </c>
      <c r="U18" s="107" t="s">
        <v>470</v>
      </c>
      <c r="V18" s="72"/>
      <c r="W18" s="72"/>
    </row>
    <row r="19" spans="1:23" s="186" customFormat="1" ht="15" customHeight="1" thickBot="1" x14ac:dyDescent="0.25">
      <c r="A19" s="76"/>
      <c r="B19" s="34"/>
      <c r="C19" s="35" t="str">
        <f>"F"&amp;Q19</f>
        <v>F1</v>
      </c>
      <c r="D19" s="1179" t="str">
        <f>CONCATENATE(Euconst_SourceStream," ", Q19,":")</f>
        <v>Tok izvora 1:</v>
      </c>
      <c r="E19" s="1179"/>
      <c r="F19" s="1179"/>
      <c r="G19" s="1193"/>
      <c r="H19" s="1200" t="str">
        <f>IF(INDEX('C_Opis postrojenja'!$F$194:$F$204,MATCH(C19,'C_Opis postrojenja'!$E$194:$E$204,0))&gt;0,INDEX('C_Opis postrojenja'!$F$194:$F$204,MATCH(C19,'C_Opis postrojenja'!$E$194:$E$204,0)),"")</f>
        <v/>
      </c>
      <c r="I19" s="1200"/>
      <c r="J19" s="1200"/>
      <c r="K19" s="1200"/>
      <c r="L19" s="1201"/>
      <c r="M19" s="1229" t="str">
        <f>IF(S19=TRUE,IF(U19="",T19,U19),"")</f>
        <v/>
      </c>
      <c r="N19" s="1230"/>
      <c r="O19" s="36"/>
      <c r="P19" s="41"/>
      <c r="Q19" s="33">
        <v>1</v>
      </c>
      <c r="R19" s="37"/>
      <c r="S19" s="40" t="b">
        <f>IF(INDEX('C_Opis postrojenja'!$M:$M,MATCH(Q21,'C_Opis postrojenja'!$Q:$Q,0))="",FALSE,TRUE)</f>
        <v>0</v>
      </c>
      <c r="T19" s="92" t="str">
        <f>IF(S19=TRUE,INDEX('C_Opis postrojenja'!$M:$M,MATCH(Q21,'C_Opis postrojenja'!$Q:$Q,0)),"")</f>
        <v/>
      </c>
      <c r="U19" s="40" t="str">
        <f>IF(S19=TRUE,IF(ISBLANK(INDEX('C_Opis postrojenja'!$N:$N,MATCH(Q21,'C_Opis postrojenja'!$Q:$Q,0))),"",INDEX('C_Opis postrojenja'!$N:$N,MATCH(Q21,'C_Opis postrojenja'!$Q:$Q,0))),"")</f>
        <v/>
      </c>
      <c r="V19" s="37"/>
      <c r="W19" s="37"/>
    </row>
    <row r="20" spans="1:23" s="24" customFormat="1" ht="5.0999999999999996" customHeight="1" x14ac:dyDescent="0.2">
      <c r="A20" s="72"/>
      <c r="B20" s="8"/>
      <c r="C20" s="8"/>
      <c r="D20" s="8"/>
      <c r="E20" s="8"/>
      <c r="F20" s="8"/>
      <c r="G20" s="8"/>
      <c r="H20" s="8"/>
      <c r="I20" s="8"/>
      <c r="J20" s="8"/>
      <c r="K20" s="8"/>
      <c r="L20" s="8"/>
      <c r="M20" s="7"/>
      <c r="N20" s="7"/>
      <c r="O20" s="7"/>
      <c r="P20" s="17"/>
      <c r="Q20" s="12"/>
      <c r="R20" s="23"/>
      <c r="S20" s="23"/>
      <c r="T20" s="23"/>
      <c r="U20" s="23"/>
      <c r="V20" s="23"/>
      <c r="W20" s="23"/>
    </row>
    <row r="21" spans="1:23" s="24" customFormat="1" ht="12.75" customHeight="1" x14ac:dyDescent="0.2">
      <c r="A21" s="72"/>
      <c r="B21" s="8"/>
      <c r="C21" s="8"/>
      <c r="D21" s="13"/>
      <c r="E21" s="1066" t="str">
        <f>Translations!$B$437</f>
        <v>Vrsta toka izvora:</v>
      </c>
      <c r="F21" s="1066"/>
      <c r="G21" s="1022"/>
      <c r="H21" s="1218" t="str">
        <f>IF(INDEX('C_Opis postrojenja'!$I$194:$I$204,MATCH(C19,'C_Opis postrojenja'!$E$194:$E$204,0))&gt;0,INDEX('C_Opis postrojenja'!$I$194:$I$204,MATCH(C19,'C_Opis postrojenja'!$E$194:$E$204,0)),"")</f>
        <v/>
      </c>
      <c r="I21" s="1219"/>
      <c r="J21" s="1219"/>
      <c r="K21" s="1219"/>
      <c r="L21" s="1220"/>
      <c r="O21" s="7"/>
      <c r="P21" s="17"/>
      <c r="Q21" s="39" t="str">
        <f>EUconst_CNTR_SourceCategory&amp;C19</f>
        <v>SourceCategory_F1</v>
      </c>
      <c r="R21" s="23"/>
      <c r="S21" s="23"/>
      <c r="T21" s="23"/>
      <c r="U21" s="23"/>
      <c r="V21" s="23"/>
      <c r="W21" s="23"/>
    </row>
    <row r="22" spans="1:23" s="24" customFormat="1" x14ac:dyDescent="0.2">
      <c r="A22" s="23"/>
      <c r="B22" s="8"/>
      <c r="C22" s="8"/>
      <c r="D22" s="11"/>
      <c r="E22" s="1066" t="str">
        <f>Translations!$B$438</f>
        <v>Primijenjiva metoda prema Uredbi:</v>
      </c>
      <c r="F22" s="1066"/>
      <c r="G22" s="1022"/>
      <c r="H22" s="1188" t="str">
        <f>IF(H21="","",INDEX(EUwideConstants!F:F,MATCH(H21,EUwideConstants!Q:Q,0)))</f>
        <v/>
      </c>
      <c r="I22" s="1188"/>
      <c r="J22" s="1188"/>
      <c r="K22" s="1188"/>
      <c r="L22" s="1188"/>
      <c r="M22" s="2"/>
      <c r="N22" s="2"/>
      <c r="O22" s="7"/>
      <c r="P22" s="17"/>
      <c r="Q22" s="12"/>
      <c r="R22" s="23"/>
      <c r="S22" s="23"/>
      <c r="T22" s="23"/>
      <c r="U22" s="23"/>
      <c r="V22" s="23"/>
      <c r="W22" s="23"/>
    </row>
    <row r="23" spans="1:23" s="24" customFormat="1" x14ac:dyDescent="0.2">
      <c r="A23" s="23"/>
      <c r="D23" s="38"/>
      <c r="E23" s="1066" t="str">
        <f>Translations!$B$439</f>
        <v>Parametar na koji se odnosi nesigurnost:</v>
      </c>
      <c r="F23" s="1066"/>
      <c r="G23" s="1022"/>
      <c r="H23" s="1188" t="str">
        <f>IF(H21="","",INDEX(EUwideConstants!E:E,MATCH(H21,EUwideConstants!Q:Q,0)))</f>
        <v/>
      </c>
      <c r="I23" s="1188"/>
      <c r="J23" s="1188"/>
      <c r="K23" s="1188"/>
      <c r="L23" s="1188"/>
      <c r="P23" s="17"/>
      <c r="Q23" s="12"/>
      <c r="R23" s="23"/>
      <c r="S23" s="23"/>
      <c r="T23" s="23"/>
      <c r="U23" s="23"/>
      <c r="V23" s="23"/>
      <c r="W23" s="23"/>
    </row>
    <row r="24" spans="1:23" s="24" customFormat="1" ht="5.0999999999999996" customHeight="1" x14ac:dyDescent="0.2">
      <c r="A24" s="23"/>
      <c r="P24" s="29"/>
      <c r="Q24" s="23"/>
      <c r="R24" s="23"/>
      <c r="S24" s="23"/>
      <c r="T24" s="23"/>
      <c r="U24" s="23"/>
      <c r="V24" s="23"/>
      <c r="W24" s="23"/>
    </row>
    <row r="25" spans="1:23" s="186" customFormat="1" ht="15" hidden="1" customHeight="1" thickBot="1" x14ac:dyDescent="0.25">
      <c r="A25" s="17" t="s">
        <v>1371</v>
      </c>
      <c r="B25" s="34"/>
      <c r="C25" s="35"/>
      <c r="D25" s="1179" t="str">
        <f>Translations!$B$440</f>
        <v>Primjer toka izvora:</v>
      </c>
      <c r="E25" s="1179"/>
      <c r="F25" s="1179"/>
      <c r="G25" s="1193"/>
      <c r="H25" s="1194" t="str">
        <f>Translations!$B$295</f>
        <v>Mazut</v>
      </c>
      <c r="I25" s="1194"/>
      <c r="J25" s="1194"/>
      <c r="K25" s="1194"/>
      <c r="L25" s="1195"/>
      <c r="M25" s="1191" t="str">
        <f>Translations!$B$313</f>
        <v>Glavni</v>
      </c>
      <c r="N25" s="1192"/>
      <c r="O25" s="36"/>
      <c r="P25" s="41"/>
      <c r="Q25" s="33">
        <v>1</v>
      </c>
      <c r="R25" s="37"/>
      <c r="S25" s="40" t="b">
        <f>IF(INDEX('C_Opis postrojenja'!$M:$M,MATCH(Q27,'C_Opis postrojenja'!$Q:$Q,0))="",FALSE,TRUE)</f>
        <v>0</v>
      </c>
      <c r="T25" s="92" t="str">
        <f>IF(S25=TRUE,INDEX('C_Opis postrojenja'!$M:$M,MATCH(Q27,'C_Opis postrojenja'!$Q:$Q,0)),"")</f>
        <v/>
      </c>
      <c r="U25" s="40" t="str">
        <f>IF(S25=TRUE,IF(ISBLANK(INDEX('C_Opis postrojenja'!$N:$N,MATCH(Q27,'C_Opis postrojenja'!$Q:$Q,0))),"",INDEX('C_Opis postrojenja'!$N:$N,MATCH(Q27,'C_Opis postrojenja'!$Q:$Q,0))),"")</f>
        <v/>
      </c>
      <c r="V25" s="37"/>
      <c r="W25" s="37"/>
    </row>
    <row r="26" spans="1:23" s="24" customFormat="1" ht="5.0999999999999996" hidden="1" customHeight="1" x14ac:dyDescent="0.2">
      <c r="A26" s="17" t="s">
        <v>1371</v>
      </c>
      <c r="B26" s="8"/>
      <c r="C26" s="8"/>
      <c r="D26" s="8"/>
      <c r="E26" s="8"/>
      <c r="F26" s="8"/>
      <c r="G26" s="8"/>
      <c r="H26" s="8"/>
      <c r="I26" s="8"/>
      <c r="J26" s="8"/>
      <c r="K26" s="8"/>
      <c r="L26" s="8"/>
      <c r="M26" s="7"/>
      <c r="N26" s="7"/>
      <c r="O26" s="7"/>
      <c r="P26" s="17"/>
      <c r="Q26" s="12"/>
      <c r="R26" s="23"/>
      <c r="S26" s="23"/>
      <c r="T26" s="23"/>
      <c r="U26" s="23"/>
      <c r="V26" s="23"/>
      <c r="W26" s="23"/>
    </row>
    <row r="27" spans="1:23" s="24" customFormat="1" ht="12.75" hidden="1" customHeight="1" x14ac:dyDescent="0.2">
      <c r="A27" s="17" t="s">
        <v>1371</v>
      </c>
      <c r="B27" s="8"/>
      <c r="C27" s="8"/>
      <c r="D27" s="13"/>
      <c r="E27" s="1066" t="str">
        <f>Translations!$B$437</f>
        <v>Vrsta toka izvora:</v>
      </c>
      <c r="F27" s="1066"/>
      <c r="G27" s="1022"/>
      <c r="H27" s="1196" t="str">
        <f>Translations!$B$296</f>
        <v>Izgaranje: druga plinovita i tekuća goriva</v>
      </c>
      <c r="I27" s="1197"/>
      <c r="J27" s="1197"/>
      <c r="K27" s="1197"/>
      <c r="L27" s="1198"/>
      <c r="O27" s="7"/>
      <c r="P27" s="17"/>
      <c r="Q27" s="39" t="str">
        <f>EUconst_CNTR_SourceCategory&amp;C25</f>
        <v>SourceCategory_</v>
      </c>
      <c r="R27" s="23"/>
      <c r="S27" s="23"/>
      <c r="T27" s="23"/>
      <c r="U27" s="23"/>
      <c r="V27" s="23"/>
      <c r="W27" s="23"/>
    </row>
    <row r="28" spans="1:23" s="24" customFormat="1" hidden="1" x14ac:dyDescent="0.2">
      <c r="A28" s="17" t="s">
        <v>1371</v>
      </c>
      <c r="B28" s="8"/>
      <c r="C28" s="8"/>
      <c r="D28" s="11"/>
      <c r="E28" s="1066" t="str">
        <f>Translations!$B$438</f>
        <v>Primijenjiva metoda prema Uredbi:</v>
      </c>
      <c r="F28" s="1066"/>
      <c r="G28" s="1022"/>
      <c r="H28" s="1199" t="str">
        <f>Translations!$B$441</f>
        <v>Standardna metoda: Gorivo, članak 24. stavak 1.Uredbe</v>
      </c>
      <c r="I28" s="1199"/>
      <c r="J28" s="1199"/>
      <c r="K28" s="1199"/>
      <c r="L28" s="1199"/>
      <c r="M28" s="2"/>
      <c r="N28" s="2"/>
      <c r="O28" s="7"/>
      <c r="P28" s="17"/>
      <c r="Q28" s="12"/>
      <c r="R28" s="23"/>
      <c r="S28" s="23"/>
      <c r="T28" s="23"/>
      <c r="U28" s="23"/>
      <c r="V28" s="23"/>
      <c r="W28" s="23"/>
    </row>
    <row r="29" spans="1:23" s="24" customFormat="1" hidden="1" x14ac:dyDescent="0.2">
      <c r="A29" s="17" t="s">
        <v>1371</v>
      </c>
      <c r="D29" s="38"/>
      <c r="E29" s="1066" t="str">
        <f>Translations!$B$439</f>
        <v>Parametar na koji se odnosi nesigurnost:</v>
      </c>
      <c r="F29" s="1066"/>
      <c r="G29" s="1022"/>
      <c r="H29" s="1199" t="str">
        <f>Translations!$B$442</f>
        <v>Količina goriva (t) ili (Nm3)</v>
      </c>
      <c r="I29" s="1199"/>
      <c r="J29" s="1199"/>
      <c r="K29" s="1199"/>
      <c r="L29" s="1199"/>
      <c r="P29" s="17"/>
      <c r="Q29" s="12"/>
      <c r="R29" s="23"/>
      <c r="S29" s="23"/>
      <c r="T29" s="23"/>
      <c r="U29" s="23"/>
      <c r="V29" s="23"/>
      <c r="W29" s="23"/>
    </row>
    <row r="30" spans="1:23" s="24" customFormat="1" ht="5.0999999999999996" hidden="1" customHeight="1" x14ac:dyDescent="0.2">
      <c r="A30" s="17" t="s">
        <v>1371</v>
      </c>
      <c r="P30" s="29"/>
      <c r="Q30" s="23"/>
      <c r="R30" s="23"/>
      <c r="S30" s="23"/>
      <c r="T30" s="23"/>
      <c r="U30" s="23"/>
      <c r="V30" s="23"/>
      <c r="W30" s="23"/>
    </row>
    <row r="31" spans="1:23" s="24" customFormat="1" x14ac:dyDescent="0.2">
      <c r="A31" s="23"/>
      <c r="E31" s="1016" t="str">
        <f>Translations!$B$443</f>
        <v>Naziv toka izvora, vrsta toka izvora i kategorija će se prikazati automatski na temelju unesenih podataka u poglavlju 6.e u listu C_Opis_Postrojenja.</v>
      </c>
      <c r="F31" s="1016"/>
      <c r="G31" s="1016"/>
      <c r="H31" s="1016"/>
      <c r="I31" s="1016"/>
      <c r="J31" s="1016"/>
      <c r="K31" s="1016"/>
      <c r="L31" s="1016"/>
      <c r="M31" s="1016"/>
      <c r="N31" s="1016"/>
      <c r="O31" s="188"/>
      <c r="P31" s="29"/>
      <c r="Q31" s="23"/>
      <c r="R31" s="23"/>
      <c r="S31" s="23"/>
      <c r="T31" s="23"/>
      <c r="U31" s="23"/>
      <c r="V31" s="23"/>
      <c r="W31" s="23"/>
    </row>
    <row r="32" spans="1:23" s="24" customFormat="1" ht="38.85" customHeight="1" x14ac:dyDescent="0.2">
      <c r="A32" s="23"/>
      <c r="E32" s="1016" t="str">
        <f>Translations!$B$444</f>
        <v>Ako niste pripisali tok izvora odgovarajućoj kategoriji (glavni, mali, de-minimis), koristit će se kategorija koja je automatski prikazana. U tom slučaju, obrazac ne može automatski točno prikazati razine točnosti koje će se primjenjivati​​. Stoga ispravno odaberite odgovarajuću kategoriju u gore navedenom poglavlju.</v>
      </c>
      <c r="F32" s="1016"/>
      <c r="G32" s="1016"/>
      <c r="H32" s="1016"/>
      <c r="I32" s="1016"/>
      <c r="J32" s="1016"/>
      <c r="K32" s="1016"/>
      <c r="L32" s="1016"/>
      <c r="M32" s="1016"/>
      <c r="N32" s="1016"/>
      <c r="O32" s="188"/>
      <c r="P32" s="29"/>
      <c r="Q32" s="23"/>
      <c r="R32" s="23"/>
      <c r="S32" s="23"/>
      <c r="T32" s="23"/>
      <c r="U32" s="23"/>
      <c r="V32" s="23"/>
      <c r="W32" s="23"/>
    </row>
    <row r="33" spans="1:23" s="24" customFormat="1" ht="25.5" customHeight="1" x14ac:dyDescent="0.2">
      <c r="A33" s="23"/>
      <c r="E33" s="1016" t="str">
        <f>Translations!$B$445</f>
        <v>Vrsta toka izvora je jasno povezana s metodom praćenja koja se primjenjuje sukladno Uredbi (članci 24. i 25. Uredbe) i parametara na koje se odnosi nesigurnost podataka o aktivnostima (Prilog II). Ova informacija se automatski prikazuje sukladno Uredbi.</v>
      </c>
      <c r="F33" s="1016"/>
      <c r="G33" s="1016"/>
      <c r="H33" s="1016"/>
      <c r="I33" s="1016"/>
      <c r="J33" s="1016"/>
      <c r="K33" s="1016"/>
      <c r="L33" s="1016"/>
      <c r="M33" s="1016"/>
      <c r="N33" s="1016"/>
      <c r="O33" s="188"/>
      <c r="P33" s="29"/>
      <c r="Q33" s="23"/>
      <c r="R33" s="23"/>
      <c r="S33" s="23"/>
      <c r="T33" s="23"/>
      <c r="U33" s="23"/>
      <c r="V33" s="23"/>
      <c r="W33" s="23"/>
    </row>
    <row r="34" spans="1:23" s="24" customFormat="1" ht="5.0999999999999996" customHeight="1" x14ac:dyDescent="0.2">
      <c r="A34" s="23"/>
      <c r="P34" s="29"/>
      <c r="Q34" s="23"/>
      <c r="R34" s="23"/>
      <c r="S34" s="23"/>
      <c r="T34" s="23"/>
      <c r="U34" s="23"/>
      <c r="V34" s="23"/>
      <c r="W34" s="23"/>
    </row>
    <row r="35" spans="1:23" s="24" customFormat="1" ht="15" customHeight="1" x14ac:dyDescent="0.2">
      <c r="A35" s="23"/>
      <c r="D35" s="1179" t="str">
        <f>Translations!$B$446</f>
        <v>Automatske upute o primjenjivim razinama točnosti:</v>
      </c>
      <c r="E35" s="1179"/>
      <c r="F35" s="1179"/>
      <c r="G35" s="1179"/>
      <c r="H35" s="1179"/>
      <c r="I35" s="1179"/>
      <c r="J35" s="1179"/>
      <c r="K35" s="1179"/>
      <c r="L35" s="1179"/>
      <c r="M35" s="1179"/>
      <c r="N35" s="1179"/>
      <c r="P35" s="29"/>
      <c r="Q35" s="23"/>
      <c r="R35" s="23"/>
      <c r="S35" s="23"/>
      <c r="T35" s="23"/>
      <c r="U35" s="23"/>
      <c r="V35" s="23"/>
      <c r="W35" s="23"/>
    </row>
    <row r="36" spans="1:23" s="24" customFormat="1" ht="5.0999999999999996" customHeight="1" x14ac:dyDescent="0.2">
      <c r="A36" s="23"/>
      <c r="D36" s="257"/>
      <c r="E36" s="257"/>
      <c r="F36" s="257"/>
      <c r="G36" s="257"/>
      <c r="H36" s="257"/>
      <c r="I36" s="257"/>
      <c r="J36" s="257"/>
      <c r="K36" s="257"/>
      <c r="L36" s="257"/>
      <c r="M36" s="257"/>
      <c r="N36" s="257"/>
      <c r="P36" s="29"/>
      <c r="Q36" s="23"/>
      <c r="R36" s="23"/>
      <c r="S36" s="23"/>
      <c r="T36" s="23"/>
      <c r="U36" s="23"/>
      <c r="V36" s="23"/>
      <c r="W36" s="23"/>
    </row>
    <row r="37" spans="1:23" s="24" customFormat="1" ht="39.950000000000003" customHeight="1" x14ac:dyDescent="0.2">
      <c r="A37" s="23"/>
      <c r="D37" s="13"/>
      <c r="E37" s="1016" t="str">
        <f>Translations!$B$447</f>
        <v>U poglavljima (c) i (f) potrebne razine točnosti za podatke o djelatnosti i faktore proračuna prikazane su u zelenim poljima na temelju unosa u poglavljima 5 (d) i (e) i 6 (e) i 6 (f). To su minimalne razine točnosti za glavne tokove izvora u postrojenjima kategorije C. Međutim, niže razine točnosti mogu biti dopuštene. Upute su prikazane u zelenim poljima u nastavku, ovisno o sljedećim točkama:</v>
      </c>
      <c r="F37" s="1016"/>
      <c r="G37" s="1016"/>
      <c r="H37" s="1016"/>
      <c r="I37" s="1016"/>
      <c r="J37" s="1016"/>
      <c r="K37" s="1016"/>
      <c r="L37" s="1016"/>
      <c r="M37" s="1016"/>
      <c r="N37" s="1016"/>
      <c r="P37" s="15"/>
      <c r="Q37" s="23"/>
      <c r="R37" s="23"/>
      <c r="S37" s="23"/>
      <c r="T37" s="23"/>
      <c r="U37" s="23"/>
      <c r="V37" s="23"/>
      <c r="W37" s="23"/>
    </row>
    <row r="38" spans="1:23" s="24" customFormat="1" ht="12.75" customHeight="1" x14ac:dyDescent="0.2">
      <c r="A38" s="23"/>
      <c r="D38" s="13"/>
      <c r="E38" s="49" t="s">
        <v>1290</v>
      </c>
      <c r="F38" s="1016" t="str">
        <f>Translations!$B$448</f>
        <v>Smanjeni zahtjevi za postrojenja s niskim emisijama u skladu s člankom 47. stavak 2.Uredbe</v>
      </c>
      <c r="G38" s="1016"/>
      <c r="H38" s="1016"/>
      <c r="I38" s="1016"/>
      <c r="J38" s="1016"/>
      <c r="K38" s="1016"/>
      <c r="L38" s="1016"/>
      <c r="M38" s="1016"/>
      <c r="N38" s="1016"/>
      <c r="P38" s="29"/>
      <c r="Q38" s="23"/>
      <c r="R38" s="23"/>
      <c r="S38" s="23"/>
      <c r="T38" s="23"/>
      <c r="U38" s="23"/>
      <c r="V38" s="23"/>
      <c r="W38" s="23"/>
    </row>
    <row r="39" spans="1:23" s="24" customFormat="1" ht="12.75" customHeight="1" x14ac:dyDescent="0.2">
      <c r="A39" s="23"/>
      <c r="D39" s="13"/>
      <c r="E39" s="49" t="s">
        <v>1290</v>
      </c>
      <c r="F39" s="1016" t="str">
        <f>Translations!$B$449</f>
        <v>Kategorija postrojenja (A, B ili C) u skladu s člankom 19. Uredbe;</v>
      </c>
      <c r="G39" s="1016"/>
      <c r="H39" s="1016"/>
      <c r="I39" s="1016"/>
      <c r="J39" s="1016"/>
      <c r="K39" s="1016"/>
      <c r="L39" s="1016"/>
      <c r="M39" s="1016"/>
      <c r="N39" s="1016"/>
      <c r="P39" s="29"/>
      <c r="Q39" s="23"/>
      <c r="R39" s="23"/>
      <c r="S39" s="23"/>
      <c r="T39" s="23"/>
      <c r="U39" s="23"/>
      <c r="V39" s="23"/>
      <c r="W39" s="23"/>
    </row>
    <row r="40" spans="1:23" s="24" customFormat="1" ht="12.75" customHeight="1" x14ac:dyDescent="0.2">
      <c r="A40" s="23"/>
      <c r="D40" s="13"/>
      <c r="E40" s="49" t="s">
        <v>1290</v>
      </c>
      <c r="F40" s="1016" t="str">
        <f>Translations!$B$450</f>
        <v>Smanjeni zahtjevi primijenjuju se na manje i de-minimimis tokove izvora prema klasifikaciji u skladu sa člankom 19. stavak 3.Uredbe</v>
      </c>
      <c r="G40" s="1016"/>
      <c r="H40" s="1016"/>
      <c r="I40" s="1016"/>
      <c r="J40" s="1016"/>
      <c r="K40" s="1016"/>
      <c r="L40" s="1016"/>
      <c r="M40" s="1016"/>
      <c r="N40" s="1016"/>
      <c r="P40" s="29"/>
      <c r="Q40" s="23"/>
      <c r="R40" s="23"/>
      <c r="S40" s="23"/>
      <c r="T40" s="23"/>
      <c r="U40" s="23"/>
      <c r="V40" s="23"/>
      <c r="W40" s="23"/>
    </row>
    <row r="41" spans="1:23" s="24" customFormat="1" ht="12.75" customHeight="1" x14ac:dyDescent="0.2">
      <c r="A41" s="23"/>
      <c r="D41" s="13"/>
      <c r="E41" s="943" t="str">
        <f>Translations!$B$451</f>
        <v>Ova poruka se odnosi na primjenjive razine točnosti za podatke o aktivnostima i za sve faktore proračuna:</v>
      </c>
      <c r="F41" s="943"/>
      <c r="G41" s="943"/>
      <c r="H41" s="943"/>
      <c r="I41" s="943"/>
      <c r="J41" s="943"/>
      <c r="K41" s="943"/>
      <c r="L41" s="943"/>
      <c r="M41" s="943"/>
      <c r="N41" s="943"/>
      <c r="P41" s="29"/>
      <c r="Q41" s="23"/>
      <c r="R41" s="23"/>
      <c r="S41" s="23"/>
      <c r="T41" s="23"/>
      <c r="U41" s="23"/>
      <c r="V41" s="23"/>
      <c r="W41" s="23"/>
    </row>
    <row r="42" spans="1:23" s="24" customFormat="1" ht="5.0999999999999996" customHeight="1" x14ac:dyDescent="0.2">
      <c r="A42" s="23"/>
      <c r="D42" s="13"/>
      <c r="P42" s="29"/>
      <c r="Q42" s="23"/>
      <c r="R42" s="23"/>
      <c r="S42" s="23"/>
      <c r="T42" s="23"/>
      <c r="U42" s="23"/>
      <c r="V42" s="23"/>
      <c r="W42" s="23"/>
    </row>
    <row r="43" spans="1:23" s="24" customFormat="1" ht="51" customHeight="1" x14ac:dyDescent="0.2">
      <c r="A43" s="23"/>
      <c r="D43" s="13"/>
      <c r="E43" s="1223" t="str">
        <f>IF(H19="","",INDEX(EUconst_SmallEmiSouStreamMsg,MATCH(Q43,EUconst_SmallEmiSouStream,0)))</f>
        <v/>
      </c>
      <c r="F43" s="1224"/>
      <c r="G43" s="1224"/>
      <c r="H43" s="1224"/>
      <c r="I43" s="1224"/>
      <c r="J43" s="1224"/>
      <c r="K43" s="1224"/>
      <c r="L43" s="1224"/>
      <c r="M43" s="1224"/>
      <c r="N43" s="1225"/>
      <c r="P43" s="15"/>
      <c r="Q43" s="43" t="str">
        <f>IF(CNTR_SmallEmitter=TRUE,EUconst_CNTR_SmallEmitter,EUconst_CNTR_NoSmallEmitter) &amp; IF((CNTR_Category)="","C",CNTR_Category) &amp; "_" &amp; IF(M19="",1,MATCH(M19,SourceCategory,0))</f>
        <v>NoSmallEmitter_C_1</v>
      </c>
      <c r="R43" s="23"/>
      <c r="S43" s="23"/>
      <c r="T43" s="23"/>
      <c r="U43" s="23"/>
      <c r="V43" s="23"/>
      <c r="W43" s="23"/>
    </row>
    <row r="44" spans="1:23" s="24" customFormat="1" ht="5.0999999999999996" hidden="1" customHeight="1" x14ac:dyDescent="0.2">
      <c r="A44" s="17" t="s">
        <v>1371</v>
      </c>
      <c r="D44" s="13"/>
      <c r="P44" s="29"/>
      <c r="Q44" s="23"/>
      <c r="R44" s="23"/>
      <c r="S44" s="23"/>
      <c r="T44" s="23"/>
      <c r="U44" s="23"/>
      <c r="V44" s="23"/>
      <c r="W44" s="23"/>
    </row>
    <row r="45" spans="1:23" s="24" customFormat="1" hidden="1" x14ac:dyDescent="0.2">
      <c r="A45" s="17" t="s">
        <v>1371</v>
      </c>
      <c r="D45" s="390" t="str">
        <f>Translations!$B$452</f>
        <v>Primjer:</v>
      </c>
      <c r="P45" s="29"/>
      <c r="Q45" s="29"/>
      <c r="R45" s="29"/>
      <c r="S45" s="23"/>
      <c r="T45" s="23"/>
      <c r="U45" s="23"/>
      <c r="V45" s="23"/>
      <c r="W45" s="23"/>
    </row>
    <row r="46" spans="1:23" s="24" customFormat="1" ht="51" hidden="1" customHeight="1" x14ac:dyDescent="0.2">
      <c r="A46" s="17" t="s">
        <v>1371</v>
      </c>
      <c r="D46" s="13"/>
      <c r="E46" s="1226" t="str">
        <f>Translations!$B$453</f>
        <v xml:space="preserve">
"Članak 26. stavak 1. Uredbe: Primjenit će se barem minimalne razine točnosti prikazane u nastavku​​.
Međutim, može se koristiti do dvije razine nižu razinu točnosti, ali minimalno razinu točnosti 1. Tada je potrebno dokazati nadležnom tijelu da je zahtjevana razina točnosti tehnički neizvediva ili stvara neopravdano visoke troškove. "
</v>
      </c>
      <c r="F46" s="1227"/>
      <c r="G46" s="1227"/>
      <c r="H46" s="1227"/>
      <c r="I46" s="1227"/>
      <c r="J46" s="1227"/>
      <c r="K46" s="1227"/>
      <c r="L46" s="1227"/>
      <c r="M46" s="1227"/>
      <c r="N46" s="1228"/>
      <c r="P46" s="15"/>
      <c r="Q46" s="43"/>
      <c r="R46" s="23"/>
      <c r="S46" s="23"/>
      <c r="T46" s="23"/>
      <c r="U46" s="23"/>
      <c r="V46" s="23"/>
      <c r="W46" s="23"/>
    </row>
    <row r="47" spans="1:23" s="24" customFormat="1" ht="12.75" customHeight="1" x14ac:dyDescent="0.2">
      <c r="A47" s="23"/>
      <c r="D47" s="13"/>
      <c r="P47" s="29"/>
      <c r="Q47" s="23"/>
      <c r="R47" s="23"/>
      <c r="S47" s="23"/>
      <c r="T47" s="23"/>
      <c r="U47" s="23"/>
      <c r="V47" s="23"/>
      <c r="W47" s="23"/>
    </row>
    <row r="48" spans="1:23" s="24" customFormat="1" ht="15" customHeight="1" x14ac:dyDescent="0.2">
      <c r="A48" s="23"/>
      <c r="D48" s="1179" t="str">
        <f>Translations!$B$454</f>
        <v>Podaci o aktivnosti:</v>
      </c>
      <c r="E48" s="1179"/>
      <c r="F48" s="1179"/>
      <c r="G48" s="1179"/>
      <c r="H48" s="1179"/>
      <c r="I48" s="1179"/>
      <c r="J48" s="1179"/>
      <c r="K48" s="1179"/>
      <c r="L48" s="1179"/>
      <c r="M48" s="1179"/>
      <c r="N48" s="1179"/>
      <c r="P48" s="29"/>
      <c r="Q48" s="23"/>
      <c r="R48" s="23"/>
      <c r="S48" s="23"/>
      <c r="T48" s="23"/>
      <c r="U48" s="23"/>
      <c r="V48" s="23"/>
      <c r="W48" s="23"/>
    </row>
    <row r="49" spans="1:23" s="24" customFormat="1" ht="5.0999999999999996" customHeight="1" x14ac:dyDescent="0.2">
      <c r="A49" s="23"/>
      <c r="D49" s="13"/>
      <c r="P49" s="29"/>
      <c r="Q49" s="23"/>
      <c r="R49" s="23"/>
      <c r="S49" s="23"/>
      <c r="T49" s="23"/>
      <c r="U49" s="23"/>
      <c r="V49" s="23"/>
      <c r="W49" s="23"/>
    </row>
    <row r="50" spans="1:23" s="24" customFormat="1" x14ac:dyDescent="0.2">
      <c r="A50" s="23"/>
      <c r="D50" s="13" t="s">
        <v>1016</v>
      </c>
      <c r="E50" s="985" t="str">
        <f>Translations!$B$455</f>
        <v>Metoda određivanja podataka o aktivnosti:</v>
      </c>
      <c r="F50" s="985"/>
      <c r="G50" s="985"/>
      <c r="H50" s="985"/>
      <c r="I50" s="985"/>
      <c r="J50" s="985"/>
      <c r="K50" s="985"/>
      <c r="L50" s="985"/>
      <c r="M50" s="985"/>
      <c r="N50" s="985"/>
      <c r="P50" s="29"/>
      <c r="Q50" s="23"/>
      <c r="R50" s="23"/>
      <c r="S50" s="23"/>
      <c r="T50" s="23"/>
      <c r="U50" s="23"/>
      <c r="V50" s="23"/>
      <c r="W50" s="23"/>
    </row>
    <row r="51" spans="1:23" s="24" customFormat="1" ht="5.0999999999999996" customHeight="1" x14ac:dyDescent="0.2">
      <c r="A51" s="23"/>
      <c r="D51" s="13"/>
      <c r="E51" s="14"/>
      <c r="F51" s="14"/>
      <c r="G51" s="14"/>
      <c r="H51" s="14"/>
      <c r="I51" s="14"/>
      <c r="L51" s="22"/>
      <c r="P51" s="29"/>
      <c r="Q51" s="23"/>
      <c r="R51" s="23"/>
      <c r="S51" s="23"/>
      <c r="T51" s="23"/>
      <c r="U51" s="23"/>
      <c r="V51" s="23"/>
      <c r="W51" s="23"/>
    </row>
    <row r="52" spans="1:23" s="24" customFormat="1" ht="12.75" customHeight="1" x14ac:dyDescent="0.2">
      <c r="A52" s="23"/>
      <c r="D52" s="25" t="s">
        <v>1028</v>
      </c>
      <c r="E52" s="11" t="str">
        <f>Translations!$B$456</f>
        <v>Metoda određivanja:</v>
      </c>
      <c r="G52" s="14"/>
      <c r="H52" s="1221"/>
      <c r="I52" s="1222"/>
      <c r="P52" s="220"/>
      <c r="Q52" s="23"/>
      <c r="R52" s="23"/>
      <c r="S52" s="23"/>
      <c r="T52" s="23"/>
      <c r="U52" s="23"/>
      <c r="V52" s="23"/>
      <c r="W52" s="63" t="str">
        <f>IF(M19="","",IF(M19=INDEX(SourceCategory,3),1,IF(CNTR_InstHasCalculation=FALSE,0,2)))</f>
        <v/>
      </c>
    </row>
    <row r="53" spans="1:23" s="24" customFormat="1" ht="12.75" hidden="1" customHeight="1" x14ac:dyDescent="0.2">
      <c r="A53" s="17" t="s">
        <v>1371</v>
      </c>
      <c r="D53" s="25"/>
      <c r="E53" s="11"/>
      <c r="G53" s="14"/>
      <c r="H53" s="1185" t="str">
        <f>Translations!$B$457</f>
        <v>Kontinuirano mjerenje</v>
      </c>
      <c r="I53" s="1187"/>
      <c r="P53" s="220"/>
      <c r="Q53" s="23"/>
      <c r="R53" s="23"/>
      <c r="S53" s="23"/>
      <c r="T53" s="23"/>
      <c r="U53" s="23"/>
      <c r="V53" s="23"/>
      <c r="W53" s="63" t="str">
        <f>IF(M28="","",IF(M28=INDEX(SourceCategory,3),1,IF(CNTR_InstHasCalculation=FALSE,0,2)))</f>
        <v/>
      </c>
    </row>
    <row r="54" spans="1:23" s="24" customFormat="1" ht="25.5" customHeight="1" x14ac:dyDescent="0.2">
      <c r="A54" s="23"/>
      <c r="D54" s="25"/>
      <c r="E54" s="1016" t="str">
        <f>Translations!$B$458</f>
        <v>Na temelju članka 27. stavka 1.  podaci o aktivnosti toka izvora mogu se utvrditi (a) kontinuiranim mjerenjem količine ili (b) na temelju zbroja količina pojedinačnih isporuka uzimajući u obzir  promjene zaliha (šaržno)</v>
      </c>
      <c r="F54" s="1016"/>
      <c r="G54" s="1016"/>
      <c r="H54" s="1016"/>
      <c r="I54" s="1016"/>
      <c r="J54" s="1016"/>
      <c r="K54" s="1016"/>
      <c r="L54" s="1016"/>
      <c r="M54" s="1016"/>
      <c r="N54" s="1016"/>
      <c r="P54" s="29"/>
      <c r="Q54" s="23"/>
      <c r="R54" s="23"/>
      <c r="S54" s="23"/>
      <c r="T54" s="23"/>
      <c r="U54" s="23"/>
      <c r="V54" s="23"/>
      <c r="W54" s="23"/>
    </row>
    <row r="55" spans="1:23" s="24" customFormat="1" ht="5.0999999999999996" customHeight="1" x14ac:dyDescent="0.2">
      <c r="A55" s="23"/>
      <c r="D55" s="25"/>
      <c r="G55" s="14"/>
      <c r="H55" s="44"/>
      <c r="I55" s="44"/>
      <c r="P55" s="29"/>
      <c r="Q55" s="23"/>
      <c r="R55" s="23"/>
      <c r="S55" s="23"/>
      <c r="T55" s="23"/>
      <c r="U55" s="23"/>
      <c r="V55" s="23"/>
      <c r="W55" s="23"/>
    </row>
    <row r="56" spans="1:23" s="24" customFormat="1" ht="12.75" customHeight="1" x14ac:dyDescent="0.2">
      <c r="A56" s="23"/>
      <c r="E56" s="46"/>
      <c r="F56" s="1189" t="str">
        <f>Translations!$B$459</f>
        <v>Oznaka postupka za utvrđivanje zaliha na kraju godine:</v>
      </c>
      <c r="G56" s="1189"/>
      <c r="H56" s="1189"/>
      <c r="I56" s="1189"/>
      <c r="J56" s="1190"/>
      <c r="K56" s="1221"/>
      <c r="L56" s="1222"/>
      <c r="P56" s="29"/>
      <c r="Q56" s="23"/>
      <c r="R56" s="23"/>
      <c r="S56" s="23"/>
      <c r="T56" s="23"/>
      <c r="U56" s="29"/>
      <c r="V56" s="32" t="b">
        <f>IF(OR(H19="",ISBLANK(H52)),FALSE,IF(MATCH(H52,EUconst_ActivityDeterminationMethod,0)=2,TRUE,FALSE))</f>
        <v>0</v>
      </c>
      <c r="W56" s="63" t="str">
        <f>IF(V56=TRUE,0,W52)</f>
        <v/>
      </c>
    </row>
    <row r="57" spans="1:23" s="24" customFormat="1" ht="12.75" hidden="1" customHeight="1" x14ac:dyDescent="0.2">
      <c r="A57" s="17" t="s">
        <v>1371</v>
      </c>
      <c r="D57" s="11"/>
      <c r="E57" s="46"/>
      <c r="F57" s="1189"/>
      <c r="G57" s="1189"/>
      <c r="H57" s="1189"/>
      <c r="I57" s="1189"/>
      <c r="J57" s="1190"/>
      <c r="K57" s="1212"/>
      <c r="L57" s="1214"/>
      <c r="P57" s="29"/>
      <c r="Q57" s="23"/>
      <c r="R57" s="23"/>
      <c r="S57" s="23"/>
      <c r="T57" s="23"/>
      <c r="U57" s="29"/>
      <c r="V57" s="32" t="b">
        <f>IF(OR(H29="",ISBLANK(H54)),FALSE,IF(MATCH(H54,EUconst_ActivityDeterminationMethod,0)=2,TRUE,FALSE))</f>
        <v>0</v>
      </c>
      <c r="W57" s="63">
        <f>IF(V57=TRUE,0,W54)</f>
        <v>0</v>
      </c>
    </row>
    <row r="58" spans="1:23" s="24" customFormat="1" ht="12.75" customHeight="1" x14ac:dyDescent="0.2">
      <c r="A58" s="23"/>
      <c r="F58" s="1016" t="str">
        <f>Translations!$B$460</f>
        <v>Važno ukoliko ste odabrali "Šarža" kao metodu određivanja. Pogledajte postupak opisan u poglavlju 7 (i), list D_Metodologija_proračuna.</v>
      </c>
      <c r="G58" s="1016"/>
      <c r="H58" s="1016"/>
      <c r="I58" s="1016"/>
      <c r="J58" s="1016"/>
      <c r="K58" s="1016"/>
      <c r="L58" s="1016"/>
      <c r="M58" s="1016"/>
      <c r="N58" s="1016"/>
      <c r="P58" s="29"/>
      <c r="Q58" s="23"/>
      <c r="R58" s="23"/>
      <c r="S58" s="23"/>
      <c r="T58" s="23"/>
      <c r="U58" s="23"/>
      <c r="V58" s="23"/>
      <c r="W58" s="23"/>
    </row>
    <row r="59" spans="1:23" s="24" customFormat="1" ht="12.75" customHeight="1" x14ac:dyDescent="0.2">
      <c r="A59" s="23"/>
      <c r="F59" s="943" t="str">
        <f>Translations!$B$461</f>
        <v>Postrojenja s niskim emisijama (poglavlje 5 (e)) ne moraju uključiti određivanje podataka o zalihama u svojoj procjeni nesigurnosti (članak 47. stavak 5. Uredbe)</v>
      </c>
      <c r="G59" s="943"/>
      <c r="H59" s="943"/>
      <c r="I59" s="943"/>
      <c r="J59" s="943"/>
      <c r="K59" s="943"/>
      <c r="L59" s="943"/>
      <c r="M59" s="943"/>
      <c r="N59" s="943"/>
      <c r="P59" s="29"/>
      <c r="Q59" s="23"/>
      <c r="R59" s="23"/>
      <c r="S59" s="23"/>
      <c r="T59" s="23"/>
      <c r="U59" s="23"/>
      <c r="V59" s="23"/>
      <c r="W59" s="23"/>
    </row>
    <row r="60" spans="1:23" s="24" customFormat="1" ht="5.0999999999999996" customHeight="1" x14ac:dyDescent="0.2">
      <c r="A60" s="23"/>
      <c r="P60" s="29"/>
      <c r="Q60" s="23"/>
      <c r="R60" s="23"/>
      <c r="S60" s="23"/>
      <c r="T60" s="23"/>
      <c r="U60" s="23"/>
      <c r="V60" s="23"/>
      <c r="W60" s="23"/>
    </row>
    <row r="61" spans="1:23" s="24" customFormat="1" ht="12.75" customHeight="1" x14ac:dyDescent="0.2">
      <c r="A61" s="23"/>
      <c r="D61" s="46" t="s">
        <v>1029</v>
      </c>
      <c r="E61" s="11" t="str">
        <f>Translations!$B$462</f>
        <v>Instrumenti pod nadzorom:</v>
      </c>
      <c r="G61" s="14"/>
      <c r="H61" s="1221"/>
      <c r="I61" s="1222"/>
      <c r="J61" s="25"/>
      <c r="P61" s="29"/>
      <c r="Q61" s="23"/>
      <c r="R61" s="23"/>
      <c r="S61" s="23"/>
      <c r="T61" s="23"/>
      <c r="U61" s="23"/>
      <c r="V61" s="23"/>
      <c r="W61" s="63" t="str">
        <f>W52</f>
        <v/>
      </c>
    </row>
    <row r="62" spans="1:23" s="24" customFormat="1" ht="12.75" hidden="1" customHeight="1" x14ac:dyDescent="0.2">
      <c r="A62" s="17" t="s">
        <v>1371</v>
      </c>
      <c r="D62" s="46"/>
      <c r="E62" s="11"/>
      <c r="G62" s="14"/>
      <c r="H62" s="1185" t="str">
        <f>Translations!$B$149</f>
        <v>Operater</v>
      </c>
      <c r="I62" s="1187"/>
      <c r="J62" s="25"/>
      <c r="P62" s="29"/>
      <c r="Q62" s="23"/>
      <c r="R62" s="23"/>
      <c r="S62" s="23"/>
      <c r="T62" s="23"/>
      <c r="U62" s="23"/>
      <c r="V62" s="23"/>
      <c r="W62" s="63">
        <f>W55</f>
        <v>0</v>
      </c>
    </row>
    <row r="63" spans="1:23" s="24" customFormat="1" ht="12.75" customHeight="1" x14ac:dyDescent="0.2">
      <c r="A63" s="23"/>
      <c r="D63" s="25"/>
      <c r="E63" s="1016" t="str">
        <f>Translations!$B$463</f>
        <v>Odaberite "Operater" ako su mjerni instrumenti pod vašim nadzorom ili "Trgovinski partner" ako nisu pod vašim nadzorom.</v>
      </c>
      <c r="F63" s="1016"/>
      <c r="G63" s="1016"/>
      <c r="H63" s="1016"/>
      <c r="I63" s="1016"/>
      <c r="J63" s="1016"/>
      <c r="K63" s="1016"/>
      <c r="L63" s="1016"/>
      <c r="M63" s="1016"/>
      <c r="N63" s="1016"/>
      <c r="P63" s="15"/>
      <c r="Q63" s="23"/>
      <c r="R63" s="23"/>
      <c r="S63" s="23"/>
      <c r="T63" s="23"/>
      <c r="U63" s="23"/>
      <c r="V63" s="23"/>
      <c r="W63" s="23"/>
    </row>
    <row r="64" spans="1:23" s="24" customFormat="1" ht="25.5" customHeight="1" x14ac:dyDescent="0.2">
      <c r="A64" s="23"/>
      <c r="D64" s="25"/>
      <c r="E64" s="1016" t="str">
        <f>Translations!$B$464</f>
        <v>Ukoliko je za tok izvora relevantno više od jednog instrumenta, a barem jedan od instrumenata nije pod vašim nadzorom odaberite "Trgovinski partner" .U tom slučaju koristite polje za komentare pod točkom (b) da se utvrdi koji instrumenti su pod nadzorom operatera i koji su pod nadzorom trgovinskog partnera.</v>
      </c>
      <c r="F64" s="1016"/>
      <c r="G64" s="1016"/>
      <c r="H64" s="1016"/>
      <c r="I64" s="1016"/>
      <c r="J64" s="1016"/>
      <c r="K64" s="1016"/>
      <c r="L64" s="1016"/>
      <c r="M64" s="1016"/>
      <c r="N64" s="1016"/>
      <c r="P64" s="15"/>
      <c r="Q64" s="23"/>
      <c r="R64" s="23"/>
      <c r="S64" s="23"/>
      <c r="T64" s="23"/>
      <c r="U64" s="23"/>
      <c r="V64" s="23"/>
      <c r="W64" s="23"/>
    </row>
    <row r="65" spans="1:23" s="24" customFormat="1" ht="5.0999999999999996" customHeight="1" x14ac:dyDescent="0.2">
      <c r="A65" s="23"/>
      <c r="D65" s="25"/>
      <c r="G65" s="14"/>
      <c r="H65" s="44"/>
      <c r="I65" s="44"/>
      <c r="J65" s="25"/>
      <c r="P65" s="29"/>
      <c r="Q65" s="23"/>
      <c r="R65" s="23"/>
      <c r="S65" s="23"/>
      <c r="T65" s="23"/>
      <c r="U65" s="23"/>
      <c r="V65" s="23"/>
      <c r="W65" s="23"/>
    </row>
    <row r="66" spans="1:23" s="24" customFormat="1" ht="12.75" customHeight="1" x14ac:dyDescent="0.2">
      <c r="A66" s="23"/>
      <c r="D66" s="25"/>
      <c r="E66" s="46" t="s">
        <v>1294</v>
      </c>
      <c r="F66" s="873" t="str">
        <f>Translations!$B$465</f>
        <v>Potvrdite da su ispunjeni zahtjevi iz članka 29. stavka 1. Uredbe</v>
      </c>
      <c r="G66" s="903"/>
      <c r="H66" s="903"/>
      <c r="I66" s="903"/>
      <c r="J66" s="903"/>
      <c r="K66" s="903"/>
      <c r="L66" s="192"/>
      <c r="P66" s="29"/>
      <c r="Q66" s="23"/>
      <c r="R66" s="23"/>
      <c r="S66" s="23"/>
      <c r="T66" s="23"/>
      <c r="U66" s="23"/>
      <c r="V66" s="32" t="b">
        <f>IF(OR(H19="",ISBLANK(H61)),FALSE,IF(MATCH(H61,EUconst_OwnerInstrument,0)=1,TRUE,FALSE))</f>
        <v>0</v>
      </c>
      <c r="W66" s="63" t="str">
        <f>IF(V66=TRUE,0,W52)</f>
        <v/>
      </c>
    </row>
    <row r="67" spans="1:23" s="24" customFormat="1" ht="12.75" hidden="1" customHeight="1" x14ac:dyDescent="0.2">
      <c r="A67" s="17" t="s">
        <v>1371</v>
      </c>
      <c r="D67" s="25"/>
      <c r="E67" s="46"/>
      <c r="F67" s="873"/>
      <c r="G67" s="903"/>
      <c r="H67" s="903"/>
      <c r="I67" s="903"/>
      <c r="J67" s="903"/>
      <c r="K67" s="903"/>
      <c r="L67" s="389"/>
      <c r="P67" s="29"/>
      <c r="Q67" s="23"/>
      <c r="R67" s="23"/>
      <c r="S67" s="23"/>
      <c r="T67" s="23"/>
      <c r="U67" s="23"/>
      <c r="V67" s="32" t="b">
        <f>IF(OR(H31="",ISBLANK(H63)),FALSE,IF(MATCH(H63,EUconst_OwnerInstrument,0)=1,TRUE,FALSE))</f>
        <v>0</v>
      </c>
      <c r="W67" s="63" t="str">
        <f>IF(V67=TRUE,0,W56)</f>
        <v/>
      </c>
    </row>
    <row r="68" spans="1:23" s="24" customFormat="1" ht="12.75" customHeight="1" x14ac:dyDescent="0.2">
      <c r="A68" s="23"/>
      <c r="D68" s="25"/>
      <c r="E68" s="25"/>
      <c r="F68" s="1016" t="str">
        <f>Translations!$B$466</f>
        <v>Ova točka je relevantna ako niste vlasnik mjernog instrumenta.</v>
      </c>
      <c r="G68" s="1016"/>
      <c r="H68" s="1016"/>
      <c r="I68" s="1016"/>
      <c r="J68" s="1016"/>
      <c r="K68" s="1016"/>
      <c r="L68" s="1016"/>
      <c r="M68" s="1016"/>
      <c r="N68" s="1016"/>
      <c r="P68" s="29"/>
      <c r="Q68" s="23"/>
      <c r="R68" s="23"/>
      <c r="S68" s="23"/>
      <c r="T68" s="23"/>
      <c r="U68" s="23"/>
      <c r="V68" s="23"/>
      <c r="W68" s="23"/>
    </row>
    <row r="69" spans="1:23" s="24" customFormat="1" ht="25.5" customHeight="1" x14ac:dyDescent="0.2">
      <c r="A69" s="23"/>
      <c r="D69" s="25"/>
      <c r="E69" s="25"/>
      <c r="F69" s="1016" t="str">
        <f>Translations!$B$467</f>
        <v>Na temelju članka 29. stavka 1. Uredbe kao izvor podataka mogu se koristiti  instrumenti koji nisu pod vašim nadzorom, samo ako ti instrumenti odgovaraju najmanje istoj razini točnosti kao i vaši instrumenti, a daju pouzdanije rezultate i manje su skloni rizicima pri nadzoru.</v>
      </c>
      <c r="G69" s="1016"/>
      <c r="H69" s="1016"/>
      <c r="I69" s="1016"/>
      <c r="J69" s="1016"/>
      <c r="K69" s="1016"/>
      <c r="L69" s="1016"/>
      <c r="M69" s="1016"/>
      <c r="N69" s="1016"/>
      <c r="P69" s="29"/>
      <c r="Q69" s="23"/>
      <c r="R69" s="23"/>
      <c r="S69" s="23"/>
      <c r="T69" s="23"/>
      <c r="U69" s="23"/>
      <c r="V69" s="16"/>
      <c r="W69" s="23"/>
    </row>
    <row r="70" spans="1:23" s="24" customFormat="1" ht="5.0999999999999996" customHeight="1" x14ac:dyDescent="0.2">
      <c r="A70" s="23"/>
      <c r="D70" s="25"/>
      <c r="E70" s="25"/>
      <c r="G70" s="14"/>
      <c r="N70" s="44"/>
      <c r="P70" s="29"/>
      <c r="Q70" s="23"/>
      <c r="R70" s="23"/>
      <c r="S70" s="23"/>
      <c r="T70" s="23"/>
      <c r="U70" s="23"/>
      <c r="V70" s="16"/>
      <c r="W70" s="23"/>
    </row>
    <row r="71" spans="1:23" s="24" customFormat="1" ht="12.75" customHeight="1" x14ac:dyDescent="0.2">
      <c r="A71" s="23"/>
      <c r="D71" s="25"/>
      <c r="E71" s="46" t="s">
        <v>1295</v>
      </c>
      <c r="F71" s="1189" t="str">
        <f>Translations!$B$468</f>
        <v>Koristite li fakture za utvrđivanje količine goriva ili sirovina?</v>
      </c>
      <c r="G71" s="1189"/>
      <c r="H71" s="1189"/>
      <c r="I71" s="1189"/>
      <c r="J71" s="1189"/>
      <c r="K71" s="1190"/>
      <c r="L71" s="192"/>
      <c r="P71" s="29"/>
      <c r="Q71" s="23"/>
      <c r="R71" s="23"/>
      <c r="S71" s="23"/>
      <c r="T71" s="23"/>
      <c r="U71" s="23"/>
      <c r="V71" s="32" t="b">
        <f>IF(OR(H19="",ISBLANK(H61)),FALSE,IF(MATCH(H61,EUconst_OwnerInstrument,0)=1,TRUE,FALSE))</f>
        <v>0</v>
      </c>
      <c r="W71" s="63" t="str">
        <f>IF(V71=TRUE,0,W52)</f>
        <v/>
      </c>
    </row>
    <row r="72" spans="1:23" s="24" customFormat="1" ht="12.75" hidden="1" customHeight="1" x14ac:dyDescent="0.2">
      <c r="A72" s="17" t="s">
        <v>1371</v>
      </c>
      <c r="D72" s="25"/>
      <c r="E72" s="46"/>
      <c r="F72" s="873"/>
      <c r="G72" s="903"/>
      <c r="H72" s="903"/>
      <c r="I72" s="903"/>
      <c r="J72" s="903"/>
      <c r="K72" s="903"/>
      <c r="L72" s="389"/>
      <c r="P72" s="29"/>
      <c r="Q72" s="23"/>
      <c r="R72" s="23"/>
      <c r="S72" s="23"/>
      <c r="T72" s="23"/>
      <c r="U72" s="23"/>
      <c r="V72" s="32" t="b">
        <f>IF(OR(H36="",ISBLANK(H68)),FALSE,IF(MATCH(H68,EUconst_OwnerInstrument,0)=1,TRUE,FALSE))</f>
        <v>0</v>
      </c>
      <c r="W72" s="63" t="str">
        <f>IF(V72=TRUE,0,W61)</f>
        <v/>
      </c>
    </row>
    <row r="73" spans="1:23" s="24" customFormat="1" ht="12.75" customHeight="1" x14ac:dyDescent="0.2">
      <c r="A73" s="23"/>
      <c r="D73" s="25"/>
      <c r="E73" s="25"/>
      <c r="F73" s="1016" t="str">
        <f>Translations!$B$466</f>
        <v>Ova točka je relevantna ako niste vlasnik mjernog instrumenta.</v>
      </c>
      <c r="G73" s="1016"/>
      <c r="H73" s="1016"/>
      <c r="I73" s="1016"/>
      <c r="J73" s="1016"/>
      <c r="K73" s="1016"/>
      <c r="L73" s="1016"/>
      <c r="M73" s="1016"/>
      <c r="N73" s="1016"/>
      <c r="P73" s="29"/>
      <c r="Q73" s="23"/>
      <c r="R73" s="23"/>
      <c r="S73" s="23"/>
      <c r="T73" s="23"/>
      <c r="U73" s="23"/>
      <c r="V73" s="23"/>
      <c r="W73" s="23"/>
    </row>
    <row r="74" spans="1:23" s="24" customFormat="1" ht="5.0999999999999996" customHeight="1" x14ac:dyDescent="0.2">
      <c r="A74" s="23"/>
      <c r="D74" s="25"/>
      <c r="E74" s="25"/>
      <c r="G74" s="14"/>
      <c r="J74" s="25"/>
      <c r="L74" s="45"/>
      <c r="P74" s="29"/>
      <c r="Q74" s="23"/>
      <c r="R74" s="23"/>
      <c r="S74" s="23"/>
      <c r="T74" s="23"/>
      <c r="U74" s="23"/>
      <c r="V74" s="23"/>
      <c r="W74" s="23"/>
    </row>
    <row r="75" spans="1:23" s="24" customFormat="1" ht="12.75" customHeight="1" x14ac:dyDescent="0.2">
      <c r="A75" s="23"/>
      <c r="D75" s="25"/>
      <c r="E75" s="46" t="s">
        <v>1296</v>
      </c>
      <c r="F75" s="1189" t="str">
        <f>Translations!$B$469</f>
        <v>Potvrdite da su trgovinski partner i operater neovisni.</v>
      </c>
      <c r="G75" s="1189"/>
      <c r="H75" s="1189"/>
      <c r="I75" s="1189"/>
      <c r="J75" s="1189"/>
      <c r="K75" s="1190"/>
      <c r="L75" s="192"/>
      <c r="P75" s="29"/>
      <c r="Q75" s="23"/>
      <c r="R75" s="23"/>
      <c r="S75" s="23"/>
      <c r="T75" s="23"/>
      <c r="U75" s="23"/>
      <c r="V75" s="32" t="b">
        <f>IF(OR(H19="",ISBLANK(H61)),FALSE,IF(MATCH(H61,EUconst_OwnerInstrument,0)=1,TRUE,FALSE))</f>
        <v>0</v>
      </c>
      <c r="W75" s="63" t="str">
        <f>IF(V75=TRUE,0,W52)</f>
        <v/>
      </c>
    </row>
    <row r="76" spans="1:23" s="24" customFormat="1" ht="12.75" hidden="1" customHeight="1" x14ac:dyDescent="0.2">
      <c r="A76" s="17" t="s">
        <v>1371</v>
      </c>
      <c r="D76" s="25"/>
      <c r="E76" s="46"/>
      <c r="F76" s="873"/>
      <c r="G76" s="903"/>
      <c r="H76" s="903"/>
      <c r="I76" s="903"/>
      <c r="J76" s="903"/>
      <c r="K76" s="903"/>
      <c r="L76" s="389"/>
      <c r="P76" s="29"/>
      <c r="Q76" s="23"/>
      <c r="R76" s="23"/>
      <c r="S76" s="23"/>
      <c r="T76" s="23"/>
      <c r="U76" s="23"/>
      <c r="V76" s="32" t="b">
        <f>IF(OR(H40="",ISBLANK(H72)),FALSE,IF(MATCH(H72,EUconst_OwnerInstrument,0)=1,TRUE,FALSE))</f>
        <v>0</v>
      </c>
      <c r="W76" s="63">
        <f>IF(V76=TRUE,0,W65)</f>
        <v>0</v>
      </c>
    </row>
    <row r="77" spans="1:23" s="24" customFormat="1" x14ac:dyDescent="0.2">
      <c r="A77" s="23"/>
      <c r="D77" s="25"/>
      <c r="E77" s="25"/>
      <c r="F77" s="1016" t="str">
        <f>Translations!$B$470</f>
        <v>Ova točka je relevantna ako niste vlasnik mjernog instrumenta.</v>
      </c>
      <c r="G77" s="1016"/>
      <c r="H77" s="1016"/>
      <c r="I77" s="1016"/>
      <c r="J77" s="1016"/>
      <c r="K77" s="1016"/>
      <c r="L77" s="1016"/>
      <c r="M77" s="1016"/>
      <c r="N77" s="1016"/>
      <c r="P77" s="29"/>
      <c r="Q77" s="23"/>
      <c r="R77" s="23"/>
      <c r="S77" s="23"/>
      <c r="T77" s="23"/>
      <c r="U77" s="23"/>
      <c r="V77" s="23"/>
      <c r="W77" s="23"/>
    </row>
    <row r="78" spans="1:23" s="24" customFormat="1" x14ac:dyDescent="0.2">
      <c r="A78" s="23"/>
      <c r="D78" s="25"/>
      <c r="E78" s="25"/>
      <c r="F78" s="1016" t="str">
        <f>Translations!$B$471</f>
        <v>Na temelju članka 29. stavka 1. točke (a) Uredbe smijete koristiti podatke s fakture ako su trgovinski partneri neovisni.</v>
      </c>
      <c r="G78" s="1016"/>
      <c r="H78" s="1016"/>
      <c r="I78" s="1016"/>
      <c r="J78" s="1016"/>
      <c r="K78" s="1016"/>
      <c r="L78" s="1016"/>
      <c r="M78" s="1016"/>
      <c r="N78" s="1016"/>
      <c r="P78" s="29"/>
      <c r="Q78" s="23"/>
      <c r="R78" s="23"/>
      <c r="S78" s="23"/>
      <c r="T78" s="23"/>
      <c r="U78" s="23"/>
      <c r="V78" s="23"/>
      <c r="W78" s="23"/>
    </row>
    <row r="79" spans="1:23" s="24" customFormat="1" x14ac:dyDescent="0.2">
      <c r="A79" s="23"/>
      <c r="P79" s="29"/>
      <c r="Q79" s="23"/>
      <c r="R79" s="23"/>
      <c r="S79" s="23"/>
      <c r="T79" s="23"/>
      <c r="U79" s="23"/>
      <c r="V79" s="23"/>
      <c r="W79" s="23"/>
    </row>
    <row r="80" spans="1:23" s="24" customFormat="1" ht="12.75" customHeight="1" x14ac:dyDescent="0.2">
      <c r="A80" s="23"/>
      <c r="D80" s="13" t="s">
        <v>1018</v>
      </c>
      <c r="E80" s="14" t="str">
        <f>Translations!$B$472</f>
        <v>Korišteni mjerni instrumenti:</v>
      </c>
      <c r="H80" s="215"/>
      <c r="I80" s="215"/>
      <c r="J80" s="215"/>
      <c r="K80" s="215"/>
      <c r="L80" s="215"/>
      <c r="P80" s="15"/>
      <c r="Q80" s="23"/>
      <c r="R80" s="23"/>
      <c r="S80" s="23"/>
      <c r="T80" s="23"/>
      <c r="U80" s="23"/>
      <c r="V80" s="23"/>
      <c r="W80" s="23"/>
    </row>
    <row r="81" spans="1:23" s="24" customFormat="1" ht="12.75" hidden="1" customHeight="1" x14ac:dyDescent="0.2">
      <c r="A81" s="17" t="s">
        <v>1371</v>
      </c>
      <c r="D81" s="13"/>
      <c r="E81" s="14"/>
      <c r="H81" s="258" t="s">
        <v>288</v>
      </c>
      <c r="I81" s="258" t="s">
        <v>406</v>
      </c>
      <c r="J81" s="258"/>
      <c r="K81" s="258"/>
      <c r="L81" s="258"/>
      <c r="P81" s="15"/>
      <c r="Q81" s="23"/>
      <c r="R81" s="23"/>
      <c r="S81" s="23"/>
      <c r="T81" s="23"/>
      <c r="U81" s="23"/>
      <c r="V81" s="23"/>
      <c r="W81" s="23"/>
    </row>
    <row r="82" spans="1:23" s="24" customFormat="1" x14ac:dyDescent="0.2">
      <c r="A82" s="23"/>
      <c r="D82" s="13"/>
      <c r="E82" s="1016" t="str">
        <f>Translations!$B$473</f>
        <v>Odaberite jedan ili više instrumenata koji su definirani u poglavlju 7(b), list D_Metodologija_proračuna</v>
      </c>
      <c r="F82" s="1016"/>
      <c r="G82" s="1016"/>
      <c r="H82" s="1016"/>
      <c r="I82" s="1016"/>
      <c r="J82" s="1016"/>
      <c r="K82" s="1016"/>
      <c r="L82" s="1016"/>
      <c r="M82" s="1016"/>
      <c r="N82" s="1016"/>
      <c r="P82" s="15"/>
      <c r="Q82" s="23"/>
      <c r="R82" s="23"/>
      <c r="S82" s="23"/>
      <c r="T82" s="23"/>
      <c r="U82" s="23"/>
      <c r="V82" s="23"/>
      <c r="W82" s="23"/>
    </row>
    <row r="83" spans="1:23" s="24" customFormat="1" ht="25.5" customHeight="1" x14ac:dyDescent="0.2">
      <c r="A83" s="23"/>
      <c r="D83" s="13"/>
      <c r="E83" s="1016" t="str">
        <f>Translations!$B$474</f>
        <v xml:space="preserve">Ako se koristi više od 5 mjernih instrumenata za tok izvora, npr. ako se p/T kompenzacija utvrđuje različitim instrumentima, unesite detaljan opis u polje za komentar.  </v>
      </c>
      <c r="F83" s="1016"/>
      <c r="G83" s="1016"/>
      <c r="H83" s="1016"/>
      <c r="I83" s="1016"/>
      <c r="J83" s="1016"/>
      <c r="K83" s="1016"/>
      <c r="L83" s="1016"/>
      <c r="M83" s="1016"/>
      <c r="N83" s="1016"/>
      <c r="P83" s="15"/>
      <c r="Q83" s="23"/>
      <c r="R83" s="23"/>
      <c r="S83" s="23"/>
      <c r="T83" s="23"/>
      <c r="U83" s="23"/>
      <c r="V83" s="23"/>
      <c r="W83" s="23"/>
    </row>
    <row r="84" spans="1:23" s="24" customFormat="1" ht="5.0999999999999996" customHeight="1" x14ac:dyDescent="0.2">
      <c r="A84" s="23"/>
      <c r="D84" s="13"/>
      <c r="E84" s="14"/>
      <c r="P84" s="15"/>
      <c r="Q84" s="23"/>
      <c r="R84" s="23"/>
      <c r="S84" s="23"/>
      <c r="T84" s="23"/>
      <c r="U84" s="23"/>
      <c r="V84" s="23"/>
      <c r="W84" s="23"/>
    </row>
    <row r="85" spans="1:23" s="24" customFormat="1" x14ac:dyDescent="0.2">
      <c r="A85" s="23"/>
      <c r="D85" s="13"/>
      <c r="E85" s="24" t="str">
        <f>Translations!$B$475</f>
        <v>Komentar/opis pristupa ako se koristi više instrumenata:</v>
      </c>
      <c r="I85" s="11"/>
      <c r="P85" s="29"/>
      <c r="Q85" s="23"/>
      <c r="R85" s="23"/>
      <c r="S85" s="23"/>
      <c r="T85" s="23"/>
      <c r="U85" s="23"/>
      <c r="V85" s="23"/>
      <c r="W85" s="23"/>
    </row>
    <row r="86" spans="1:23" s="24" customFormat="1" ht="25.5" customHeight="1" x14ac:dyDescent="0.2">
      <c r="A86" s="23"/>
      <c r="D86" s="13"/>
      <c r="E86" s="1016" t="str">
        <f>Translations!$B$476</f>
        <v>Objasniti zašto i kada se koristi više od jednog instrumenta. Npr. moguće je da je jedan instrument potreban za oduzimanje dijela goriva koji je izvan ETS-a.Vage se mogu koristiti alternativno, ili u svrhu potvrde, itd.</v>
      </c>
      <c r="F86" s="1016"/>
      <c r="G86" s="1016"/>
      <c r="H86" s="1016"/>
      <c r="I86" s="1016"/>
      <c r="J86" s="1016"/>
      <c r="K86" s="1016"/>
      <c r="L86" s="1016"/>
      <c r="M86" s="1016"/>
      <c r="N86" s="1016"/>
      <c r="P86" s="15"/>
      <c r="Q86" s="23"/>
      <c r="R86" s="23"/>
      <c r="S86" s="23"/>
      <c r="T86" s="23"/>
      <c r="U86" s="23"/>
      <c r="V86" s="23"/>
      <c r="W86" s="23"/>
    </row>
    <row r="87" spans="1:23" s="24" customFormat="1" ht="12.75" customHeight="1" x14ac:dyDescent="0.2">
      <c r="A87" s="23"/>
      <c r="D87" s="13"/>
      <c r="E87" s="1234"/>
      <c r="F87" s="1235"/>
      <c r="G87" s="1235"/>
      <c r="H87" s="1235"/>
      <c r="I87" s="1235"/>
      <c r="J87" s="1235"/>
      <c r="K87" s="1235"/>
      <c r="L87" s="1235"/>
      <c r="M87" s="1235"/>
      <c r="N87" s="1236"/>
      <c r="P87" s="29"/>
      <c r="Q87" s="23"/>
      <c r="R87" s="23"/>
      <c r="S87" s="23"/>
      <c r="T87" s="23"/>
      <c r="U87" s="23"/>
      <c r="V87" s="23"/>
      <c r="W87" s="23"/>
    </row>
    <row r="88" spans="1:23" s="24" customFormat="1" x14ac:dyDescent="0.2">
      <c r="A88" s="23"/>
      <c r="D88" s="13"/>
      <c r="E88" s="1231"/>
      <c r="F88" s="1232"/>
      <c r="G88" s="1232"/>
      <c r="H88" s="1232"/>
      <c r="I88" s="1232"/>
      <c r="J88" s="1232"/>
      <c r="K88" s="1232"/>
      <c r="L88" s="1232"/>
      <c r="M88" s="1232"/>
      <c r="N88" s="1233"/>
      <c r="P88" s="29"/>
      <c r="Q88" s="29"/>
      <c r="R88" s="29"/>
      <c r="S88" s="23"/>
      <c r="T88" s="23"/>
      <c r="U88" s="23"/>
      <c r="V88" s="23"/>
      <c r="W88" s="23"/>
    </row>
    <row r="89" spans="1:23" s="24" customFormat="1" x14ac:dyDescent="0.2">
      <c r="A89" s="23"/>
      <c r="D89" s="13"/>
      <c r="E89" s="1202"/>
      <c r="F89" s="1203"/>
      <c r="G89" s="1203"/>
      <c r="H89" s="1203"/>
      <c r="I89" s="1203"/>
      <c r="J89" s="1203"/>
      <c r="K89" s="1203"/>
      <c r="L89" s="1203"/>
      <c r="M89" s="1203"/>
      <c r="N89" s="1204"/>
      <c r="P89" s="29"/>
      <c r="Q89" s="29"/>
      <c r="R89" s="29"/>
      <c r="S89" s="23"/>
      <c r="T89" s="23"/>
      <c r="U89" s="23"/>
      <c r="V89" s="23"/>
      <c r="W89" s="23"/>
    </row>
    <row r="90" spans="1:23" s="24" customFormat="1" x14ac:dyDescent="0.2">
      <c r="A90" s="23"/>
      <c r="D90" s="13"/>
      <c r="P90" s="29"/>
      <c r="Q90" s="29"/>
      <c r="R90" s="29"/>
      <c r="S90" s="23"/>
      <c r="T90" s="23"/>
      <c r="U90" s="23"/>
      <c r="V90" s="23"/>
      <c r="W90" s="23"/>
    </row>
    <row r="91" spans="1:23" s="24" customFormat="1" ht="12.75" customHeight="1" x14ac:dyDescent="0.2">
      <c r="A91" s="23"/>
      <c r="D91" s="13" t="s">
        <v>552</v>
      </c>
      <c r="E91" s="14" t="str">
        <f>Translations!$B$477</f>
        <v>Zahtijevana razina točnosti za podatak o djelatnosti:</v>
      </c>
      <c r="H91" s="30" t="str">
        <f>IF(H21="","",IF(CNTR_Category="A",INDEX(EUwideConstants!$G:$G,MATCH(Q91,EUwideConstants!$S:$S,0)),INDEX(EUwideConstants!$P:$P,MATCH(Q91,EUwideConstants!$S:$S,0))))</f>
        <v/>
      </c>
      <c r="I91" s="26" t="str">
        <f>IF(H91="","",IF(S91=0,EUconst_NA,IF(ISERROR(S91),"",EUconst_MsgTierActivityLevel &amp; " " &amp;S91)))</f>
        <v/>
      </c>
      <c r="J91" s="27"/>
      <c r="K91" s="27"/>
      <c r="L91" s="27"/>
      <c r="M91" s="27"/>
      <c r="N91" s="28"/>
      <c r="P91" s="29"/>
      <c r="Q91" s="92" t="str">
        <f>EUconst_CNTR_ActivityData&amp;H21</f>
        <v>ActivityData_</v>
      </c>
      <c r="R91" s="29"/>
      <c r="S91" s="32" t="str">
        <f>IF(H91="","",IF(H91=EUconst_NA,"",INDEX(EUwideConstants!$H:$O,MATCH(Q91,EUwideConstants!$S:$S,0),MATCH(H91,CNTR_TierList,0))))</f>
        <v/>
      </c>
      <c r="T91" s="23"/>
      <c r="U91" s="23"/>
      <c r="V91" s="23"/>
      <c r="W91" s="23"/>
    </row>
    <row r="92" spans="1:23" s="24" customFormat="1" ht="12.75" customHeight="1" x14ac:dyDescent="0.2">
      <c r="A92" s="23"/>
      <c r="D92" s="13" t="s">
        <v>1020</v>
      </c>
      <c r="E92" s="14" t="str">
        <f>Translations!$B$478</f>
        <v>Korištena razina točnosti za podatak o djelatnosti:</v>
      </c>
      <c r="H92" s="192"/>
      <c r="I92" s="26" t="str">
        <f>IF(OR(ISBLANK(H92),H92=EUconst_NoTier),"",IF(S92=0,EUconst_NA,IF(ISERROR(S92),"",EUconst_MsgTierActivityLevel &amp; " " &amp;S92)))</f>
        <v/>
      </c>
      <c r="J92" s="27"/>
      <c r="K92" s="27"/>
      <c r="L92" s="27"/>
      <c r="M92" s="27"/>
      <c r="N92" s="28"/>
      <c r="P92" s="29"/>
      <c r="Q92" s="92" t="str">
        <f>EUconst_CNTR_ActivityData&amp;H21</f>
        <v>ActivityData_</v>
      </c>
      <c r="R92" s="29"/>
      <c r="S92" s="32" t="str">
        <f>IF(ISBLANK(H92),"",IF(H92=EUconst_NA,"",INDEX(EUwideConstants!$H:$O,MATCH(Q92,EUwideConstants!$S:$S,0),MATCH(H92,CNTR_TierList,0))))</f>
        <v/>
      </c>
      <c r="T92" s="23"/>
      <c r="U92" s="23"/>
      <c r="V92" s="23"/>
      <c r="W92" s="23"/>
    </row>
    <row r="93" spans="1:23" s="24" customFormat="1" ht="12.75" customHeight="1" x14ac:dyDescent="0.2">
      <c r="A93" s="23"/>
      <c r="D93" s="13" t="s">
        <v>1021</v>
      </c>
      <c r="E93" s="14" t="str">
        <f>Translations!$B$479</f>
        <v>Postignuta nesigurnost:</v>
      </c>
      <c r="H93" s="229"/>
      <c r="I93" s="14" t="str">
        <f>Translations!$B$480</f>
        <v>Komentar:</v>
      </c>
      <c r="J93" s="193"/>
      <c r="K93" s="194"/>
      <c r="L93" s="194"/>
      <c r="M93" s="194"/>
      <c r="N93" s="195"/>
      <c r="P93" s="29"/>
      <c r="Q93" s="29"/>
      <c r="R93" s="29"/>
      <c r="S93" s="23"/>
      <c r="T93" s="23"/>
      <c r="U93" s="23"/>
      <c r="V93" s="23"/>
      <c r="W93" s="23"/>
    </row>
    <row r="94" spans="1:23" s="24" customFormat="1" hidden="1" x14ac:dyDescent="0.2">
      <c r="A94" s="17" t="s">
        <v>1371</v>
      </c>
      <c r="D94" s="390" t="str">
        <f>Translations!$B$452</f>
        <v>Primjer:</v>
      </c>
      <c r="P94" s="29"/>
      <c r="Q94" s="29"/>
      <c r="R94" s="29"/>
      <c r="S94" s="23"/>
      <c r="T94" s="23"/>
      <c r="U94" s="23"/>
      <c r="V94" s="23"/>
      <c r="W94" s="23"/>
    </row>
    <row r="95" spans="1:23" s="24" customFormat="1" ht="12.75" hidden="1" customHeight="1" x14ac:dyDescent="0.2">
      <c r="A95" s="17" t="s">
        <v>1371</v>
      </c>
      <c r="D95" s="13" t="s">
        <v>552</v>
      </c>
      <c r="E95" s="14" t="str">
        <f>Translations!$B$477</f>
        <v>Zahtijevana razina točnosti za podatak o djelatnosti:</v>
      </c>
      <c r="H95" s="259">
        <v>2</v>
      </c>
      <c r="I95" s="261" t="str">
        <f>Translations!$B$481</f>
        <v>Nesigurnost ne smije biti viša od ± 5,0%</v>
      </c>
      <c r="J95" s="262"/>
      <c r="K95" s="262"/>
      <c r="L95" s="262"/>
      <c r="M95" s="262"/>
      <c r="N95" s="263"/>
      <c r="P95" s="29"/>
      <c r="Q95" s="92"/>
      <c r="R95" s="29"/>
      <c r="S95" s="32"/>
      <c r="T95" s="23"/>
      <c r="U95" s="23"/>
      <c r="V95" s="23"/>
      <c r="W95" s="23"/>
    </row>
    <row r="96" spans="1:23" s="24" customFormat="1" ht="12.75" hidden="1" customHeight="1" x14ac:dyDescent="0.2">
      <c r="A96" s="17" t="s">
        <v>1371</v>
      </c>
      <c r="D96" s="13" t="s">
        <v>1020</v>
      </c>
      <c r="E96" s="14" t="str">
        <f>Translations!$B$478</f>
        <v>Korištena razina točnosti za podatak o djelatnosti:</v>
      </c>
      <c r="H96" s="259">
        <v>3</v>
      </c>
      <c r="I96" s="261" t="str">
        <f>Translations!$B$482</f>
        <v>Nesigurnost ne smije biti viša od ± 2,5%</v>
      </c>
      <c r="J96" s="262"/>
      <c r="K96" s="262"/>
      <c r="L96" s="262"/>
      <c r="M96" s="262"/>
      <c r="N96" s="263"/>
      <c r="P96" s="29"/>
      <c r="Q96" s="92"/>
      <c r="R96" s="29"/>
      <c r="S96" s="32"/>
      <c r="T96" s="23"/>
      <c r="U96" s="23"/>
      <c r="V96" s="23"/>
      <c r="W96" s="23"/>
    </row>
    <row r="97" spans="1:23" s="24" customFormat="1" ht="12.75" hidden="1" customHeight="1" x14ac:dyDescent="0.2">
      <c r="A97" s="17" t="s">
        <v>1371</v>
      </c>
      <c r="D97" s="13" t="s">
        <v>1021</v>
      </c>
      <c r="E97" s="14" t="str">
        <f>Translations!$B$479</f>
        <v>Postignuta nesigurnost:</v>
      </c>
      <c r="H97" s="260">
        <v>2.2499999999999999E-2</v>
      </c>
      <c r="I97" s="14" t="str">
        <f>Translations!$B$480</f>
        <v>Komentar:</v>
      </c>
      <c r="J97" s="261" t="str">
        <f>Translations!$B$483</f>
        <v>Podliježe nadzoru zakonskog mjeriteljstva ---&gt; NDP u radu</v>
      </c>
      <c r="K97" s="262"/>
      <c r="L97" s="262"/>
      <c r="M97" s="262"/>
      <c r="N97" s="263"/>
      <c r="P97" s="29"/>
      <c r="Q97" s="29"/>
      <c r="R97" s="29"/>
      <c r="S97" s="23"/>
      <c r="T97" s="23"/>
      <c r="U97" s="23"/>
      <c r="V97" s="23"/>
      <c r="W97" s="23"/>
    </row>
    <row r="98" spans="1:23" s="24" customFormat="1" x14ac:dyDescent="0.2">
      <c r="A98" s="23"/>
      <c r="D98" s="13"/>
      <c r="E98" s="1016" t="str">
        <f>Translations!$B$484</f>
        <v>S obzirom na zahtijevanu i korištenu razinu točnosti, navedite postignutu nesigurnost tijekom cijelog izvještajnog razdoblja.</v>
      </c>
      <c r="F98" s="1016"/>
      <c r="G98" s="1016"/>
      <c r="H98" s="1016"/>
      <c r="I98" s="1016"/>
      <c r="J98" s="1016"/>
      <c r="K98" s="1016"/>
      <c r="L98" s="1016"/>
      <c r="M98" s="1016"/>
      <c r="N98" s="1016"/>
      <c r="P98" s="29"/>
      <c r="Q98" s="29"/>
      <c r="R98" s="29"/>
      <c r="S98" s="23"/>
      <c r="T98" s="23"/>
      <c r="U98" s="23"/>
      <c r="V98" s="23"/>
      <c r="W98" s="23"/>
    </row>
    <row r="99" spans="1:23" s="24" customFormat="1" x14ac:dyDescent="0.2">
      <c r="A99" s="23"/>
      <c r="D99" s="13"/>
      <c r="E99" s="1016" t="str">
        <f>Translations!$B$485</f>
        <v>Navedena vrijednost treba biti rezultat procjene nesigurnosti (vidjeti odjeljak 7 (c), list D_Metodologija_proračuna). Međutim, članak 28. stavak  2., članak 28. stavak 3 . i članak 29. stavak 2. Uredbe omogućuju primjenu nekoliko pojednostavljenja:</v>
      </c>
      <c r="F99" s="1016"/>
      <c r="G99" s="1016"/>
      <c r="H99" s="1016"/>
      <c r="I99" s="1016"/>
      <c r="J99" s="1016"/>
      <c r="K99" s="1016"/>
      <c r="L99" s="1016"/>
      <c r="M99" s="1016"/>
      <c r="N99" s="1016"/>
      <c r="P99" s="29"/>
      <c r="Q99" s="29"/>
      <c r="R99" s="29"/>
      <c r="S99" s="23"/>
      <c r="T99" s="23"/>
      <c r="U99" s="23"/>
      <c r="V99" s="23"/>
      <c r="W99" s="23"/>
    </row>
    <row r="100" spans="1:23" s="24" customFormat="1" ht="37.700000000000003" customHeight="1" x14ac:dyDescent="0.2">
      <c r="A100" s="23"/>
      <c r="D100" s="13"/>
      <c r="E100" s="132" t="s">
        <v>1290</v>
      </c>
      <c r="F100" s="1016" t="str">
        <f>Translations!$B$486</f>
        <v>Možete koristiti najveću dopuštenu pogrešku specificiranu za mjerni instrument u uporabi ili niža odstupanja kada je nesigurnost dobivena umjeravanjem i pomnožena s konzervativnim faktorom prilagodbe (uzevši u obzir utjecaj nesigurnosti u radu), pod uvjetom da su mjerni instrumenti instalirani u skladu sa specifikacijama.</v>
      </c>
      <c r="G100" s="1016"/>
      <c r="H100" s="1016"/>
      <c r="I100" s="1016"/>
      <c r="J100" s="1016"/>
      <c r="K100" s="1016"/>
      <c r="L100" s="1016"/>
      <c r="M100" s="1016"/>
      <c r="N100" s="1016"/>
      <c r="P100" s="29"/>
      <c r="Q100" s="29"/>
      <c r="R100" s="29"/>
      <c r="S100" s="23"/>
      <c r="T100" s="23"/>
      <c r="U100" s="23"/>
      <c r="V100" s="23"/>
      <c r="W100" s="23"/>
    </row>
    <row r="101" spans="1:23" s="24" customFormat="1" ht="25.5" customHeight="1" x14ac:dyDescent="0.2">
      <c r="A101" s="23"/>
      <c r="D101" s="13"/>
      <c r="E101" s="132" t="s">
        <v>1290</v>
      </c>
      <c r="F101" s="1016" t="str">
        <f>Translations!$B$487</f>
        <v>Možete koristiti najveću dopuštena pogrešku u uporabi kao postignutu nesigurnost pod uvjetom da mjerni instrument podliježe nadzoru zakonskog mjeriteljstva.</v>
      </c>
      <c r="G101" s="1016"/>
      <c r="H101" s="1016"/>
      <c r="I101" s="1016"/>
      <c r="J101" s="1016"/>
      <c r="K101" s="1016"/>
      <c r="L101" s="1016"/>
      <c r="M101" s="1016"/>
      <c r="N101" s="1016"/>
      <c r="P101" s="29"/>
      <c r="Q101" s="29"/>
      <c r="R101" s="29"/>
      <c r="S101" s="23"/>
      <c r="T101" s="23"/>
      <c r="U101" s="23"/>
      <c r="V101" s="23"/>
      <c r="W101" s="23"/>
    </row>
    <row r="102" spans="1:23" s="24" customFormat="1" x14ac:dyDescent="0.2">
      <c r="A102" s="23"/>
      <c r="D102" s="13"/>
      <c r="E102" s="1016" t="str">
        <f>Translations!$B$488</f>
        <v>Koristite polje za komentar (točka (h) u nastavku) za opis određivanja nesigurnosti koja je postignuta tijekom cijelog razdoblja.</v>
      </c>
      <c r="F102" s="1016"/>
      <c r="G102" s="1016"/>
      <c r="H102" s="1016"/>
      <c r="I102" s="1016"/>
      <c r="J102" s="1016"/>
      <c r="K102" s="1016"/>
      <c r="L102" s="1016"/>
      <c r="M102" s="1016"/>
      <c r="N102" s="1016"/>
      <c r="P102" s="29"/>
      <c r="Q102" s="29"/>
      <c r="R102" s="29"/>
      <c r="S102" s="23"/>
      <c r="T102" s="23"/>
      <c r="U102" s="23"/>
      <c r="V102" s="23"/>
      <c r="W102" s="23"/>
    </row>
    <row r="103" spans="1:23" s="24" customFormat="1" x14ac:dyDescent="0.2">
      <c r="A103" s="23"/>
      <c r="D103" s="13"/>
      <c r="E103" s="1016" t="str">
        <f>Translations!$B$1171</f>
        <v>Daljnje smjernice potražite u člancima 28. i 29. Uredbe o praćenju i izvješćivanju i Uputama br. 4 te upotrijebite „Alat za procjenu nesigurnosti”.</v>
      </c>
      <c r="F103" s="1016"/>
      <c r="G103" s="1016"/>
      <c r="H103" s="1016"/>
      <c r="I103" s="1016"/>
      <c r="J103" s="1016"/>
      <c r="K103" s="1016"/>
      <c r="L103" s="1016"/>
      <c r="M103" s="1016"/>
      <c r="N103" s="1016"/>
      <c r="P103" s="29"/>
      <c r="Q103" s="29"/>
      <c r="R103" s="29"/>
      <c r="S103" s="23"/>
      <c r="T103" s="23"/>
      <c r="U103" s="23"/>
      <c r="V103" s="23"/>
      <c r="W103" s="23"/>
    </row>
    <row r="104" spans="1:23" s="24" customFormat="1" ht="5.0999999999999996" customHeight="1" x14ac:dyDescent="0.2">
      <c r="A104" s="23"/>
      <c r="D104" s="13"/>
      <c r="E104" s="67"/>
      <c r="F104" s="67"/>
      <c r="G104" s="67"/>
      <c r="H104" s="67"/>
      <c r="I104" s="67"/>
      <c r="J104" s="67"/>
      <c r="K104" s="67"/>
      <c r="L104" s="67"/>
      <c r="M104" s="67"/>
      <c r="N104" s="67"/>
      <c r="P104" s="29"/>
      <c r="Q104" s="29"/>
      <c r="R104" s="29"/>
      <c r="S104" s="23"/>
      <c r="T104" s="23"/>
      <c r="U104" s="23"/>
      <c r="V104" s="23"/>
      <c r="W104" s="23"/>
    </row>
    <row r="105" spans="1:23" s="24" customFormat="1" ht="15" customHeight="1" x14ac:dyDescent="0.2">
      <c r="A105" s="23"/>
      <c r="D105" s="1179" t="str">
        <f>Translations!$B$490</f>
        <v>Faktori proračuna:</v>
      </c>
      <c r="E105" s="1179"/>
      <c r="F105" s="1179"/>
      <c r="G105" s="1179"/>
      <c r="H105" s="1179"/>
      <c r="I105" s="1179"/>
      <c r="J105" s="1179"/>
      <c r="K105" s="1179"/>
      <c r="L105" s="1179"/>
      <c r="M105" s="1179"/>
      <c r="N105" s="1179"/>
      <c r="P105" s="29"/>
      <c r="Q105" s="29"/>
      <c r="R105" s="29"/>
      <c r="S105" s="29"/>
      <c r="T105" s="6"/>
      <c r="U105" s="23"/>
      <c r="V105" s="23"/>
      <c r="W105" s="23"/>
    </row>
    <row r="106" spans="1:23" s="24" customFormat="1" ht="5.0999999999999996" customHeight="1" x14ac:dyDescent="0.2">
      <c r="A106" s="23"/>
      <c r="D106" s="13"/>
      <c r="E106" s="14"/>
      <c r="P106" s="29"/>
      <c r="Q106" s="29"/>
      <c r="R106" s="29"/>
      <c r="S106" s="29"/>
      <c r="T106" s="6"/>
      <c r="U106" s="23"/>
      <c r="V106" s="23"/>
      <c r="W106" s="23"/>
    </row>
    <row r="107" spans="1:23" s="24" customFormat="1" ht="25.5" customHeight="1" x14ac:dyDescent="0.2">
      <c r="A107" s="23"/>
      <c r="D107" s="13"/>
      <c r="E107" s="1016" t="str">
        <f>Translations!$B$491</f>
        <v>Prema članku 30. stavku 1. faktori proračuna mogu biti određeni kao zadane vrijednosti ili kao laboratorijske analize. Koja od ovih opcija se koristi određuje se prema korištenoj razini točnosti.</v>
      </c>
      <c r="F107" s="1016"/>
      <c r="G107" s="1016"/>
      <c r="H107" s="1016"/>
      <c r="I107" s="1016"/>
      <c r="J107" s="1016"/>
      <c r="K107" s="1016"/>
      <c r="L107" s="1016"/>
      <c r="M107" s="1016"/>
      <c r="N107" s="1016"/>
      <c r="P107" s="29"/>
      <c r="Q107" s="29"/>
      <c r="R107" s="29"/>
      <c r="S107" s="29"/>
      <c r="T107" s="23"/>
      <c r="U107" s="23"/>
      <c r="V107" s="23"/>
      <c r="W107" s="23"/>
    </row>
    <row r="108" spans="1:23" s="24" customFormat="1" ht="12.75" customHeight="1" x14ac:dyDescent="0.2">
      <c r="A108" s="23"/>
      <c r="D108" s="13"/>
      <c r="E108" s="1016" t="str">
        <f>Translations!$B$492</f>
        <v>Koristite sljedeće razine točnosti u skladu s Uputama br. 1:</v>
      </c>
      <c r="F108" s="1016"/>
      <c r="G108" s="1016"/>
      <c r="H108" s="1016"/>
      <c r="I108" s="1016"/>
      <c r="J108" s="1016"/>
      <c r="K108" s="1016"/>
      <c r="L108" s="1016"/>
      <c r="M108" s="1016"/>
      <c r="N108" s="1016"/>
      <c r="P108" s="130"/>
      <c r="Q108" s="131"/>
      <c r="R108" s="72"/>
      <c r="S108" s="72"/>
      <c r="T108" s="72"/>
      <c r="U108" s="72"/>
      <c r="V108" s="72"/>
      <c r="W108" s="72"/>
    </row>
    <row r="109" spans="1:23" ht="12.75" customHeight="1" x14ac:dyDescent="0.2">
      <c r="A109" s="72"/>
      <c r="B109" s="8"/>
      <c r="C109" s="8"/>
      <c r="D109" s="8"/>
      <c r="E109" s="1209" t="str">
        <f>Translations!$B$1172</f>
        <v>Zadane vrijednosti tipa I. (razina 1):</v>
      </c>
      <c r="F109" s="1205" t="str">
        <f>Translations!$B$1173</f>
        <v>Zadane vrijednosti tipa I. uključuju bilo koju od sljedećih metoda:</v>
      </c>
      <c r="G109" s="1205"/>
      <c r="H109" s="1205"/>
      <c r="I109" s="1205"/>
      <c r="J109" s="1205"/>
      <c r="K109" s="1205"/>
      <c r="L109" s="1205"/>
      <c r="M109" s="1205"/>
      <c r="N109" s="1205"/>
      <c r="O109" s="24"/>
      <c r="P109" s="130"/>
      <c r="Q109" s="131"/>
      <c r="R109" s="72"/>
      <c r="S109" s="72"/>
      <c r="T109" s="72"/>
      <c r="U109" s="72"/>
      <c r="V109" s="72"/>
      <c r="W109" s="72"/>
    </row>
    <row r="110" spans="1:23" ht="12.75" customHeight="1" x14ac:dyDescent="0.2">
      <c r="A110" s="72"/>
      <c r="B110" s="8"/>
      <c r="C110" s="8"/>
      <c r="D110" s="8"/>
      <c r="E110" s="1210"/>
      <c r="F110" s="132" t="s">
        <v>1290</v>
      </c>
      <c r="G110" s="1016" t="str">
        <f>Translations!$B$1174</f>
        <v xml:space="preserve">upotrebu standardnih faktora navedenih u Prilogu VI. (tj. u načelu vrijednosti IPCC-a) ili </v>
      </c>
      <c r="H110" s="1016"/>
      <c r="I110" s="1016"/>
      <c r="J110" s="1016"/>
      <c r="K110" s="1016"/>
      <c r="L110" s="1016"/>
      <c r="M110" s="1016"/>
      <c r="N110" s="1016"/>
      <c r="O110" s="24"/>
      <c r="P110" s="130"/>
      <c r="Q110" s="131"/>
      <c r="R110" s="72"/>
      <c r="S110" s="72"/>
      <c r="T110" s="72"/>
      <c r="U110" s="72"/>
      <c r="V110" s="72"/>
      <c r="W110" s="72"/>
    </row>
    <row r="111" spans="1:23" ht="25.5" customHeight="1" x14ac:dyDescent="0.2">
      <c r="A111" s="72"/>
      <c r="B111" s="8"/>
      <c r="C111" s="8"/>
      <c r="D111" s="8"/>
      <c r="E111" s="1211"/>
      <c r="F111" s="132" t="s">
        <v>1290</v>
      </c>
      <c r="G111" s="1215" t="str">
        <f>Translations!$B$1175</f>
        <v>upotrebu drugih konstantnih vrijednosti u skladu s člankom 31. stavkom 1. točkom (e) Uredbe ako takvi standardni faktori nisu dostupni, tj. analize provedene u prošlosti koje su i dalje valjane.</v>
      </c>
      <c r="H111" s="1215"/>
      <c r="I111" s="1215"/>
      <c r="J111" s="1215"/>
      <c r="K111" s="1215"/>
      <c r="L111" s="1215"/>
      <c r="M111" s="1215"/>
      <c r="N111" s="1215"/>
      <c r="O111" s="24"/>
      <c r="P111" s="130"/>
      <c r="Q111" s="131"/>
      <c r="R111" s="72"/>
      <c r="S111" s="72"/>
      <c r="T111" s="72"/>
      <c r="U111" s="72"/>
      <c r="V111" s="72"/>
      <c r="W111" s="72"/>
    </row>
    <row r="112" spans="1:23" ht="12.75" customHeight="1" x14ac:dyDescent="0.2">
      <c r="A112" s="72"/>
      <c r="B112" s="8"/>
      <c r="C112" s="8"/>
      <c r="D112" s="8"/>
      <c r="E112" s="1209" t="str">
        <f>Translations!$B$1176</f>
        <v>Zadane vrijednosti tipa II. (razina 2):</v>
      </c>
      <c r="F112" s="1205" t="str">
        <f>Translations!$B$1177</f>
        <v>Zadane vrijednosti tipa II. uključuju jednu od sljedećih metoda, koje se smatraju istovrijednima:</v>
      </c>
      <c r="G112" s="1205"/>
      <c r="H112" s="1205"/>
      <c r="I112" s="1205"/>
      <c r="J112" s="1205"/>
      <c r="K112" s="1205"/>
      <c r="L112" s="1205"/>
      <c r="M112" s="1205"/>
      <c r="N112" s="1205"/>
      <c r="O112" s="24"/>
      <c r="P112" s="130"/>
      <c r="Q112" s="131"/>
      <c r="R112" s="72"/>
      <c r="S112" s="72"/>
      <c r="T112" s="72"/>
      <c r="U112" s="72"/>
      <c r="V112" s="72"/>
      <c r="W112" s="72"/>
    </row>
    <row r="113" spans="1:23" ht="12.75" customHeight="1" x14ac:dyDescent="0.2">
      <c r="A113" s="72"/>
      <c r="B113" s="8"/>
      <c r="C113" s="8"/>
      <c r="D113" s="8"/>
      <c r="E113" s="1210"/>
      <c r="F113" s="132" t="s">
        <v>1290</v>
      </c>
      <c r="G113" s="1016" t="str">
        <f>Translations!$B$1178</f>
        <v xml:space="preserve">upotrebu nacionalnih emisijskih faktora u skladu s člankom 31. stavkom 1. točkom (b) Uredbe, tj. vrijednosti upotrijebljenih za nacionalni inventar stakleničkih plinova ili </v>
      </c>
      <c r="H113" s="1016"/>
      <c r="I113" s="1016"/>
      <c r="J113" s="1016"/>
      <c r="K113" s="1016"/>
      <c r="L113" s="1016"/>
      <c r="M113" s="1016"/>
      <c r="N113" s="1016"/>
      <c r="O113" s="24"/>
      <c r="P113" s="130"/>
      <c r="Q113" s="131"/>
      <c r="R113" s="72"/>
      <c r="S113" s="72"/>
      <c r="T113" s="72"/>
      <c r="U113" s="72"/>
      <c r="V113" s="72"/>
      <c r="W113" s="72"/>
    </row>
    <row r="114" spans="1:23" ht="25.5" customHeight="1" x14ac:dyDescent="0.2">
      <c r="A114" s="72"/>
      <c r="B114" s="8"/>
      <c r="C114" s="8"/>
      <c r="D114" s="8"/>
      <c r="E114" s="1210"/>
      <c r="F114" s="132" t="s">
        <v>1290</v>
      </c>
      <c r="G114" s="1016" t="str">
        <f>Translations!$B$1179</f>
        <v xml:space="preserve">upotrebu drugih vrijednosti koje je objavilo nadležno tijelo za razdvojenije vrste goriva u skladu s člankom 31. stavkom 1. točkom (c) ili drugih vrijednosti iz literature dogovorenih s nadležnim tijelom ili </v>
      </c>
      <c r="H114" s="1016"/>
      <c r="I114" s="1016"/>
      <c r="J114" s="1016"/>
      <c r="K114" s="1016"/>
      <c r="L114" s="1016"/>
      <c r="M114" s="1016"/>
      <c r="N114" s="1016"/>
      <c r="O114" s="24"/>
      <c r="P114" s="130"/>
      <c r="Q114" s="131"/>
      <c r="R114" s="72"/>
      <c r="S114" s="72"/>
      <c r="T114" s="72"/>
      <c r="U114" s="72"/>
      <c r="V114" s="72"/>
      <c r="W114" s="72"/>
    </row>
    <row r="115" spans="1:23" ht="12.75" customHeight="1" x14ac:dyDescent="0.2">
      <c r="A115" s="72"/>
      <c r="B115" s="8"/>
      <c r="C115" s="8"/>
      <c r="D115" s="8"/>
      <c r="E115" s="1211"/>
      <c r="F115" s="132" t="s">
        <v>1290</v>
      </c>
      <c r="G115" s="1215" t="str">
        <f>Translations!$B$1180</f>
        <v>upotrebu drugih konstantnih vrijednosti u skladu s člankom 31. stavkom 1. točkom (d) Uredbe, tj. vrijednosti za koje jamči dobavljač sa sadržajem ugljika unutar 1 %.</v>
      </c>
      <c r="H115" s="1215"/>
      <c r="I115" s="1215"/>
      <c r="J115" s="1215"/>
      <c r="K115" s="1215"/>
      <c r="L115" s="1215"/>
      <c r="M115" s="1215"/>
      <c r="N115" s="1215"/>
      <c r="O115" s="24"/>
      <c r="P115" s="130"/>
      <c r="Q115" s="131"/>
      <c r="R115" s="72"/>
      <c r="S115" s="72"/>
      <c r="T115" s="72"/>
      <c r="U115" s="72"/>
      <c r="V115" s="72"/>
      <c r="W115" s="72"/>
    </row>
    <row r="116" spans="1:23" ht="38.85" customHeight="1" x14ac:dyDescent="0.2">
      <c r="A116" s="72"/>
      <c r="B116" s="8"/>
      <c r="C116" s="8"/>
      <c r="D116" s="8"/>
      <c r="E116" s="1209" t="str">
        <f>Translations!$B$1181</f>
        <v xml:space="preserve">Utvrđeni posredni faktori (razina 2b): </v>
      </c>
      <c r="F116" s="1205" t="str">
        <f>Translations!$B$498</f>
        <v>To su metode koje se temelje na empirijskim korelacijama koje se određuju najmanje jednom godišnje u skladu sa zahtjevima primjenjivim za laboratorijske analize. Kako se ove analize provode samo jednom godišnje to je razina točnosti koja se smatra nižom razinom od potpune analize. Posredni faktori korelacije mogu se temeljiti na:</v>
      </c>
      <c r="G116" s="1205"/>
      <c r="H116" s="1205"/>
      <c r="I116" s="1205"/>
      <c r="J116" s="1205"/>
      <c r="K116" s="1205"/>
      <c r="L116" s="1205"/>
      <c r="M116" s="1205"/>
      <c r="N116" s="1205"/>
      <c r="O116" s="24"/>
      <c r="P116" s="130"/>
      <c r="Q116" s="131"/>
      <c r="R116" s="72"/>
      <c r="S116" s="72"/>
      <c r="T116" s="72"/>
      <c r="U116" s="72"/>
      <c r="V116" s="72"/>
      <c r="W116" s="72"/>
    </row>
    <row r="117" spans="1:23" ht="12.75" customHeight="1" x14ac:dyDescent="0.2">
      <c r="A117" s="72"/>
      <c r="B117" s="8"/>
      <c r="C117" s="8"/>
      <c r="D117" s="8"/>
      <c r="E117" s="1210"/>
      <c r="F117" s="132" t="s">
        <v>1290</v>
      </c>
      <c r="G117" s="1016" t="str">
        <f>Translations!$B$499</f>
        <v>mjerenju gustoće specifičnih ulja ili plinova, uključujući one koje su uobičajene za rafinerije ili  industriju čelika, ili</v>
      </c>
      <c r="H117" s="1016"/>
      <c r="I117" s="1016"/>
      <c r="J117" s="1016"/>
      <c r="K117" s="1016"/>
      <c r="L117" s="1016"/>
      <c r="M117" s="1016"/>
      <c r="N117" s="1016"/>
      <c r="O117" s="24"/>
      <c r="P117" s="130"/>
      <c r="Q117" s="131"/>
      <c r="R117" s="72"/>
      <c r="S117" s="72"/>
      <c r="T117" s="72"/>
      <c r="U117" s="72"/>
      <c r="V117" s="72"/>
      <c r="W117" s="72"/>
    </row>
    <row r="118" spans="1:23" ht="12.75" customHeight="1" x14ac:dyDescent="0.2">
      <c r="A118" s="72"/>
      <c r="B118" s="8"/>
      <c r="C118" s="8"/>
      <c r="D118" s="8"/>
      <c r="E118" s="1211"/>
      <c r="F118" s="395" t="s">
        <v>1290</v>
      </c>
      <c r="G118" s="1215" t="str">
        <f>Translations!$B$500</f>
        <v>neto kalorična vrijednost za specifične vrste ugljena.</v>
      </c>
      <c r="H118" s="1215"/>
      <c r="I118" s="1215"/>
      <c r="J118" s="1215"/>
      <c r="K118" s="1215"/>
      <c r="L118" s="1215"/>
      <c r="M118" s="1215"/>
      <c r="N118" s="1215"/>
      <c r="O118" s="24"/>
      <c r="P118" s="130"/>
      <c r="Q118" s="131"/>
      <c r="R118" s="72"/>
      <c r="S118" s="72"/>
      <c r="T118" s="72"/>
      <c r="U118" s="72"/>
      <c r="V118" s="72"/>
      <c r="W118" s="72"/>
    </row>
    <row r="119" spans="1:23" ht="38.85" customHeight="1" x14ac:dyDescent="0.2">
      <c r="A119" s="72"/>
      <c r="B119" s="8"/>
      <c r="C119" s="8"/>
      <c r="D119" s="8"/>
      <c r="E119" s="394" t="str">
        <f>Translations!$B$1182</f>
        <v xml:space="preserve">Podaci s faktura (razina 2b): </v>
      </c>
      <c r="F119" s="1237" t="str">
        <f>Translations!$B$502</f>
        <v>Neto kalorična vrijednost može biti preuzeta s fakture dobavljača goriva, pod uvjetom da je određena na temelju prihvaćenih nacionalnih ili međunarodnih normi. (Primjenjivo samo u slučaju komercijalnih goriva).</v>
      </c>
      <c r="G119" s="1237"/>
      <c r="H119" s="1237"/>
      <c r="I119" s="1237"/>
      <c r="J119" s="1237"/>
      <c r="K119" s="1237"/>
      <c r="L119" s="1237"/>
      <c r="M119" s="1237"/>
      <c r="N119" s="1237"/>
      <c r="O119" s="24"/>
      <c r="P119" s="130"/>
      <c r="Q119" s="131"/>
      <c r="R119" s="72"/>
      <c r="S119" s="72"/>
      <c r="T119" s="72"/>
      <c r="U119" s="72"/>
      <c r="V119" s="72"/>
      <c r="W119" s="72"/>
    </row>
    <row r="120" spans="1:23" ht="25.5" customHeight="1" x14ac:dyDescent="0.2">
      <c r="A120" s="72"/>
      <c r="B120" s="8"/>
      <c r="C120" s="8"/>
      <c r="D120" s="8"/>
      <c r="E120" s="1209" t="str">
        <f>Translations!$B$1183</f>
        <v xml:space="preserve">Laboratorijske analize (najviša razina): </v>
      </c>
      <c r="F120" s="1205" t="str">
        <f>Translations!$B$1184</f>
        <v xml:space="preserve">U tom su slučaju potpuno primjenjivi zahtjevi iz članaka od 32. do 35.Uredbe u pogledu analiza, među ostalim upotreba „utvrđenih posrednih faktora”, ako je primjenjivo i ako nesigurnost empirijske korelacije nije veća od jedne trećine vrijednosti nesigurnosti povezane s primjenjivom razinom za podatke o djelatnostima. </v>
      </c>
      <c r="G120" s="1205"/>
      <c r="H120" s="1205"/>
      <c r="I120" s="1205"/>
      <c r="J120" s="1205"/>
      <c r="K120" s="1205"/>
      <c r="L120" s="1205"/>
      <c r="M120" s="1205"/>
      <c r="N120" s="1205"/>
      <c r="O120" s="24"/>
      <c r="P120" s="130"/>
      <c r="Q120" s="131"/>
      <c r="R120" s="72"/>
      <c r="S120" s="72"/>
      <c r="T120" s="72"/>
      <c r="U120" s="72"/>
      <c r="V120" s="72"/>
      <c r="W120" s="72"/>
    </row>
    <row r="121" spans="1:23" ht="38.85" customHeight="1" x14ac:dyDescent="0.2">
      <c r="A121" s="72"/>
      <c r="B121" s="8"/>
      <c r="C121" s="8"/>
      <c r="D121" s="8"/>
      <c r="E121" s="1217"/>
      <c r="F121" s="1215" t="str">
        <f>Translations!$B$1185</f>
        <v>Za čiste kemijske tvari nadležno tijelo može prihvatiti da se upotrebom stehiometrijskog sadržaja ugljika ispunjava razina koju zahtijeva laboratorijska analiza pod uvjetom da operater dokaže da bi takve analize dovele do neopravdano visokih troškova i da stehiometrijska vrijednost neće dovesti do podcjenjivanja emisija.</v>
      </c>
      <c r="G121" s="1215"/>
      <c r="H121" s="1215"/>
      <c r="I121" s="1215"/>
      <c r="J121" s="1215"/>
      <c r="K121" s="1215"/>
      <c r="L121" s="1215"/>
      <c r="M121" s="1215"/>
      <c r="N121" s="1215"/>
      <c r="O121" s="24"/>
      <c r="P121" s="130"/>
      <c r="Q121" s="131"/>
      <c r="R121" s="72"/>
      <c r="S121" s="72"/>
      <c r="T121" s="72"/>
      <c r="U121" s="72"/>
      <c r="V121" s="72"/>
      <c r="W121" s="72"/>
    </row>
    <row r="122" spans="1:23" s="24" customFormat="1" ht="12.75" customHeight="1" x14ac:dyDescent="0.2">
      <c r="A122" s="23"/>
      <c r="B122" s="8"/>
      <c r="C122" s="8"/>
      <c r="D122" s="11"/>
      <c r="E122" s="1209" t="str">
        <f>Translations!$B$1186</f>
        <v>Udio biomase tipa I. (razina 1):</v>
      </c>
      <c r="F122" s="1016" t="str">
        <f>Translations!$B$1187</f>
        <v>Treba primijeniti jednu od sljedećih metoda, koje se smatraju istovrijednima:</v>
      </c>
      <c r="G122" s="1016"/>
      <c r="H122" s="1016"/>
      <c r="I122" s="1016"/>
      <c r="J122" s="1016"/>
      <c r="K122" s="1016"/>
      <c r="L122" s="1016"/>
      <c r="M122" s="1016"/>
      <c r="N122" s="1016"/>
      <c r="P122" s="130"/>
      <c r="Q122" s="131"/>
      <c r="R122" s="72"/>
      <c r="S122" s="72"/>
      <c r="T122" s="72"/>
      <c r="U122" s="72"/>
      <c r="V122" s="72"/>
      <c r="W122" s="72"/>
    </row>
    <row r="123" spans="1:23" ht="12.75" customHeight="1" x14ac:dyDescent="0.2">
      <c r="A123" s="72"/>
      <c r="B123" s="8"/>
      <c r="C123" s="8"/>
      <c r="D123" s="8"/>
      <c r="E123" s="1216"/>
      <c r="F123" s="132" t="s">
        <v>1290</v>
      </c>
      <c r="G123" s="1016" t="str">
        <f>Translations!$B$1188</f>
        <v>upotreba vrijednosti koje je objavilo nadležno tijelo ili Komisija za tu vrstu goriva ili materijala, ili</v>
      </c>
      <c r="H123" s="1016"/>
      <c r="I123" s="1016"/>
      <c r="J123" s="1016"/>
      <c r="K123" s="1016"/>
      <c r="L123" s="1016"/>
      <c r="M123" s="1016"/>
      <c r="N123" s="1016"/>
      <c r="O123" s="24"/>
      <c r="P123" s="130"/>
      <c r="Q123" s="131"/>
      <c r="R123" s="72"/>
      <c r="S123" s="72"/>
      <c r="T123" s="72"/>
      <c r="U123" s="72"/>
      <c r="V123" s="72"/>
      <c r="W123" s="72"/>
    </row>
    <row r="124" spans="1:23" ht="12.75" customHeight="1" x14ac:dyDescent="0.2">
      <c r="A124" s="72"/>
      <c r="B124" s="8"/>
      <c r="C124" s="8"/>
      <c r="D124" s="8"/>
      <c r="E124" s="1216"/>
      <c r="F124" s="132" t="s">
        <v>1290</v>
      </c>
      <c r="G124" s="1016" t="str">
        <f>Translations!$B$1189</f>
        <v>upotreba vrijednosti u skladu s člankom 31. stavkom 1. Uredbe, tj. „zadane vrijednosti tipa I.”.</v>
      </c>
      <c r="H124" s="1016"/>
      <c r="I124" s="1016"/>
      <c r="J124" s="1016"/>
      <c r="K124" s="1016"/>
      <c r="L124" s="1016"/>
      <c r="M124" s="1016"/>
      <c r="N124" s="1016"/>
      <c r="O124" s="416"/>
      <c r="P124" s="130"/>
      <c r="Q124" s="131"/>
      <c r="R124" s="72"/>
      <c r="S124" s="72"/>
      <c r="T124" s="72"/>
      <c r="U124" s="72"/>
      <c r="V124" s="72"/>
      <c r="W124" s="72"/>
    </row>
    <row r="125" spans="1:23" ht="25.5" customHeight="1" x14ac:dyDescent="0.2">
      <c r="A125" s="72"/>
      <c r="B125" s="8"/>
      <c r="C125" s="8"/>
      <c r="D125" s="8"/>
      <c r="E125" s="1216"/>
      <c r="F125" s="132" t="s">
        <v>1290</v>
      </c>
      <c r="G125" s="1016" t="str">
        <f>Translations!$B$1190</f>
        <v xml:space="preserve">Alternativno, operater uvijek može pretpostaviti fosilni udio od 100 %. To se smatra metodologijom „bez razine” te se primjenjuje zadana vrijednost od 0 % udjela biomase. </v>
      </c>
      <c r="H125" s="1016"/>
      <c r="I125" s="1016"/>
      <c r="J125" s="1016"/>
      <c r="K125" s="1016"/>
      <c r="L125" s="1016"/>
      <c r="M125" s="1016"/>
      <c r="N125" s="1016"/>
      <c r="O125" s="416"/>
      <c r="P125" s="130"/>
      <c r="Q125" s="131"/>
      <c r="R125" s="72"/>
      <c r="S125" s="72"/>
      <c r="T125" s="72"/>
      <c r="U125" s="72"/>
      <c r="V125" s="72"/>
      <c r="W125" s="72"/>
    </row>
    <row r="126" spans="1:23" ht="25.5" customHeight="1" x14ac:dyDescent="0.2">
      <c r="A126" s="72"/>
      <c r="B126" s="8"/>
      <c r="C126" s="8"/>
      <c r="D126" s="8"/>
      <c r="E126" s="1217"/>
      <c r="F126" s="395" t="s">
        <v>1290</v>
      </c>
      <c r="G126" s="1215" t="str">
        <f>Translations!$B$1350</f>
        <v>Primjena članaka 39. stavka 3., 39. stavka 4. i 39.a stavka 5. Uredbe, u slučaju mreža prirodnog plina u koje se ubrizgava bioplin ili RFNBO/RCF, tj. kada nadležno tijelo dopušta da se udio nulte stope odredi računima o sadržaju ekvivalentne energije.</v>
      </c>
      <c r="H126" s="1215"/>
      <c r="I126" s="1215"/>
      <c r="J126" s="1215"/>
      <c r="K126" s="1215"/>
      <c r="L126" s="1215"/>
      <c r="M126" s="1215"/>
      <c r="N126" s="1215"/>
      <c r="O126" s="416"/>
      <c r="P126" s="130"/>
      <c r="Q126" s="131"/>
      <c r="R126" s="72"/>
      <c r="S126" s="72"/>
      <c r="T126" s="72"/>
      <c r="U126" s="72"/>
      <c r="V126" s="72"/>
      <c r="W126" s="72"/>
    </row>
    <row r="127" spans="1:23" s="24" customFormat="1" ht="31.5" customHeight="1" x14ac:dyDescent="0.2">
      <c r="A127" s="23"/>
      <c r="D127" s="13"/>
      <c r="E127" s="704" t="str">
        <f>Translations!$B$1192</f>
        <v>Udio biomase tipa II. (razina 2):</v>
      </c>
      <c r="F127" s="1016" t="str">
        <f>Translations!$B$1351</f>
        <v>Udio biomase određuje se na temelju metode procjene u skladu s drugim podstavkom članka 39. stavka 2. Uredbe, koja se podnosi nadležnom tijelu na odobrenje, uzimajući u obzir sve smjernice o daljnjim primjenjivim metodama procjene koje je objavila Komisija (vidi Smjernice 3 ).</v>
      </c>
      <c r="G127" s="1016"/>
      <c r="H127" s="1016"/>
      <c r="I127" s="1016"/>
      <c r="J127" s="1016"/>
      <c r="K127" s="1016"/>
      <c r="L127" s="1016"/>
      <c r="M127" s="1016"/>
      <c r="N127" s="1016"/>
      <c r="O127" s="416"/>
      <c r="P127" s="130"/>
      <c r="Q127" s="131"/>
      <c r="R127" s="72"/>
      <c r="S127" s="72"/>
      <c r="T127" s="72"/>
      <c r="U127" s="72"/>
      <c r="V127" s="72"/>
      <c r="W127" s="72"/>
    </row>
    <row r="128" spans="1:23" s="24" customFormat="1" ht="50.1" customHeight="1" x14ac:dyDescent="0.2">
      <c r="A128" s="23"/>
      <c r="D128" s="13"/>
      <c r="E128" s="393" t="str">
        <f>Translations!$B$1352</f>
        <v>Analiza udjela biomase (razina 3a):</v>
      </c>
      <c r="F128" s="1215" t="str">
        <f>Translations!$B$1197</f>
        <v>U tom slučaju treba provesti laboratorijske analize u skladu s člankom 39. stavkom 2. prvim podstavkom i člancima od 32. do 35. Uredbe</v>
      </c>
      <c r="G128" s="1215"/>
      <c r="H128" s="1215"/>
      <c r="I128" s="1215"/>
      <c r="J128" s="1215"/>
      <c r="K128" s="1215"/>
      <c r="L128" s="1215"/>
      <c r="M128" s="1215"/>
      <c r="N128" s="1215"/>
      <c r="O128" s="416"/>
      <c r="P128" s="130"/>
      <c r="Q128" s="131"/>
      <c r="R128" s="72"/>
      <c r="S128" s="72"/>
      <c r="T128" s="72"/>
      <c r="U128" s="72"/>
      <c r="V128" s="72"/>
      <c r="W128" s="72"/>
    </row>
    <row r="129" spans="1:23" s="24" customFormat="1" ht="51" customHeight="1" x14ac:dyDescent="0.2">
      <c r="A129" s="23"/>
      <c r="D129" s="13"/>
      <c r="E129" s="394" t="str">
        <f>Translations!$B$1353</f>
        <v>Masena bilanca udio biomase (razina 3b)</v>
      </c>
      <c r="F129" s="1237" t="str">
        <f>Translations!$B$1354</f>
        <v>Biomasa: Za goriva koja potječu iz proizvodnog procesa s definiranim i sljedivim ulaznim tokovima, operater može temeljiti procjenu na materijalnoj bilanci fosilnog ugljika i ugljika iz biomase koji ulazi u proces i izlazi iz njega, kao što je sustav bilance mase u skladu s člankom 30. stavkom 1.  Direktive (EU) 2018/2001.</v>
      </c>
      <c r="G129" s="1237"/>
      <c r="H129" s="1237"/>
      <c r="I129" s="1237"/>
      <c r="J129" s="1237"/>
      <c r="K129" s="1237"/>
      <c r="L129" s="1237"/>
      <c r="M129" s="1237"/>
      <c r="N129" s="1237"/>
      <c r="O129" s="416"/>
      <c r="P129" s="130"/>
      <c r="Q129" s="131"/>
      <c r="R129" s="72"/>
      <c r="S129" s="72"/>
      <c r="T129" s="72"/>
      <c r="U129" s="72"/>
      <c r="V129" s="72"/>
      <c r="W129" s="72"/>
    </row>
    <row r="130" spans="1:23" ht="5.0999999999999996" customHeight="1" x14ac:dyDescent="0.2">
      <c r="A130" s="72"/>
      <c r="B130" s="8"/>
      <c r="C130" s="8"/>
      <c r="D130" s="8"/>
      <c r="E130" s="67"/>
      <c r="F130" s="67"/>
      <c r="G130" s="67"/>
      <c r="H130" s="67"/>
      <c r="I130" s="67"/>
      <c r="J130" s="67"/>
      <c r="K130" s="67"/>
      <c r="L130" s="67"/>
      <c r="M130" s="67"/>
      <c r="N130" s="67"/>
      <c r="O130" s="416"/>
      <c r="P130" s="130"/>
      <c r="Q130" s="131"/>
      <c r="R130" s="72"/>
      <c r="S130" s="72"/>
      <c r="T130" s="72"/>
      <c r="U130" s="72"/>
      <c r="V130" s="72"/>
      <c r="W130" s="72"/>
    </row>
    <row r="131" spans="1:23" ht="12.75" customHeight="1" x14ac:dyDescent="0.2">
      <c r="A131" s="72"/>
      <c r="B131" s="8"/>
      <c r="C131" s="8"/>
      <c r="D131" s="8"/>
      <c r="E131" s="133" t="str">
        <f>Translations!$B$512</f>
        <v>Napomena:</v>
      </c>
      <c r="F131" s="67"/>
      <c r="G131" s="67"/>
      <c r="H131" s="67"/>
      <c r="I131" s="67"/>
      <c r="J131" s="67"/>
      <c r="K131" s="67"/>
      <c r="L131" s="67"/>
      <c r="M131" s="67"/>
      <c r="N131" s="67"/>
      <c r="O131" s="416"/>
      <c r="P131" s="130"/>
      <c r="Q131" s="131"/>
      <c r="R131" s="72"/>
      <c r="S131" s="72"/>
      <c r="T131" s="72"/>
      <c r="U131" s="72"/>
      <c r="V131" s="72"/>
      <c r="W131" s="72"/>
    </row>
    <row r="132" spans="1:23" ht="25.5" customHeight="1" x14ac:dyDescent="0.2">
      <c r="A132" s="72"/>
      <c r="B132" s="8"/>
      <c r="C132" s="8"/>
      <c r="D132" s="8"/>
      <c r="E132" s="943" t="str">
        <f>Translations!$B$513</f>
        <v xml:space="preserve">Zahtijevane razine točnosti u tablici u nastavku, uvijek se odnose na glavne tokove izvora. Pogledajte informacije u polju poruke u zaglavlju ovog toka izvora jesu li dopuštene niže razine točnosti.
</v>
      </c>
      <c r="F132" s="943"/>
      <c r="G132" s="943"/>
      <c r="H132" s="943"/>
      <c r="I132" s="943"/>
      <c r="J132" s="943"/>
      <c r="K132" s="943"/>
      <c r="L132" s="943"/>
      <c r="M132" s="943"/>
      <c r="N132" s="943"/>
      <c r="O132" s="416"/>
      <c r="P132" s="130"/>
      <c r="Q132" s="131"/>
      <c r="R132" s="72"/>
      <c r="S132" s="72"/>
      <c r="T132" s="72"/>
      <c r="U132" s="72"/>
      <c r="V132" s="72"/>
      <c r="W132" s="72"/>
    </row>
    <row r="133" spans="1:23" ht="12.75" customHeight="1" x14ac:dyDescent="0.2">
      <c r="A133" s="72"/>
      <c r="B133" s="8"/>
      <c r="C133" s="8"/>
      <c r="D133" s="8"/>
      <c r="E133" s="943" t="str">
        <f>Translations!$B$514</f>
        <v xml:space="preserve">U skladu s člankom 26. stavkom 4. Uredbe, za oksidacijski faktor i konverzijski faktor operater će kao minimum, primjeniti najniže razine točnosti navedene u Prilogu II.
</v>
      </c>
      <c r="F133" s="943"/>
      <c r="G133" s="943"/>
      <c r="H133" s="943"/>
      <c r="I133" s="943"/>
      <c r="J133" s="943"/>
      <c r="K133" s="943"/>
      <c r="L133" s="943"/>
      <c r="M133" s="943"/>
      <c r="N133" s="943"/>
      <c r="O133" s="416"/>
      <c r="P133" s="130"/>
      <c r="Q133" s="131"/>
      <c r="R133" s="72"/>
      <c r="S133" s="72"/>
      <c r="T133" s="72"/>
      <c r="U133" s="72"/>
      <c r="V133" s="72"/>
      <c r="W133" s="72"/>
    </row>
    <row r="134" spans="1:23" s="24" customFormat="1" ht="5.0999999999999996" customHeight="1" x14ac:dyDescent="0.2">
      <c r="A134" s="23"/>
      <c r="D134" s="13"/>
      <c r="E134" s="14"/>
      <c r="O134" s="416"/>
      <c r="P134" s="29"/>
      <c r="Q134" s="29"/>
      <c r="R134" s="29"/>
      <c r="S134" s="29"/>
      <c r="T134" s="23"/>
      <c r="U134" s="23"/>
      <c r="V134" s="23"/>
      <c r="W134" s="23"/>
    </row>
    <row r="135" spans="1:23" s="24" customFormat="1" ht="12.75" customHeight="1" x14ac:dyDescent="0.2">
      <c r="A135" s="23"/>
      <c r="D135" s="13" t="s">
        <v>1017</v>
      </c>
      <c r="E135" s="14" t="str">
        <f>Translations!$B$515</f>
        <v>Korištene razine točnosti za faktore proračuna:</v>
      </c>
      <c r="O135" s="416"/>
      <c r="P135" s="29"/>
      <c r="Q135" s="29"/>
      <c r="R135" s="29"/>
      <c r="S135" s="29"/>
      <c r="T135" s="23"/>
      <c r="U135" s="23"/>
      <c r="V135" s="23"/>
      <c r="W135" s="23"/>
    </row>
    <row r="136" spans="1:23" s="24" customFormat="1" ht="5.0999999999999996" customHeight="1" x14ac:dyDescent="0.2">
      <c r="A136" s="23"/>
      <c r="D136" s="13"/>
      <c r="E136" s="14"/>
      <c r="O136" s="416"/>
      <c r="P136" s="29"/>
      <c r="Q136" s="29"/>
      <c r="R136" s="29"/>
      <c r="S136" s="29"/>
      <c r="T136" s="23"/>
      <c r="U136" s="23"/>
      <c r="V136" s="23"/>
      <c r="W136" s="23"/>
    </row>
    <row r="137" spans="1:23" s="24" customFormat="1" ht="25.5" customHeight="1" x14ac:dyDescent="0.2">
      <c r="A137" s="23"/>
      <c r="E137" s="1178" t="str">
        <f>Translations!$B$516</f>
        <v>Faktor proračuna:</v>
      </c>
      <c r="F137" s="1178"/>
      <c r="G137" s="1178"/>
      <c r="H137" s="50" t="str">
        <f>Translations!$B$517</f>
        <v>Zahtijevana razina točnosti:</v>
      </c>
      <c r="I137" s="50" t="str">
        <f>Translations!$B$518</f>
        <v>Korištena razina točnosti:</v>
      </c>
      <c r="J137" s="1206" t="str">
        <f>Translations!$B$519</f>
        <v>Puni tekst za korištenu razinu točnosti</v>
      </c>
      <c r="K137" s="1207"/>
      <c r="L137" s="1207"/>
      <c r="M137" s="1207"/>
      <c r="N137" s="1208"/>
      <c r="O137" s="416"/>
      <c r="P137" s="29"/>
      <c r="Q137" s="29"/>
      <c r="R137" s="29"/>
      <c r="S137" s="15" t="s">
        <v>1036</v>
      </c>
      <c r="T137" s="23"/>
      <c r="U137" s="23"/>
      <c r="V137" s="23"/>
      <c r="W137" s="52" t="s">
        <v>1293</v>
      </c>
    </row>
    <row r="138" spans="1:23" s="24" customFormat="1" ht="12.75" customHeight="1" x14ac:dyDescent="0.2">
      <c r="A138" s="23"/>
      <c r="D138" s="25" t="s">
        <v>1028</v>
      </c>
      <c r="E138" s="1177" t="str">
        <f>Translations!$B$520</f>
        <v>Donja ogrjevna vrijednost (DOV)</v>
      </c>
      <c r="F138" s="1177"/>
      <c r="G138" s="1177"/>
      <c r="H138" s="30" t="str">
        <f>IF(H21="","",IF(CNTR_Category="A",INDEX(EUwideConstants!$G:$G,MATCH(Q138,EUwideConstants!$S:$S,0)),INDEX(EUwideConstants!$P:$P,MATCH(Q138,EUwideConstants!$S:$S,0))))</f>
        <v/>
      </c>
      <c r="I138" s="192"/>
      <c r="J138" s="1182" t="str">
        <f t="shared" ref="J138:J143" si="0">IF(OR(ISBLANK(I138),I138=EUconst_NoTier),"",IF(S138=0,EUconst_NotApplicable,IF(ISERROR(S138),"",S138)))</f>
        <v/>
      </c>
      <c r="K138" s="1183"/>
      <c r="L138" s="1183"/>
      <c r="M138" s="1183"/>
      <c r="N138" s="1184"/>
      <c r="O138" s="416"/>
      <c r="P138" s="29"/>
      <c r="Q138" s="92" t="str">
        <f>EUconst_CNTR_NCV&amp;H21</f>
        <v>NCV_</v>
      </c>
      <c r="R138" s="29"/>
      <c r="S138" s="31" t="str">
        <f>IF(ISBLANK(I138),"",IF(I138=EUconst_NA,"",INDEX(EUwideConstants!$H:$O,MATCH(Q138,EUwideConstants!$S:$S,0),MATCH(I138,CNTR_TierList,0))))</f>
        <v/>
      </c>
      <c r="T138" s="23"/>
      <c r="U138" s="23"/>
      <c r="V138" s="23"/>
      <c r="W138" s="32" t="b">
        <f t="shared" ref="W138:W143" si="1">(H138=EUconst_NA)</f>
        <v>0</v>
      </c>
    </row>
    <row r="139" spans="1:23" s="24" customFormat="1" ht="12.75" customHeight="1" x14ac:dyDescent="0.2">
      <c r="A139" s="23"/>
      <c r="D139" s="25" t="s">
        <v>1029</v>
      </c>
      <c r="E139" s="1177" t="str">
        <f>Translations!$B$521</f>
        <v>Emisijski faktor (preliminarni)</v>
      </c>
      <c r="F139" s="1177"/>
      <c r="G139" s="1177"/>
      <c r="H139" s="30" t="str">
        <f>IF(H21="","",IF(CNTR_Category="A",INDEX(EUwideConstants!$G:$G,MATCH(Q139,EUwideConstants!$S:$S,0)),INDEX(EUwideConstants!$P:$P,MATCH(Q139,EUwideConstants!$S:$S,0))))</f>
        <v/>
      </c>
      <c r="I139" s="192"/>
      <c r="J139" s="1182" t="str">
        <f t="shared" si="0"/>
        <v/>
      </c>
      <c r="K139" s="1183"/>
      <c r="L139" s="1183"/>
      <c r="M139" s="1183"/>
      <c r="N139" s="1184"/>
      <c r="O139" s="416"/>
      <c r="P139" s="29"/>
      <c r="Q139" s="92" t="str">
        <f>EUconst_CNTR_EF&amp;H21</f>
        <v>EF_</v>
      </c>
      <c r="R139" s="29"/>
      <c r="S139" s="31" t="str">
        <f>IF(ISBLANK(I139),"",IF(I139=EUconst_NA,"",INDEX(EUwideConstants!$H:$O,MATCH(Q139,EUwideConstants!$S:$S,0),MATCH(I139,CNTR_TierList,0))))</f>
        <v/>
      </c>
      <c r="T139" s="23"/>
      <c r="U139" s="23"/>
      <c r="V139" s="23"/>
      <c r="W139" s="32" t="b">
        <f t="shared" si="1"/>
        <v>0</v>
      </c>
    </row>
    <row r="140" spans="1:23" s="24" customFormat="1" ht="12.75" customHeight="1" x14ac:dyDescent="0.2">
      <c r="A140" s="23"/>
      <c r="D140" s="25" t="s">
        <v>1466</v>
      </c>
      <c r="E140" s="1177" t="str">
        <f>Translations!$B$522</f>
        <v>Oksidacijski faktor</v>
      </c>
      <c r="F140" s="1177"/>
      <c r="G140" s="1177"/>
      <c r="H140" s="30" t="str">
        <f>IF(H21="","",IF(CNTR_Category="A",INDEX(EUwideConstants!$G:$G,MATCH(Q140,EUwideConstants!$S:$S,0)),INDEX(EUwideConstants!$P:$P,MATCH(Q140,EUwideConstants!$S:$S,0))))</f>
        <v/>
      </c>
      <c r="I140" s="192"/>
      <c r="J140" s="1182" t="str">
        <f t="shared" si="0"/>
        <v/>
      </c>
      <c r="K140" s="1183"/>
      <c r="L140" s="1183"/>
      <c r="M140" s="1183"/>
      <c r="N140" s="1184"/>
      <c r="O140" s="416"/>
      <c r="P140" s="29"/>
      <c r="Q140" s="92" t="str">
        <f>EUconst_CNTR_OxidationFactor&amp;H21</f>
        <v>OxF_</v>
      </c>
      <c r="R140" s="29"/>
      <c r="S140" s="31" t="str">
        <f>IF(ISBLANK(I140),"",IF(I140=EUconst_NA,"",INDEX(EUwideConstants!$H:$O,MATCH(Q140,EUwideConstants!$S:$S,0),MATCH(I140,CNTR_TierList,0))))</f>
        <v/>
      </c>
      <c r="T140" s="23"/>
      <c r="U140" s="23"/>
      <c r="V140" s="23"/>
      <c r="W140" s="32" t="b">
        <f t="shared" si="1"/>
        <v>0</v>
      </c>
    </row>
    <row r="141" spans="1:23" s="24" customFormat="1" ht="12.75" customHeight="1" x14ac:dyDescent="0.2">
      <c r="A141" s="23"/>
      <c r="D141" s="25" t="s">
        <v>1467</v>
      </c>
      <c r="E141" s="1177" t="str">
        <f>Translations!$B$523</f>
        <v>Konverzijski faktor</v>
      </c>
      <c r="F141" s="1177"/>
      <c r="G141" s="1177"/>
      <c r="H141" s="30" t="str">
        <f>IF(H21="","",IF(CNTR_Category="A",INDEX(EUwideConstants!$G:$G,MATCH(Q141,EUwideConstants!$S:$S,0)),INDEX(EUwideConstants!$P:$P,MATCH(Q141,EUwideConstants!$S:$S,0))))</f>
        <v/>
      </c>
      <c r="I141" s="192"/>
      <c r="J141" s="1182" t="str">
        <f t="shared" si="0"/>
        <v/>
      </c>
      <c r="K141" s="1183"/>
      <c r="L141" s="1183"/>
      <c r="M141" s="1183"/>
      <c r="N141" s="1184"/>
      <c r="O141" s="416"/>
      <c r="P141" s="29"/>
      <c r="Q141" s="92" t="str">
        <f>EUconst_CNTR_ConversionFactor&amp;H21</f>
        <v>ConvF_</v>
      </c>
      <c r="R141" s="29"/>
      <c r="S141" s="31" t="str">
        <f>IF(ISBLANK(I141),"",IF(I141=EUconst_NA,"",INDEX(EUwideConstants!$H:$O,MATCH(Q141,EUwideConstants!$S:$S,0),MATCH(I141,CNTR_TierList,0))))</f>
        <v/>
      </c>
      <c r="T141" s="23"/>
      <c r="U141" s="23"/>
      <c r="V141" s="23"/>
      <c r="W141" s="32" t="b">
        <f t="shared" si="1"/>
        <v>0</v>
      </c>
    </row>
    <row r="142" spans="1:23" s="24" customFormat="1" ht="12.75" customHeight="1" x14ac:dyDescent="0.2">
      <c r="A142" s="23"/>
      <c r="D142" s="25" t="s">
        <v>1468</v>
      </c>
      <c r="E142" s="1177" t="str">
        <f>Translations!$B$524</f>
        <v>Sadržaj ugljika</v>
      </c>
      <c r="F142" s="1177"/>
      <c r="G142" s="1177"/>
      <c r="H142" s="30" t="str">
        <f>IF(H21="","",IF(CNTR_Category="A",INDEX(EUwideConstants!$G:$G,MATCH(Q142,EUwideConstants!$S:$S,0)),INDEX(EUwideConstants!$P:$P,MATCH(Q142,EUwideConstants!$S:$S,0))))</f>
        <v/>
      </c>
      <c r="I142" s="192"/>
      <c r="J142" s="1182" t="str">
        <f t="shared" si="0"/>
        <v/>
      </c>
      <c r="K142" s="1183"/>
      <c r="L142" s="1183"/>
      <c r="M142" s="1183"/>
      <c r="N142" s="1184"/>
      <c r="O142" s="416"/>
      <c r="P142" s="209"/>
      <c r="Q142" s="92" t="str">
        <f>EUconst_CNTR_CarbonContent&amp;H21</f>
        <v>CarbC_</v>
      </c>
      <c r="R142" s="29"/>
      <c r="S142" s="31" t="str">
        <f>IF(ISBLANK(I142),"",IF(I142=EUconst_NA,"",INDEX(EUwideConstants!$H:$O,MATCH(Q142,EUwideConstants!$S:$S,0),MATCH(I142,CNTR_TierList,0))))</f>
        <v/>
      </c>
      <c r="T142" s="23"/>
      <c r="U142" s="23"/>
      <c r="V142" s="23"/>
      <c r="W142" s="32" t="b">
        <f t="shared" si="1"/>
        <v>0</v>
      </c>
    </row>
    <row r="143" spans="1:23" s="24" customFormat="1" ht="12.75" customHeight="1" x14ac:dyDescent="0.2">
      <c r="A143" s="23"/>
      <c r="D143" s="25" t="s">
        <v>1469</v>
      </c>
      <c r="E143" s="1177" t="str">
        <f>Translations!$B$525</f>
        <v>Udio biomase (ukoliko je primjenjiv)</v>
      </c>
      <c r="F143" s="1177"/>
      <c r="G143" s="1177"/>
      <c r="H143" s="30" t="str">
        <f>IF(H21="","",IF(CNTR_Category="A",INDEX(EUwideConstants!$G:$G,MATCH(Q143,EUwideConstants!$S:$S,0)),INDEX(EUwideConstants!$P:$P,MATCH(Q143,EUwideConstants!$S:$S,0))))</f>
        <v/>
      </c>
      <c r="I143" s="192"/>
      <c r="J143" s="1182" t="str">
        <f t="shared" si="0"/>
        <v/>
      </c>
      <c r="K143" s="1183"/>
      <c r="L143" s="1183"/>
      <c r="M143" s="1183"/>
      <c r="N143" s="1184"/>
      <c r="O143" s="416"/>
      <c r="P143" s="29"/>
      <c r="Q143" s="92" t="str">
        <f>EUconst_CNTR_BiomassContent&amp;H21</f>
        <v>BioC_</v>
      </c>
      <c r="R143" s="29"/>
      <c r="S143" s="31" t="str">
        <f>IF(ISBLANK(I143),"",IF(I143=EUconst_NA,"",INDEX(EUwideConstants!$H:$O,MATCH(Q143,EUwideConstants!$S:$S,0),MATCH(I143,CNTR_TierList,0))))</f>
        <v/>
      </c>
      <c r="T143" s="23"/>
      <c r="U143" s="23"/>
      <c r="V143" s="23"/>
      <c r="W143" s="32" t="b">
        <f t="shared" si="1"/>
        <v>0</v>
      </c>
    </row>
    <row r="144" spans="1:23" s="24" customFormat="1" hidden="1" x14ac:dyDescent="0.2">
      <c r="A144" s="17" t="s">
        <v>1371</v>
      </c>
      <c r="D144" s="390" t="str">
        <f>Translations!$B$452</f>
        <v>Primjer:</v>
      </c>
      <c r="O144" s="416"/>
      <c r="P144" s="29"/>
      <c r="Q144" s="29"/>
      <c r="R144" s="29"/>
      <c r="S144" s="23"/>
      <c r="T144" s="23"/>
      <c r="U144" s="23"/>
      <c r="V144" s="23"/>
      <c r="W144" s="23"/>
    </row>
    <row r="145" spans="1:23" s="24" customFormat="1" ht="25.5" hidden="1" customHeight="1" x14ac:dyDescent="0.2">
      <c r="A145" s="17" t="s">
        <v>1371</v>
      </c>
      <c r="E145" s="1178" t="str">
        <f>Translations!$B$516</f>
        <v>Faktor proračuna:</v>
      </c>
      <c r="F145" s="1178"/>
      <c r="G145" s="1178"/>
      <c r="H145" s="50" t="str">
        <f>Translations!$B$517</f>
        <v>Zahtijevana razina točnosti:</v>
      </c>
      <c r="I145" s="50" t="str">
        <f>Translations!$B$518</f>
        <v>Korištena razina točnosti:</v>
      </c>
      <c r="J145" s="1206" t="str">
        <f>Translations!$B$526</f>
        <v>Puni tekst za korištenu razinu točnosti</v>
      </c>
      <c r="K145" s="1207"/>
      <c r="L145" s="1207"/>
      <c r="M145" s="1207"/>
      <c r="N145" s="1208"/>
      <c r="O145" s="416"/>
      <c r="P145" s="29"/>
      <c r="Q145" s="29"/>
      <c r="R145" s="29"/>
      <c r="S145" s="15" t="s">
        <v>1036</v>
      </c>
      <c r="T145" s="23"/>
      <c r="U145" s="23"/>
      <c r="V145" s="23"/>
      <c r="W145" s="52" t="s">
        <v>1293</v>
      </c>
    </row>
    <row r="146" spans="1:23" s="24" customFormat="1" ht="12.75" hidden="1" customHeight="1" x14ac:dyDescent="0.2">
      <c r="A146" s="17" t="s">
        <v>1371</v>
      </c>
      <c r="D146" s="25" t="s">
        <v>1028</v>
      </c>
      <c r="E146" s="1177" t="str">
        <f>Translations!$B$520</f>
        <v>Donja ogrjevna vrijednost (DOV)</v>
      </c>
      <c r="F146" s="1177"/>
      <c r="G146" s="1177"/>
      <c r="H146" s="259" t="s">
        <v>1529</v>
      </c>
      <c r="I146" s="259">
        <v>3</v>
      </c>
      <c r="J146" s="1185" t="str">
        <f>Translations!$B$527</f>
        <v>Laboratorijske analize:</v>
      </c>
      <c r="K146" s="1186"/>
      <c r="L146" s="1186"/>
      <c r="M146" s="1186"/>
      <c r="N146" s="1187"/>
      <c r="O146" s="416"/>
      <c r="P146" s="29"/>
      <c r="Q146" s="92"/>
      <c r="R146" s="29"/>
      <c r="S146" s="31"/>
      <c r="T146" s="23"/>
      <c r="U146" s="23"/>
      <c r="V146" s="23"/>
      <c r="W146" s="32" t="b">
        <f t="shared" ref="W146:W151" si="2">(H146=EUconst_NA)</f>
        <v>0</v>
      </c>
    </row>
    <row r="147" spans="1:23" s="24" customFormat="1" ht="12.75" hidden="1" customHeight="1" x14ac:dyDescent="0.2">
      <c r="A147" s="17" t="s">
        <v>1371</v>
      </c>
      <c r="D147" s="25" t="s">
        <v>1029</v>
      </c>
      <c r="E147" s="1177" t="str">
        <f>Translations!$B$521</f>
        <v>Emisijski faktor (preliminarni)</v>
      </c>
      <c r="F147" s="1177"/>
      <c r="G147" s="1177"/>
      <c r="H147" s="259" t="s">
        <v>1529</v>
      </c>
      <c r="I147" s="259">
        <v>3</v>
      </c>
      <c r="J147" s="1185" t="str">
        <f>Translations!$B$527</f>
        <v>Laboratorijske analize:</v>
      </c>
      <c r="K147" s="1186"/>
      <c r="L147" s="1186"/>
      <c r="M147" s="1186"/>
      <c r="N147" s="1187"/>
      <c r="O147" s="416"/>
      <c r="P147" s="29"/>
      <c r="Q147" s="92"/>
      <c r="R147" s="29"/>
      <c r="S147" s="31"/>
      <c r="T147" s="23"/>
      <c r="U147" s="23"/>
      <c r="V147" s="23"/>
      <c r="W147" s="32" t="b">
        <f t="shared" si="2"/>
        <v>0</v>
      </c>
    </row>
    <row r="148" spans="1:23" s="24" customFormat="1" ht="12.75" hidden="1" customHeight="1" x14ac:dyDescent="0.2">
      <c r="A148" s="17" t="s">
        <v>1371</v>
      </c>
      <c r="D148" s="25" t="s">
        <v>1466</v>
      </c>
      <c r="E148" s="1177" t="str">
        <f>Translations!$B$522</f>
        <v>Oksidacijski faktor</v>
      </c>
      <c r="F148" s="1177"/>
      <c r="G148" s="1177"/>
      <c r="H148" s="259">
        <v>1</v>
      </c>
      <c r="I148" s="259">
        <v>1</v>
      </c>
      <c r="J148" s="1185" t="str">
        <f>Translations!$B$529</f>
        <v>Zadana vrijednost OF=1</v>
      </c>
      <c r="K148" s="1186"/>
      <c r="L148" s="1186"/>
      <c r="M148" s="1186"/>
      <c r="N148" s="1187"/>
      <c r="O148" s="416"/>
      <c r="P148" s="29"/>
      <c r="Q148" s="92"/>
      <c r="R148" s="29"/>
      <c r="S148" s="31"/>
      <c r="T148" s="23"/>
      <c r="U148" s="23"/>
      <c r="V148" s="23"/>
      <c r="W148" s="32" t="b">
        <f t="shared" si="2"/>
        <v>0</v>
      </c>
    </row>
    <row r="149" spans="1:23" s="24" customFormat="1" ht="12.75" hidden="1" customHeight="1" x14ac:dyDescent="0.2">
      <c r="A149" s="17" t="s">
        <v>1371</v>
      </c>
      <c r="D149" s="25" t="s">
        <v>1467</v>
      </c>
      <c r="E149" s="1177" t="str">
        <f>Translations!$B$523</f>
        <v>Konverzijski faktor</v>
      </c>
      <c r="F149" s="1177"/>
      <c r="G149" s="1177"/>
      <c r="H149" s="259" t="str">
        <f>Translations!$B$530</f>
        <v>nije primjenjivo</v>
      </c>
      <c r="I149" s="389"/>
      <c r="J149" s="1212" t="s">
        <v>990</v>
      </c>
      <c r="K149" s="1213"/>
      <c r="L149" s="1213"/>
      <c r="M149" s="1213"/>
      <c r="N149" s="1214"/>
      <c r="O149" s="416"/>
      <c r="P149" s="29"/>
      <c r="Q149" s="92"/>
      <c r="R149" s="29"/>
      <c r="S149" s="31"/>
      <c r="T149" s="23"/>
      <c r="U149" s="23"/>
      <c r="V149" s="23"/>
      <c r="W149" s="32" t="b">
        <f t="shared" si="2"/>
        <v>1</v>
      </c>
    </row>
    <row r="150" spans="1:23" s="24" customFormat="1" ht="12.75" hidden="1" customHeight="1" x14ac:dyDescent="0.2">
      <c r="A150" s="17" t="s">
        <v>1371</v>
      </c>
      <c r="D150" s="25" t="s">
        <v>1468</v>
      </c>
      <c r="E150" s="1177" t="str">
        <f>Translations!$B$524</f>
        <v>Sadržaj ugljika</v>
      </c>
      <c r="F150" s="1177"/>
      <c r="G150" s="1177"/>
      <c r="H150" s="259" t="str">
        <f>Translations!$B$530</f>
        <v>nije primjenjivo</v>
      </c>
      <c r="I150" s="389"/>
      <c r="J150" s="1212" t="s">
        <v>990</v>
      </c>
      <c r="K150" s="1213"/>
      <c r="L150" s="1213"/>
      <c r="M150" s="1213"/>
      <c r="N150" s="1214"/>
      <c r="O150" s="416"/>
      <c r="P150" s="209"/>
      <c r="Q150" s="92"/>
      <c r="R150" s="29"/>
      <c r="S150" s="31"/>
      <c r="T150" s="23"/>
      <c r="U150" s="23"/>
      <c r="V150" s="23"/>
      <c r="W150" s="32" t="b">
        <f t="shared" si="2"/>
        <v>1</v>
      </c>
    </row>
    <row r="151" spans="1:23" s="24" customFormat="1" ht="12.75" hidden="1" customHeight="1" x14ac:dyDescent="0.2">
      <c r="A151" s="17" t="s">
        <v>1371</v>
      </c>
      <c r="D151" s="25" t="s">
        <v>1469</v>
      </c>
      <c r="E151" s="1177" t="str">
        <f>Translations!$B$525</f>
        <v>Udio biomase (ukoliko je primjenjiv)</v>
      </c>
      <c r="F151" s="1177"/>
      <c r="G151" s="1177"/>
      <c r="H151" s="259" t="s">
        <v>990</v>
      </c>
      <c r="I151" s="259" t="str">
        <f>Translations!$B$530</f>
        <v>nije primjenjivo</v>
      </c>
      <c r="J151" s="1185" t="s">
        <v>990</v>
      </c>
      <c r="K151" s="1186"/>
      <c r="L151" s="1186"/>
      <c r="M151" s="1186"/>
      <c r="N151" s="1187"/>
      <c r="O151" s="416"/>
      <c r="P151" s="29"/>
      <c r="Q151" s="92"/>
      <c r="R151" s="29"/>
      <c r="S151" s="31"/>
      <c r="T151" s="23"/>
      <c r="U151" s="23"/>
      <c r="V151" s="23"/>
      <c r="W151" s="32" t="b">
        <f t="shared" si="2"/>
        <v>0</v>
      </c>
    </row>
    <row r="152" spans="1:23" s="24" customFormat="1" ht="5.0999999999999996" customHeight="1" x14ac:dyDescent="0.2">
      <c r="A152" s="23"/>
      <c r="D152" s="13"/>
      <c r="O152" s="416"/>
      <c r="P152" s="29"/>
      <c r="Q152" s="23"/>
      <c r="R152" s="23"/>
      <c r="S152" s="23"/>
      <c r="T152" s="23"/>
      <c r="U152" s="23"/>
      <c r="V152" s="23"/>
      <c r="W152" s="23"/>
    </row>
    <row r="153" spans="1:23" s="24" customFormat="1" ht="12.75" customHeight="1" x14ac:dyDescent="0.2">
      <c r="A153" s="23"/>
      <c r="D153" s="13"/>
      <c r="E153" s="1016" t="str">
        <f>Translations!$B$531</f>
        <v xml:space="preserve">Ovisno o odabranoj razini točnosti (zadane vrijednosti ili laboratorijska analiza) od vas se traži da, gdje je primjenjivo, unesete sljedeće informacije za svaki faktor proračuna:
</v>
      </c>
      <c r="F153" s="1016"/>
      <c r="G153" s="1016"/>
      <c r="H153" s="1016"/>
      <c r="I153" s="1016"/>
      <c r="J153" s="1016"/>
      <c r="K153" s="1016"/>
      <c r="L153" s="1016"/>
      <c r="M153" s="1016"/>
      <c r="N153" s="1016"/>
      <c r="O153" s="416"/>
      <c r="P153" s="29"/>
      <c r="Q153" s="23"/>
      <c r="R153" s="23"/>
      <c r="S153" s="23"/>
      <c r="T153" s="23"/>
      <c r="U153" s="23"/>
      <c r="V153" s="23"/>
      <c r="W153" s="23"/>
    </row>
    <row r="154" spans="1:23" s="24" customFormat="1" ht="25.5" customHeight="1" x14ac:dyDescent="0.2">
      <c r="A154" s="23"/>
      <c r="D154" s="13"/>
      <c r="E154" s="1016" t="str">
        <f>Translations!$B$532</f>
        <v>Tamo gdje se koristi zadana vrijednost unesite vrijednost, jedinicu i referencu na izvor literature u tablici 7 (d) na prethodnom listu. Vrijednost treba odražavati konstantnu vrijednost u trenutku objave plana praćenja.</v>
      </c>
      <c r="F154" s="1016"/>
      <c r="G154" s="1016"/>
      <c r="H154" s="1016"/>
      <c r="I154" s="1016"/>
      <c r="J154" s="1016"/>
      <c r="K154" s="1016"/>
      <c r="L154" s="1016"/>
      <c r="M154" s="1016"/>
      <c r="N154" s="1016"/>
      <c r="O154" s="416"/>
      <c r="P154" s="29"/>
      <c r="Q154" s="23"/>
      <c r="R154" s="23"/>
      <c r="S154" s="23"/>
      <c r="T154" s="23"/>
      <c r="U154" s="23"/>
      <c r="V154" s="23"/>
      <c r="W154" s="23"/>
    </row>
    <row r="155" spans="1:23" s="24" customFormat="1" ht="25.5" customHeight="1" x14ac:dyDescent="0.2">
      <c r="A155" s="23"/>
      <c r="D155" s="13"/>
      <c r="E155" s="1016" t="str">
        <f>Translations!$B$533</f>
        <v>Gdje je potrebna laboratorijska analiza, unesite analitičku metodu/laboratorij pozivanjem na referencu u tablici 7(e) na prethodnom listu, referencu na vaš Plan uzorkovanja te odaberite na padajućem izborniku učestalost analiza.</v>
      </c>
      <c r="F155" s="1016"/>
      <c r="G155" s="1016"/>
      <c r="H155" s="1016"/>
      <c r="I155" s="1016"/>
      <c r="J155" s="1016"/>
      <c r="K155" s="1016"/>
      <c r="L155" s="1016"/>
      <c r="M155" s="1016"/>
      <c r="N155" s="1016"/>
      <c r="O155" s="416"/>
      <c r="P155" s="29"/>
      <c r="Q155" s="23"/>
      <c r="R155" s="23"/>
      <c r="S155" s="23"/>
      <c r="T155" s="23"/>
      <c r="U155" s="23"/>
      <c r="V155" s="23"/>
      <c r="W155" s="23"/>
    </row>
    <row r="156" spans="1:23" s="24" customFormat="1" x14ac:dyDescent="0.2">
      <c r="A156" s="23"/>
      <c r="D156" s="13"/>
      <c r="E156" s="67"/>
      <c r="F156" s="67"/>
      <c r="G156" s="67"/>
      <c r="H156" s="67"/>
      <c r="I156" s="67"/>
      <c r="J156" s="67"/>
      <c r="K156" s="67"/>
      <c r="L156" s="67"/>
      <c r="M156" s="67"/>
      <c r="N156" s="67"/>
      <c r="O156" s="416"/>
      <c r="P156" s="29"/>
      <c r="Q156" s="23"/>
      <c r="R156" s="23"/>
      <c r="S156" s="23"/>
      <c r="T156" s="23"/>
      <c r="U156" s="23"/>
      <c r="V156" s="23"/>
      <c r="W156" s="23"/>
    </row>
    <row r="157" spans="1:23" s="24" customFormat="1" x14ac:dyDescent="0.2">
      <c r="A157" s="23"/>
      <c r="D157" s="13" t="s">
        <v>1347</v>
      </c>
      <c r="E157" s="14" t="str">
        <f>Translations!$B$534</f>
        <v>Detalji faktora proračuna:</v>
      </c>
      <c r="F157" s="67"/>
      <c r="G157" s="67"/>
      <c r="H157" s="67"/>
      <c r="I157" s="67"/>
      <c r="J157" s="67"/>
      <c r="K157" s="67"/>
      <c r="L157" s="67"/>
      <c r="M157" s="67"/>
      <c r="N157" s="67"/>
      <c r="O157" s="416"/>
      <c r="P157" s="29"/>
      <c r="Q157" s="23"/>
      <c r="R157" s="23"/>
      <c r="S157" s="23"/>
      <c r="T157" s="23"/>
      <c r="U157" s="23"/>
      <c r="V157" s="23"/>
      <c r="W157" s="23"/>
    </row>
    <row r="158" spans="1:23" s="24" customFormat="1" ht="5.0999999999999996" customHeight="1" x14ac:dyDescent="0.2">
      <c r="A158" s="23"/>
      <c r="D158" s="13"/>
      <c r="E158" s="67"/>
      <c r="F158" s="67"/>
      <c r="G158" s="67"/>
      <c r="H158" s="67"/>
      <c r="I158" s="67"/>
      <c r="J158" s="67"/>
      <c r="K158" s="67"/>
      <c r="L158" s="67"/>
      <c r="M158" s="67"/>
      <c r="N158" s="67"/>
      <c r="O158" s="416"/>
      <c r="P158" s="29"/>
      <c r="Q158" s="23"/>
      <c r="R158" s="23"/>
      <c r="S158" s="23"/>
      <c r="T158" s="23"/>
      <c r="U158" s="23"/>
      <c r="V158" s="23"/>
      <c r="W158" s="23"/>
    </row>
    <row r="159" spans="1:23" s="24" customFormat="1" ht="25.5" customHeight="1" x14ac:dyDescent="0.2">
      <c r="A159" s="23"/>
      <c r="E159" s="1178" t="str">
        <f t="shared" ref="E159:E165" si="3">E137</f>
        <v>Faktor proračuna:</v>
      </c>
      <c r="F159" s="1178"/>
      <c r="G159" s="1178"/>
      <c r="H159" s="50" t="str">
        <f>I137</f>
        <v>Korištena razina točnosti:</v>
      </c>
      <c r="I159" s="51" t="str">
        <f>Translations!$B$535</f>
        <v>Zadana vrijednost</v>
      </c>
      <c r="J159" s="51" t="str">
        <f>Translations!$B$536</f>
        <v>Jedinica</v>
      </c>
      <c r="K159" s="51" t="str">
        <f>Translations!$B$537</f>
        <v>Oznaka izvora</v>
      </c>
      <c r="L159" s="51" t="str">
        <f>Translations!$B$538</f>
        <v>Oznaka analize</v>
      </c>
      <c r="M159" s="51" t="str">
        <f>Translations!$B$539</f>
        <v>Oznaka uzorkovanja</v>
      </c>
      <c r="N159" s="51" t="str">
        <f>Translations!$B$540</f>
        <v>Učestalost analiza</v>
      </c>
      <c r="O159" s="416"/>
      <c r="P159" s="29"/>
      <c r="Q159" s="23"/>
      <c r="R159" s="23"/>
      <c r="S159" s="52" t="s">
        <v>383</v>
      </c>
      <c r="T159" s="23"/>
      <c r="U159" s="23"/>
      <c r="V159" s="23"/>
      <c r="W159" s="52" t="s">
        <v>1293</v>
      </c>
    </row>
    <row r="160" spans="1:23" s="24" customFormat="1" ht="12.75" customHeight="1" x14ac:dyDescent="0.2">
      <c r="A160" s="23"/>
      <c r="D160" s="25" t="s">
        <v>1028</v>
      </c>
      <c r="E160" s="1177" t="str">
        <f t="shared" si="3"/>
        <v>Donja ogrjevna vrijednost (DOV)</v>
      </c>
      <c r="F160" s="1177"/>
      <c r="G160" s="1177"/>
      <c r="H160" s="30" t="str">
        <f t="shared" ref="H160:H165" si="4">IF(OR(ISBLANK(I138),I138=EUconst_NA),"",I138)</f>
        <v/>
      </c>
      <c r="I160" s="192"/>
      <c r="J160" s="192"/>
      <c r="K160" s="214"/>
      <c r="L160" s="213"/>
      <c r="M160" s="213"/>
      <c r="N160" s="196"/>
      <c r="O160" s="416"/>
      <c r="P160" s="209"/>
      <c r="Q160" s="23"/>
      <c r="R160" s="23"/>
      <c r="S160" s="63" t="str">
        <f>IF(H160="","",IF(I138=EUconst_NA,"",INDEX(EUwideConstants!$AL:$AR,MATCH(Q138,EUwideConstants!$S:$S,0),MATCH(I138,CNTR_TierList,0))))</f>
        <v/>
      </c>
      <c r="T160" s="23"/>
      <c r="U160" s="23"/>
      <c r="V160" s="23"/>
      <c r="W160" s="32" t="b">
        <f t="shared" ref="W160:W165" si="5">OR(H160="",H160=EUconst_NA,J138=EUconst_NotApplicable)</f>
        <v>1</v>
      </c>
    </row>
    <row r="161" spans="1:23" s="24" customFormat="1" ht="12.75" customHeight="1" x14ac:dyDescent="0.2">
      <c r="A161" s="23"/>
      <c r="D161" s="25" t="s">
        <v>1029</v>
      </c>
      <c r="E161" s="1177" t="str">
        <f t="shared" si="3"/>
        <v>Emisijski faktor (preliminarni)</v>
      </c>
      <c r="F161" s="1177"/>
      <c r="G161" s="1177"/>
      <c r="H161" s="30" t="str">
        <f t="shared" si="4"/>
        <v/>
      </c>
      <c r="I161" s="197"/>
      <c r="J161" s="192"/>
      <c r="K161" s="213"/>
      <c r="L161" s="271"/>
      <c r="M161" s="271"/>
      <c r="N161" s="196"/>
      <c r="O161" s="416"/>
      <c r="P161" s="29"/>
      <c r="Q161" s="23"/>
      <c r="R161" s="23"/>
      <c r="S161" s="63" t="str">
        <f>IF(H161="","",IF(I139=EUconst_NA,"",INDEX(EUwideConstants!$AL:$AR,MATCH(Q139,EUwideConstants!$S:$S,0),MATCH(I139,CNTR_TierList,0))))</f>
        <v/>
      </c>
      <c r="T161" s="23"/>
      <c r="U161" s="23"/>
      <c r="V161" s="23"/>
      <c r="W161" s="32" t="b">
        <f t="shared" si="5"/>
        <v>1</v>
      </c>
    </row>
    <row r="162" spans="1:23" s="24" customFormat="1" ht="12.75" customHeight="1" x14ac:dyDescent="0.2">
      <c r="A162" s="23"/>
      <c r="D162" s="25" t="s">
        <v>1466</v>
      </c>
      <c r="E162" s="1177" t="str">
        <f t="shared" si="3"/>
        <v>Oksidacijski faktor</v>
      </c>
      <c r="F162" s="1177"/>
      <c r="G162" s="1177"/>
      <c r="H162" s="30" t="str">
        <f t="shared" si="4"/>
        <v/>
      </c>
      <c r="I162" s="192"/>
      <c r="J162" s="192"/>
      <c r="K162" s="213"/>
      <c r="L162" s="213"/>
      <c r="M162" s="213"/>
      <c r="N162" s="196"/>
      <c r="O162" s="416"/>
      <c r="P162" s="29"/>
      <c r="Q162" s="23"/>
      <c r="R162" s="23"/>
      <c r="S162" s="63" t="str">
        <f>IF(H162="","",IF(I140=EUconst_NA,"",INDEX(EUwideConstants!$AL:$AR,MATCH(Q140,EUwideConstants!$S:$S,0),MATCH(I140,CNTR_TierList,0))))</f>
        <v/>
      </c>
      <c r="T162" s="23"/>
      <c r="U162" s="23"/>
      <c r="V162" s="23"/>
      <c r="W162" s="32" t="b">
        <f t="shared" si="5"/>
        <v>1</v>
      </c>
    </row>
    <row r="163" spans="1:23" s="24" customFormat="1" ht="12.75" customHeight="1" x14ac:dyDescent="0.2">
      <c r="A163" s="23"/>
      <c r="D163" s="25" t="s">
        <v>1467</v>
      </c>
      <c r="E163" s="1177" t="str">
        <f t="shared" si="3"/>
        <v>Konverzijski faktor</v>
      </c>
      <c r="F163" s="1177"/>
      <c r="G163" s="1177"/>
      <c r="H163" s="30" t="str">
        <f t="shared" si="4"/>
        <v/>
      </c>
      <c r="I163" s="192"/>
      <c r="J163" s="192"/>
      <c r="K163" s="213"/>
      <c r="L163" s="271"/>
      <c r="M163" s="213"/>
      <c r="N163" s="196"/>
      <c r="O163" s="416"/>
      <c r="P163" s="29"/>
      <c r="Q163" s="23"/>
      <c r="R163" s="23"/>
      <c r="S163" s="63" t="str">
        <f>IF(H163="","",IF(I141=EUconst_NA,"",INDEX(EUwideConstants!$AL:$AR,MATCH(Q141,EUwideConstants!$S:$S,0),MATCH(I141,CNTR_TierList,0))))</f>
        <v/>
      </c>
      <c r="T163" s="23"/>
      <c r="U163" s="23"/>
      <c r="V163" s="23"/>
      <c r="W163" s="32" t="b">
        <f t="shared" si="5"/>
        <v>1</v>
      </c>
    </row>
    <row r="164" spans="1:23" s="24" customFormat="1" ht="12.75" customHeight="1" x14ac:dyDescent="0.2">
      <c r="A164" s="23"/>
      <c r="D164" s="25" t="s">
        <v>1468</v>
      </c>
      <c r="E164" s="1177" t="str">
        <f t="shared" si="3"/>
        <v>Sadržaj ugljika</v>
      </c>
      <c r="F164" s="1177"/>
      <c r="G164" s="1177"/>
      <c r="H164" s="30" t="str">
        <f t="shared" si="4"/>
        <v/>
      </c>
      <c r="I164" s="192"/>
      <c r="J164" s="192"/>
      <c r="K164" s="213"/>
      <c r="L164" s="213"/>
      <c r="M164" s="213"/>
      <c r="N164" s="196"/>
      <c r="O164" s="416"/>
      <c r="P164" s="29"/>
      <c r="Q164" s="23"/>
      <c r="R164" s="23"/>
      <c r="S164" s="63" t="str">
        <f>IF(H164="","",IF(I142=EUconst_NA,"",INDEX(EUwideConstants!$AL:$AR,MATCH(Q142,EUwideConstants!$S:$S,0),MATCH(I142,CNTR_TierList,0))))</f>
        <v/>
      </c>
      <c r="T164" s="23"/>
      <c r="U164" s="23"/>
      <c r="V164" s="23"/>
      <c r="W164" s="32" t="b">
        <f t="shared" si="5"/>
        <v>1</v>
      </c>
    </row>
    <row r="165" spans="1:23" s="24" customFormat="1" ht="12.75" customHeight="1" x14ac:dyDescent="0.2">
      <c r="A165" s="23"/>
      <c r="D165" s="25" t="s">
        <v>1469</v>
      </c>
      <c r="E165" s="1177" t="str">
        <f t="shared" si="3"/>
        <v>Udio biomase (ukoliko je primjenjiv)</v>
      </c>
      <c r="F165" s="1177"/>
      <c r="G165" s="1177"/>
      <c r="H165" s="30" t="str">
        <f t="shared" si="4"/>
        <v/>
      </c>
      <c r="I165" s="192"/>
      <c r="J165" s="197"/>
      <c r="K165" s="213"/>
      <c r="L165" s="213"/>
      <c r="M165" s="213"/>
      <c r="N165" s="196"/>
      <c r="O165" s="416"/>
      <c r="P165" s="47"/>
      <c r="Q165" s="23"/>
      <c r="R165" s="23"/>
      <c r="S165" s="63" t="str">
        <f>IF(H165="","",IF(I143=EUconst_NA,"",INDEX(EUwideConstants!$AL:$AR,MATCH(Q143,EUwideConstants!$S:$S,0),MATCH(I143,CNTR_TierList,0))))</f>
        <v/>
      </c>
      <c r="T165" s="23"/>
      <c r="U165" s="23"/>
      <c r="V165" s="23"/>
      <c r="W165" s="32" t="b">
        <f t="shared" si="5"/>
        <v>1</v>
      </c>
    </row>
    <row r="166" spans="1:23" s="24" customFormat="1" hidden="1" x14ac:dyDescent="0.2">
      <c r="A166" s="17" t="s">
        <v>1371</v>
      </c>
      <c r="D166" s="390" t="str">
        <f>Translations!$B$452</f>
        <v>Primjer:</v>
      </c>
      <c r="O166" s="416"/>
      <c r="P166" s="29"/>
      <c r="Q166" s="29"/>
      <c r="R166" s="29"/>
      <c r="S166" s="23"/>
      <c r="T166" s="23"/>
      <c r="U166" s="23"/>
      <c r="V166" s="23"/>
      <c r="W166" s="23"/>
    </row>
    <row r="167" spans="1:23" s="24" customFormat="1" ht="25.5" hidden="1" customHeight="1" x14ac:dyDescent="0.2">
      <c r="A167" s="17" t="s">
        <v>1371</v>
      </c>
      <c r="E167" s="1178" t="str">
        <f>E153</f>
        <v xml:space="preserve">Ovisno o odabranoj razini točnosti (zadane vrijednosti ili laboratorijska analiza) od vas se traži da, gdje je primjenjivo, unesete sljedeće informacije za svaki faktor proračuna:
</v>
      </c>
      <c r="F167" s="1178"/>
      <c r="G167" s="1178"/>
      <c r="H167" s="50" t="str">
        <f>H159</f>
        <v>Korištena razina točnosti:</v>
      </c>
      <c r="I167" s="51" t="str">
        <f t="shared" ref="I167:N167" si="6">I159</f>
        <v>Zadana vrijednost</v>
      </c>
      <c r="J167" s="51" t="str">
        <f t="shared" si="6"/>
        <v>Jedinica</v>
      </c>
      <c r="K167" s="51" t="str">
        <f t="shared" si="6"/>
        <v>Oznaka izvora</v>
      </c>
      <c r="L167" s="51" t="str">
        <f t="shared" si="6"/>
        <v>Oznaka analize</v>
      </c>
      <c r="M167" s="51" t="str">
        <f t="shared" si="6"/>
        <v>Oznaka uzorkovanja</v>
      </c>
      <c r="N167" s="51" t="str">
        <f t="shared" si="6"/>
        <v>Učestalost analiza</v>
      </c>
      <c r="O167" s="416"/>
      <c r="P167" s="29"/>
      <c r="Q167" s="23"/>
      <c r="R167" s="23"/>
      <c r="S167" s="52"/>
      <c r="T167" s="23"/>
      <c r="U167" s="23"/>
      <c r="V167" s="23"/>
      <c r="W167" s="52" t="s">
        <v>1293</v>
      </c>
    </row>
    <row r="168" spans="1:23" s="24" customFormat="1" ht="12.75" hidden="1" customHeight="1" x14ac:dyDescent="0.2">
      <c r="A168" s="17" t="s">
        <v>1371</v>
      </c>
      <c r="D168" s="25" t="s">
        <v>1028</v>
      </c>
      <c r="E168" s="1177" t="str">
        <f t="shared" ref="E168:E173" si="7">E160</f>
        <v>Donja ogrjevna vrijednost (DOV)</v>
      </c>
      <c r="F168" s="1177"/>
      <c r="G168" s="1177"/>
      <c r="H168" s="259">
        <v>3</v>
      </c>
      <c r="I168" s="259"/>
      <c r="J168" s="259"/>
      <c r="K168" s="264"/>
      <c r="L168" s="265" t="s">
        <v>1691</v>
      </c>
      <c r="M168" s="265" t="str">
        <f>Translations!$B$541</f>
        <v>DOV_uzorak</v>
      </c>
      <c r="N168" s="266" t="str">
        <f>Translations!$B$542</f>
        <v>Tjedno</v>
      </c>
      <c r="O168" s="416"/>
      <c r="P168" s="209"/>
      <c r="Q168" s="23"/>
      <c r="R168" s="23"/>
      <c r="S168" s="63"/>
      <c r="T168" s="23"/>
      <c r="U168" s="23"/>
      <c r="V168" s="23"/>
      <c r="W168" s="32" t="b">
        <f t="shared" ref="W168:W173" si="8">OR(H168="",H168=EUconst_NA,J154=EUconst_NotApplicable)</f>
        <v>0</v>
      </c>
    </row>
    <row r="169" spans="1:23" s="24" customFormat="1" ht="12.75" hidden="1" customHeight="1" x14ac:dyDescent="0.2">
      <c r="A169" s="17" t="s">
        <v>1371</v>
      </c>
      <c r="D169" s="25" t="s">
        <v>1029</v>
      </c>
      <c r="E169" s="1177" t="str">
        <f t="shared" si="7"/>
        <v>Emisijski faktor (preliminarni)</v>
      </c>
      <c r="F169" s="1177"/>
      <c r="G169" s="1177"/>
      <c r="H169" s="259" t="s">
        <v>1323</v>
      </c>
      <c r="I169" s="259" t="s">
        <v>992</v>
      </c>
      <c r="J169" s="259" t="s">
        <v>993</v>
      </c>
      <c r="K169" s="265" t="str">
        <f>Translations!$B$543</f>
        <v>IS5: IPCC</v>
      </c>
      <c r="L169" s="265"/>
      <c r="M169" s="265"/>
      <c r="N169" s="266"/>
      <c r="O169" s="416"/>
      <c r="P169" s="29"/>
      <c r="Q169" s="23"/>
      <c r="R169" s="23"/>
      <c r="S169" s="63"/>
      <c r="T169" s="23"/>
      <c r="U169" s="23"/>
      <c r="V169" s="23"/>
      <c r="W169" s="32" t="b">
        <f t="shared" si="8"/>
        <v>0</v>
      </c>
    </row>
    <row r="170" spans="1:23" s="24" customFormat="1" ht="12.75" hidden="1" customHeight="1" x14ac:dyDescent="0.2">
      <c r="A170" s="17" t="s">
        <v>1371</v>
      </c>
      <c r="D170" s="25" t="s">
        <v>1466</v>
      </c>
      <c r="E170" s="1177" t="str">
        <f t="shared" si="7"/>
        <v>Oksidacijski faktor</v>
      </c>
      <c r="F170" s="1177"/>
      <c r="G170" s="1177"/>
      <c r="H170" s="259">
        <v>1</v>
      </c>
      <c r="I170" s="259">
        <v>100</v>
      </c>
      <c r="J170" s="259" t="s">
        <v>995</v>
      </c>
      <c r="K170" s="265" t="str">
        <f>Translations!$B$544</f>
        <v>IS1: MRR</v>
      </c>
      <c r="L170" s="265"/>
      <c r="M170" s="265"/>
      <c r="N170" s="266"/>
      <c r="O170" s="416"/>
      <c r="P170" s="29"/>
      <c r="Q170" s="23"/>
      <c r="R170" s="23"/>
      <c r="S170" s="63"/>
      <c r="T170" s="23"/>
      <c r="U170" s="23"/>
      <c r="V170" s="23"/>
      <c r="W170" s="32" t="b">
        <f t="shared" si="8"/>
        <v>0</v>
      </c>
    </row>
    <row r="171" spans="1:23" s="24" customFormat="1" ht="12.75" hidden="1" customHeight="1" x14ac:dyDescent="0.2">
      <c r="A171" s="17" t="s">
        <v>1371</v>
      </c>
      <c r="D171" s="25" t="s">
        <v>1467</v>
      </c>
      <c r="E171" s="1177" t="str">
        <f t="shared" si="7"/>
        <v>Konverzijski faktor</v>
      </c>
      <c r="F171" s="1177"/>
      <c r="G171" s="1177"/>
      <c r="H171" s="389"/>
      <c r="I171" s="389"/>
      <c r="J171" s="389"/>
      <c r="K171" s="391"/>
      <c r="L171" s="391"/>
      <c r="M171" s="391"/>
      <c r="N171" s="392"/>
      <c r="O171" s="416"/>
      <c r="P171" s="29"/>
      <c r="Q171" s="23"/>
      <c r="R171" s="23"/>
      <c r="S171" s="63"/>
      <c r="T171" s="23"/>
      <c r="U171" s="23"/>
      <c r="V171" s="23"/>
      <c r="W171" s="32" t="b">
        <f t="shared" si="8"/>
        <v>1</v>
      </c>
    </row>
    <row r="172" spans="1:23" s="24" customFormat="1" ht="12.75" hidden="1" customHeight="1" x14ac:dyDescent="0.2">
      <c r="A172" s="17" t="s">
        <v>1371</v>
      </c>
      <c r="D172" s="25" t="s">
        <v>1468</v>
      </c>
      <c r="E172" s="1177" t="str">
        <f t="shared" si="7"/>
        <v>Sadržaj ugljika</v>
      </c>
      <c r="F172" s="1177"/>
      <c r="G172" s="1177"/>
      <c r="H172" s="389"/>
      <c r="I172" s="389"/>
      <c r="J172" s="389"/>
      <c r="K172" s="391"/>
      <c r="L172" s="391"/>
      <c r="M172" s="391"/>
      <c r="N172" s="392"/>
      <c r="O172" s="416"/>
      <c r="P172" s="29"/>
      <c r="Q172" s="23"/>
      <c r="R172" s="23"/>
      <c r="S172" s="63"/>
      <c r="T172" s="23"/>
      <c r="U172" s="23"/>
      <c r="V172" s="23"/>
      <c r="W172" s="32" t="b">
        <f t="shared" si="8"/>
        <v>1</v>
      </c>
    </row>
    <row r="173" spans="1:23" s="24" customFormat="1" ht="12.75" hidden="1" customHeight="1" x14ac:dyDescent="0.2">
      <c r="A173" s="17" t="s">
        <v>1371</v>
      </c>
      <c r="D173" s="25" t="s">
        <v>1469</v>
      </c>
      <c r="E173" s="1177" t="str">
        <f t="shared" si="7"/>
        <v>Udio biomase (ukoliko je primjenjiv)</v>
      </c>
      <c r="F173" s="1177"/>
      <c r="G173" s="1177"/>
      <c r="H173" s="389"/>
      <c r="I173" s="389"/>
      <c r="J173" s="389"/>
      <c r="K173" s="391"/>
      <c r="L173" s="391"/>
      <c r="M173" s="391"/>
      <c r="N173" s="392"/>
      <c r="O173" s="416"/>
      <c r="P173" s="47"/>
      <c r="Q173" s="23"/>
      <c r="R173" s="23"/>
      <c r="S173" s="63"/>
      <c r="T173" s="23"/>
      <c r="U173" s="23"/>
      <c r="V173" s="23"/>
      <c r="W173" s="32" t="b">
        <f t="shared" si="8"/>
        <v>1</v>
      </c>
    </row>
    <row r="174" spans="1:23" s="24" customFormat="1" ht="12.75" customHeight="1" x14ac:dyDescent="0.2">
      <c r="A174" s="23"/>
      <c r="D174" s="13"/>
      <c r="O174" s="416"/>
      <c r="P174" s="29"/>
      <c r="Q174" s="23"/>
      <c r="R174" s="23"/>
      <c r="S174" s="23"/>
      <c r="T174" s="23"/>
      <c r="U174" s="23"/>
      <c r="V174" s="23"/>
      <c r="W174" s="23"/>
    </row>
    <row r="175" spans="1:23" s="24" customFormat="1" ht="15" customHeight="1" x14ac:dyDescent="0.2">
      <c r="A175" s="23"/>
      <c r="D175" s="1179" t="str">
        <f>Translations!$B$545</f>
        <v>Komentari i objašnjenja</v>
      </c>
      <c r="E175" s="1179"/>
      <c r="F175" s="1179"/>
      <c r="G175" s="1179"/>
      <c r="H175" s="1179"/>
      <c r="I175" s="1179"/>
      <c r="J175" s="1179"/>
      <c r="K175" s="1179"/>
      <c r="L175" s="1179"/>
      <c r="M175" s="1179"/>
      <c r="N175" s="1179"/>
      <c r="O175" s="416"/>
      <c r="P175" s="29"/>
      <c r="Q175" s="29"/>
      <c r="R175" s="29"/>
      <c r="S175" s="29"/>
      <c r="T175" s="6"/>
      <c r="U175" s="23"/>
      <c r="V175" s="23"/>
      <c r="W175" s="23"/>
    </row>
    <row r="176" spans="1:23" s="24" customFormat="1" ht="5.0999999999999996" customHeight="1" x14ac:dyDescent="0.2">
      <c r="A176" s="23"/>
      <c r="D176" s="13"/>
      <c r="O176" s="416"/>
      <c r="P176" s="29"/>
      <c r="Q176" s="23"/>
      <c r="R176" s="23"/>
      <c r="S176" s="23"/>
      <c r="T176" s="23"/>
      <c r="U176" s="23"/>
      <c r="V176" s="23"/>
      <c r="W176" s="23"/>
    </row>
    <row r="177" spans="1:23" s="24" customFormat="1" x14ac:dyDescent="0.2">
      <c r="A177" s="23"/>
      <c r="D177" s="13" t="s">
        <v>1349</v>
      </c>
      <c r="E177" s="1005" t="str">
        <f>Translations!$B$1198</f>
        <v>Komentari i obrazloženja ako nisu primijenjene zahtijevane razine:</v>
      </c>
      <c r="F177" s="1005"/>
      <c r="G177" s="1005"/>
      <c r="H177" s="1005"/>
      <c r="I177" s="1005"/>
      <c r="J177" s="1005"/>
      <c r="K177" s="1005"/>
      <c r="L177" s="1005"/>
      <c r="M177" s="1005"/>
      <c r="N177" s="1005"/>
      <c r="O177" s="416"/>
      <c r="P177" s="29"/>
      <c r="Q177" s="23"/>
      <c r="R177" s="23"/>
      <c r="S177" s="23"/>
      <c r="T177" s="23"/>
      <c r="U177" s="23"/>
      <c r="V177" s="23"/>
      <c r="W177" s="23"/>
    </row>
    <row r="178" spans="1:23" s="24" customFormat="1" ht="25.5" customHeight="1" x14ac:dyDescent="0.2">
      <c r="A178" s="23"/>
      <c r="D178" s="13"/>
      <c r="E178" s="1016" t="str">
        <f>Translations!$B$1199</f>
        <v>U nastavku navedite eventualne relevantne komentare. Objašnjenja se posebno mogu zahtijevati npr. za metodu procjene biomase, metodu posrednih faktora (korelacija), primjenu članka 31. stavka 4., članka 37. stavka 2. Uredbe itd.</v>
      </c>
      <c r="F178" s="1016"/>
      <c r="G178" s="1016"/>
      <c r="H178" s="1016"/>
      <c r="I178" s="1016"/>
      <c r="J178" s="1016"/>
      <c r="K178" s="1016"/>
      <c r="L178" s="1016"/>
      <c r="M178" s="1016"/>
      <c r="N178" s="1016"/>
      <c r="O178" s="416"/>
      <c r="P178" s="29"/>
      <c r="Q178" s="23"/>
      <c r="R178" s="23"/>
      <c r="S178" s="23"/>
      <c r="T178" s="23"/>
      <c r="U178" s="23"/>
      <c r="V178" s="23"/>
      <c r="W178" s="23"/>
    </row>
    <row r="179" spans="1:23" s="24" customFormat="1" x14ac:dyDescent="0.2">
      <c r="A179" s="23"/>
      <c r="D179" s="13"/>
      <c r="E179" s="1016" t="str">
        <f>Translations!$B$549</f>
        <v>Ovdje navedite obrazloženje ukoliko se prema članku 26. Uredbe bilo koja od potrebnih razina točnosti ne primjenjuje za podatke o djelatnosti ili bilo koji od važećih faktora proračuna.</v>
      </c>
      <c r="F179" s="1016"/>
      <c r="G179" s="1016"/>
      <c r="H179" s="1016"/>
      <c r="I179" s="1016"/>
      <c r="J179" s="1016"/>
      <c r="K179" s="1016"/>
      <c r="L179" s="1016"/>
      <c r="M179" s="1016"/>
      <c r="N179" s="1016"/>
      <c r="O179" s="416"/>
      <c r="P179" s="29"/>
      <c r="Q179" s="23"/>
      <c r="R179" s="23"/>
      <c r="S179" s="23"/>
      <c r="T179" s="23"/>
      <c r="U179" s="23"/>
      <c r="V179" s="23"/>
      <c r="W179" s="23"/>
    </row>
    <row r="180" spans="1:23" ht="25.5" customHeight="1" x14ac:dyDescent="0.2">
      <c r="A180" s="72"/>
      <c r="B180" s="8"/>
      <c r="C180" s="8"/>
      <c r="D180" s="8"/>
      <c r="E180" s="1016" t="str">
        <f>Translations!$B$550</f>
        <v xml:space="preserve">Gdje je u skladu sa člankom 26. potrebno dostaviti plan poboljšanja, treba ga dostaviti s ovim Planom praćenja te navesti referencu na isti u obrazloženju ispod. Gdje je obrazloženje temeljeno na neopravdano visokim troškovima, u skladu s člankom 18. Uredbe, tu procjenu treba dostaviti s ovim Planom praćenja i navesti referencu na isti u obrazloženju ispod.
</v>
      </c>
      <c r="F180" s="1016"/>
      <c r="G180" s="1016"/>
      <c r="H180" s="1016"/>
      <c r="I180" s="1016"/>
      <c r="J180" s="1016"/>
      <c r="K180" s="1016"/>
      <c r="L180" s="1016"/>
      <c r="M180" s="1016"/>
      <c r="N180" s="1016"/>
      <c r="O180" s="416"/>
      <c r="P180" s="114"/>
      <c r="Q180" s="114"/>
      <c r="R180" s="72"/>
      <c r="S180" s="72"/>
      <c r="T180" s="72"/>
      <c r="U180" s="72"/>
      <c r="V180" s="72"/>
      <c r="W180" s="72"/>
    </row>
    <row r="181" spans="1:23" s="24" customFormat="1" ht="5.0999999999999996" customHeight="1" x14ac:dyDescent="0.2">
      <c r="A181" s="23"/>
      <c r="D181" s="13"/>
      <c r="E181" s="48"/>
      <c r="O181" s="416"/>
      <c r="P181" s="29"/>
      <c r="Q181" s="23"/>
      <c r="R181" s="23"/>
      <c r="S181" s="23"/>
      <c r="T181" s="23"/>
      <c r="U181" s="23"/>
      <c r="V181" s="23"/>
      <c r="W181" s="23"/>
    </row>
    <row r="182" spans="1:23" s="24" customFormat="1" ht="12.75" customHeight="1" x14ac:dyDescent="0.2">
      <c r="A182" s="23"/>
      <c r="D182" s="13"/>
      <c r="E182" s="1181"/>
      <c r="F182" s="1101"/>
      <c r="G182" s="1101"/>
      <c r="H182" s="1101"/>
      <c r="I182" s="1101"/>
      <c r="J182" s="1101"/>
      <c r="K182" s="1101"/>
      <c r="L182" s="1101"/>
      <c r="M182" s="1101"/>
      <c r="N182" s="1102"/>
      <c r="O182" s="416"/>
      <c r="P182" s="29"/>
      <c r="Q182" s="23"/>
      <c r="R182" s="23"/>
      <c r="S182" s="23"/>
      <c r="T182" s="23"/>
      <c r="U182" s="23"/>
      <c r="V182" s="23"/>
      <c r="W182" s="23"/>
    </row>
    <row r="183" spans="1:23" s="24" customFormat="1" ht="12.75" customHeight="1" x14ac:dyDescent="0.2">
      <c r="A183" s="23"/>
      <c r="D183" s="13"/>
      <c r="E183" s="1180"/>
      <c r="F183" s="1091"/>
      <c r="G183" s="1091"/>
      <c r="H183" s="1091"/>
      <c r="I183" s="1091"/>
      <c r="J183" s="1091"/>
      <c r="K183" s="1091"/>
      <c r="L183" s="1091"/>
      <c r="M183" s="1091"/>
      <c r="N183" s="1092"/>
      <c r="O183" s="416"/>
      <c r="P183" s="29"/>
      <c r="Q183" s="23"/>
      <c r="R183" s="23"/>
      <c r="S183" s="23"/>
      <c r="T183" s="23"/>
      <c r="U183" s="23"/>
      <c r="V183" s="23"/>
      <c r="W183" s="23"/>
    </row>
    <row r="184" spans="1:23" s="24" customFormat="1" ht="12.75" customHeight="1" x14ac:dyDescent="0.2">
      <c r="A184" s="23"/>
      <c r="D184" s="13"/>
      <c r="E184" s="1238"/>
      <c r="F184" s="1094"/>
      <c r="G184" s="1094"/>
      <c r="H184" s="1094"/>
      <c r="I184" s="1094"/>
      <c r="J184" s="1094"/>
      <c r="K184" s="1094"/>
      <c r="L184" s="1094"/>
      <c r="M184" s="1094"/>
      <c r="N184" s="1095"/>
      <c r="O184" s="416"/>
      <c r="P184" s="29"/>
      <c r="Q184" s="23"/>
      <c r="R184" s="23"/>
      <c r="S184" s="23"/>
      <c r="T184" s="23"/>
      <c r="U184" s="23"/>
      <c r="V184" s="23"/>
      <c r="W184" s="23"/>
    </row>
    <row r="185" spans="1:23" ht="12.75" customHeight="1" thickBot="1" x14ac:dyDescent="0.25">
      <c r="A185" s="72"/>
      <c r="C185" s="54"/>
      <c r="D185" s="55"/>
      <c r="E185" s="56"/>
      <c r="F185" s="54"/>
      <c r="G185" s="57"/>
      <c r="H185" s="57"/>
      <c r="I185" s="57"/>
      <c r="J185" s="57"/>
      <c r="K185" s="57"/>
      <c r="L185" s="57"/>
      <c r="M185" s="57"/>
      <c r="N185" s="57"/>
      <c r="O185" s="416"/>
      <c r="P185" s="15"/>
      <c r="Q185" s="72"/>
      <c r="R185" s="72"/>
      <c r="S185" s="75"/>
      <c r="T185" s="72"/>
      <c r="U185" s="72"/>
      <c r="V185" s="72"/>
      <c r="W185" s="72"/>
    </row>
    <row r="186" spans="1:23" ht="12.75" customHeight="1" thickBot="1" x14ac:dyDescent="0.25">
      <c r="A186" s="72"/>
      <c r="D186" s="13"/>
      <c r="E186" s="22"/>
      <c r="G186" s="2"/>
      <c r="H186" s="2"/>
      <c r="I186" s="2"/>
      <c r="J186" s="2"/>
      <c r="L186" s="2"/>
      <c r="M186" s="2"/>
      <c r="N186" s="2"/>
      <c r="O186" s="24"/>
      <c r="P186" s="15"/>
      <c r="Q186" s="72"/>
      <c r="R186" s="72"/>
      <c r="S186" s="66" t="s">
        <v>468</v>
      </c>
      <c r="T186" s="107" t="s">
        <v>469</v>
      </c>
      <c r="U186" s="107" t="s">
        <v>470</v>
      </c>
      <c r="V186" s="72"/>
      <c r="W186" s="72"/>
    </row>
    <row r="187" spans="1:23" s="186" customFormat="1" ht="15" customHeight="1" thickBot="1" x14ac:dyDescent="0.25">
      <c r="A187" s="76"/>
      <c r="B187" s="34"/>
      <c r="C187" s="35" t="str">
        <f>"F"&amp;Q187</f>
        <v>F2</v>
      </c>
      <c r="D187" s="1179" t="str">
        <f>CONCATENATE(Euconst_SourceStream," ", Q187,":")</f>
        <v>Tok izvora 2:</v>
      </c>
      <c r="E187" s="1179"/>
      <c r="F187" s="1179"/>
      <c r="G187" s="1193"/>
      <c r="H187" s="1200" t="str">
        <f>IF(INDEX('C_Opis postrojenja'!$F$194:$F$204,MATCH(C187,'C_Opis postrojenja'!$E$194:$E$204,0))&gt;0,INDEX('C_Opis postrojenja'!$F$194:$F$204,MATCH(C187,'C_Opis postrojenja'!$E$194:$E$204,0)),"")</f>
        <v/>
      </c>
      <c r="I187" s="1200"/>
      <c r="J187" s="1200"/>
      <c r="K187" s="1200"/>
      <c r="L187" s="1201"/>
      <c r="M187" s="1229" t="str">
        <f>IF(S187=TRUE,IF(U187="",T187,U187),"")</f>
        <v/>
      </c>
      <c r="N187" s="1230"/>
      <c r="O187" s="24"/>
      <c r="P187" s="41"/>
      <c r="Q187" s="33">
        <f>Q19+1</f>
        <v>2</v>
      </c>
      <c r="R187" s="37"/>
      <c r="S187" s="40" t="b">
        <f>IF(INDEX('C_Opis postrojenja'!$M:$M,MATCH(Q189,'C_Opis postrojenja'!$Q:$Q,0))="",FALSE,TRUE)</f>
        <v>0</v>
      </c>
      <c r="T187" s="92" t="str">
        <f>IF(S187=TRUE,INDEX('C_Opis postrojenja'!$M:$M,MATCH(Q189,'C_Opis postrojenja'!$Q:$Q,0)),"")</f>
        <v/>
      </c>
      <c r="U187" s="40" t="str">
        <f>IF(S187=TRUE,IF(ISBLANK(INDEX('C_Opis postrojenja'!$N:$N,MATCH(Q189,'C_Opis postrojenja'!$Q:$Q,0))),"",INDEX('C_Opis postrojenja'!$N:$N,MATCH(Q189,'C_Opis postrojenja'!$Q:$Q,0))),"")</f>
        <v/>
      </c>
      <c r="V187" s="37"/>
      <c r="W187" s="37"/>
    </row>
    <row r="188" spans="1:23" s="24" customFormat="1" ht="5.0999999999999996" customHeight="1" x14ac:dyDescent="0.2">
      <c r="A188" s="72"/>
      <c r="B188" s="8"/>
      <c r="C188" s="8"/>
      <c r="D188" s="8"/>
      <c r="E188" s="8"/>
      <c r="F188" s="8"/>
      <c r="G188" s="8"/>
      <c r="H188" s="8"/>
      <c r="I188" s="8"/>
      <c r="J188" s="8"/>
      <c r="K188" s="8"/>
      <c r="L188" s="8"/>
      <c r="M188" s="7"/>
      <c r="N188" s="7"/>
      <c r="P188" s="17"/>
      <c r="Q188" s="12"/>
      <c r="R188" s="23"/>
      <c r="S188" s="23"/>
      <c r="T188" s="23"/>
      <c r="U188" s="23"/>
      <c r="V188" s="23"/>
      <c r="W188" s="23"/>
    </row>
    <row r="189" spans="1:23" s="24" customFormat="1" ht="12.75" customHeight="1" x14ac:dyDescent="0.2">
      <c r="A189" s="72"/>
      <c r="B189" s="8"/>
      <c r="C189" s="8"/>
      <c r="D189" s="13"/>
      <c r="E189" s="1066" t="str">
        <f>Translations!$B$437</f>
        <v>Vrsta toka izvora:</v>
      </c>
      <c r="F189" s="1066"/>
      <c r="G189" s="1022"/>
      <c r="H189" s="1218" t="str">
        <f>IF(INDEX('C_Opis postrojenja'!$I$194:$I$204,MATCH(C187,'C_Opis postrojenja'!$E$194:$E$204,0))&gt;0,INDEX('C_Opis postrojenja'!$I$194:$I$204,MATCH(C187,'C_Opis postrojenja'!$E$194:$E$204,0)),"")</f>
        <v/>
      </c>
      <c r="I189" s="1219"/>
      <c r="J189" s="1219"/>
      <c r="K189" s="1219"/>
      <c r="L189" s="1220"/>
      <c r="P189" s="17"/>
      <c r="Q189" s="39" t="str">
        <f>EUconst_CNTR_SourceCategory&amp;C187</f>
        <v>SourceCategory_F2</v>
      </c>
      <c r="R189" s="23"/>
      <c r="S189" s="23"/>
      <c r="T189" s="23"/>
      <c r="U189" s="23"/>
      <c r="V189" s="23"/>
      <c r="W189" s="23"/>
    </row>
    <row r="190" spans="1:23" s="24" customFormat="1" outlineLevel="1" x14ac:dyDescent="0.2">
      <c r="A190" s="23"/>
      <c r="B190" s="8"/>
      <c r="C190" s="8"/>
      <c r="D190" s="11"/>
      <c r="E190" s="1066" t="str">
        <f>Translations!$B$438</f>
        <v>Primijenjiva metoda prema Uredbi:</v>
      </c>
      <c r="F190" s="1066"/>
      <c r="G190" s="1022"/>
      <c r="H190" s="1188" t="str">
        <f>IF(H189="","",INDEX(EUwideConstants!F:F,MATCH(H189,EUwideConstants!Q:Q,0)))</f>
        <v/>
      </c>
      <c r="I190" s="1188"/>
      <c r="J190" s="1188"/>
      <c r="K190" s="1188"/>
      <c r="L190" s="1188"/>
      <c r="M190" s="2"/>
      <c r="N190" s="2"/>
      <c r="P190" s="17"/>
      <c r="Q190" s="12"/>
      <c r="R190" s="23"/>
      <c r="S190" s="23"/>
      <c r="T190" s="23"/>
      <c r="U190" s="23"/>
      <c r="V190" s="23"/>
      <c r="W190" s="23"/>
    </row>
    <row r="191" spans="1:23" s="24" customFormat="1" outlineLevel="1" x14ac:dyDescent="0.2">
      <c r="A191" s="23"/>
      <c r="D191" s="38"/>
      <c r="E191" s="1066" t="str">
        <f>Translations!$B$439</f>
        <v>Parametar na koji se odnosi nesigurnost:</v>
      </c>
      <c r="F191" s="1066"/>
      <c r="G191" s="1022"/>
      <c r="H191" s="1188" t="str">
        <f>IF(H189="","",INDEX(EUwideConstants!E:E,MATCH(H189,EUwideConstants!Q:Q,0)))</f>
        <v/>
      </c>
      <c r="I191" s="1188"/>
      <c r="J191" s="1188"/>
      <c r="K191" s="1188"/>
      <c r="L191" s="1188"/>
      <c r="P191" s="17"/>
      <c r="Q191" s="12"/>
      <c r="R191" s="23"/>
      <c r="S191" s="23"/>
      <c r="T191" s="23"/>
      <c r="U191" s="23"/>
      <c r="V191" s="23"/>
      <c r="W191" s="23"/>
    </row>
    <row r="192" spans="1:23" s="24" customFormat="1" ht="5.0999999999999996" customHeight="1" outlineLevel="1" x14ac:dyDescent="0.2">
      <c r="A192" s="23"/>
      <c r="P192" s="29"/>
      <c r="Q192" s="23"/>
      <c r="R192" s="23"/>
      <c r="S192" s="23"/>
      <c r="T192" s="23"/>
      <c r="U192" s="23"/>
      <c r="V192" s="23"/>
      <c r="W192" s="23"/>
    </row>
    <row r="193" spans="1:23" s="24" customFormat="1" ht="51" customHeight="1" outlineLevel="1" x14ac:dyDescent="0.2">
      <c r="A193" s="23"/>
      <c r="D193" s="13"/>
      <c r="E193" s="1223" t="str">
        <f>IF(H187="","",INDEX(EUconst_SmallEmiSouStreamMsg,MATCH(Q193,EUconst_SmallEmiSouStream,0)))</f>
        <v/>
      </c>
      <c r="F193" s="1224"/>
      <c r="G193" s="1224"/>
      <c r="H193" s="1224"/>
      <c r="I193" s="1224"/>
      <c r="J193" s="1224"/>
      <c r="K193" s="1224"/>
      <c r="L193" s="1224"/>
      <c r="M193" s="1224"/>
      <c r="N193" s="1225"/>
      <c r="P193" s="15"/>
      <c r="Q193" s="43" t="str">
        <f>IF(CNTR_SmallEmitter=TRUE,EUconst_CNTR_SmallEmitter,EUconst_CNTR_NoSmallEmitter) &amp; IF((CNTR_Category)="","C",CNTR_Category) &amp; "_" &amp; IF(M187="",1,MATCH(M187,SourceCategory,0))</f>
        <v>NoSmallEmitter_C_1</v>
      </c>
      <c r="R193" s="23"/>
      <c r="S193" s="23"/>
      <c r="T193" s="23"/>
      <c r="U193" s="23"/>
      <c r="V193" s="23"/>
      <c r="W193" s="23"/>
    </row>
    <row r="194" spans="1:23" s="24" customFormat="1" ht="12.75" customHeight="1" outlineLevel="1" x14ac:dyDescent="0.2">
      <c r="A194" s="23"/>
      <c r="D194" s="13"/>
      <c r="P194" s="29"/>
      <c r="Q194" s="23"/>
      <c r="R194" s="23"/>
      <c r="S194" s="23"/>
      <c r="T194" s="23"/>
      <c r="U194" s="23"/>
      <c r="V194" s="23"/>
      <c r="W194" s="23"/>
    </row>
    <row r="195" spans="1:23" s="24" customFormat="1" ht="15" customHeight="1" outlineLevel="1" x14ac:dyDescent="0.2">
      <c r="A195" s="23"/>
      <c r="D195" s="1179" t="str">
        <f>Translations!$B$454</f>
        <v>Podaci o aktivnosti:</v>
      </c>
      <c r="E195" s="1179"/>
      <c r="F195" s="1179"/>
      <c r="G195" s="1179"/>
      <c r="H195" s="1179"/>
      <c r="I195" s="1179"/>
      <c r="J195" s="1179"/>
      <c r="K195" s="1179"/>
      <c r="L195" s="1179"/>
      <c r="M195" s="1179"/>
      <c r="N195" s="1179"/>
      <c r="P195" s="29"/>
      <c r="Q195" s="23"/>
      <c r="R195" s="23"/>
      <c r="S195" s="23"/>
      <c r="T195" s="23"/>
      <c r="U195" s="23"/>
      <c r="V195" s="23"/>
      <c r="W195" s="23"/>
    </row>
    <row r="196" spans="1:23" s="24" customFormat="1" ht="5.0999999999999996" customHeight="1" outlineLevel="1" x14ac:dyDescent="0.2">
      <c r="A196" s="23"/>
      <c r="D196" s="13"/>
      <c r="P196" s="29"/>
      <c r="Q196" s="23"/>
      <c r="R196" s="23"/>
      <c r="S196" s="23"/>
      <c r="T196" s="23"/>
      <c r="U196" s="23"/>
      <c r="V196" s="23"/>
      <c r="W196" s="23"/>
    </row>
    <row r="197" spans="1:23" s="24" customFormat="1" outlineLevel="1" x14ac:dyDescent="0.2">
      <c r="A197" s="23"/>
      <c r="D197" s="13" t="s">
        <v>1016</v>
      </c>
      <c r="E197" s="985" t="str">
        <f>Translations!$B$455</f>
        <v>Metoda određivanja podataka o aktivnosti:</v>
      </c>
      <c r="F197" s="985"/>
      <c r="G197" s="985"/>
      <c r="H197" s="985"/>
      <c r="I197" s="985"/>
      <c r="J197" s="985"/>
      <c r="K197" s="985"/>
      <c r="L197" s="985"/>
      <c r="M197" s="985"/>
      <c r="N197" s="985"/>
      <c r="P197" s="29"/>
      <c r="Q197" s="23"/>
      <c r="R197" s="23"/>
      <c r="S197" s="23"/>
      <c r="T197" s="23"/>
      <c r="U197" s="23"/>
      <c r="V197" s="23"/>
      <c r="W197" s="23"/>
    </row>
    <row r="198" spans="1:23" s="24" customFormat="1" ht="5.0999999999999996" customHeight="1" outlineLevel="1" x14ac:dyDescent="0.2">
      <c r="A198" s="23"/>
      <c r="D198" s="13"/>
      <c r="E198" s="14"/>
      <c r="F198" s="14"/>
      <c r="G198" s="14"/>
      <c r="H198" s="14"/>
      <c r="I198" s="14"/>
      <c r="L198" s="22"/>
      <c r="P198" s="29"/>
      <c r="Q198" s="23"/>
      <c r="R198" s="23"/>
      <c r="S198" s="23"/>
      <c r="T198" s="23"/>
      <c r="U198" s="23"/>
      <c r="V198" s="23"/>
      <c r="W198" s="23"/>
    </row>
    <row r="199" spans="1:23" s="24" customFormat="1" ht="12.75" customHeight="1" outlineLevel="1" x14ac:dyDescent="0.2">
      <c r="A199" s="23"/>
      <c r="D199" s="25" t="s">
        <v>1028</v>
      </c>
      <c r="E199" s="11" t="str">
        <f>Translations!$B$456</f>
        <v>Metoda određivanja:</v>
      </c>
      <c r="G199" s="14"/>
      <c r="H199" s="1221"/>
      <c r="I199" s="1222"/>
      <c r="P199" s="220"/>
      <c r="Q199" s="23"/>
      <c r="R199" s="23"/>
      <c r="S199" s="23"/>
      <c r="T199" s="23"/>
      <c r="U199" s="23"/>
      <c r="V199" s="23"/>
      <c r="W199" s="63" t="str">
        <f>IF(M187="","",IF(M187=INDEX(SourceCategory,3),1,IF(CNTR_InstHasCalculation=FALSE,0,2)))</f>
        <v/>
      </c>
    </row>
    <row r="200" spans="1:23" s="24" customFormat="1" ht="5.0999999999999996" customHeight="1" outlineLevel="1" x14ac:dyDescent="0.2">
      <c r="A200" s="23"/>
      <c r="D200" s="25"/>
      <c r="G200" s="14"/>
      <c r="H200" s="44"/>
      <c r="I200" s="44"/>
      <c r="P200" s="29"/>
      <c r="Q200" s="23"/>
      <c r="R200" s="23"/>
      <c r="S200" s="23"/>
      <c r="T200" s="23"/>
      <c r="U200" s="23"/>
      <c r="V200" s="23"/>
      <c r="W200" s="23"/>
    </row>
    <row r="201" spans="1:23" s="24" customFormat="1" ht="12.75" customHeight="1" outlineLevel="1" x14ac:dyDescent="0.2">
      <c r="A201" s="23"/>
      <c r="E201" s="46"/>
      <c r="F201" s="1189" t="str">
        <f>Translations!$B$459</f>
        <v>Oznaka postupka za utvrđivanje zaliha na kraju godine:</v>
      </c>
      <c r="G201" s="1189"/>
      <c r="H201" s="1189"/>
      <c r="I201" s="1189"/>
      <c r="J201" s="1190"/>
      <c r="K201" s="1221"/>
      <c r="L201" s="1222"/>
      <c r="P201" s="29"/>
      <c r="Q201" s="23"/>
      <c r="R201" s="23"/>
      <c r="S201" s="23"/>
      <c r="T201" s="23"/>
      <c r="U201" s="29"/>
      <c r="V201" s="32" t="b">
        <f>IF(OR(H187="",ISBLANK(H199)),FALSE,IF(MATCH(H199,EUconst_ActivityDeterminationMethod,0)=2,TRUE,FALSE))</f>
        <v>0</v>
      </c>
      <c r="W201" s="63" t="str">
        <f>IF(V201=TRUE,0,W199)</f>
        <v/>
      </c>
    </row>
    <row r="202" spans="1:23" s="24" customFormat="1" ht="5.0999999999999996" customHeight="1" outlineLevel="1" x14ac:dyDescent="0.2">
      <c r="A202" s="23"/>
      <c r="P202" s="29"/>
      <c r="Q202" s="23"/>
      <c r="R202" s="23"/>
      <c r="S202" s="23"/>
      <c r="T202" s="23"/>
      <c r="U202" s="23"/>
      <c r="V202" s="23"/>
      <c r="W202" s="23"/>
    </row>
    <row r="203" spans="1:23" s="24" customFormat="1" ht="12.75" customHeight="1" outlineLevel="1" x14ac:dyDescent="0.2">
      <c r="A203" s="23"/>
      <c r="D203" s="46" t="s">
        <v>1029</v>
      </c>
      <c r="E203" s="11" t="str">
        <f>Translations!$B$462</f>
        <v>Instrumenti pod nadzorom:</v>
      </c>
      <c r="G203" s="14"/>
      <c r="H203" s="1221"/>
      <c r="I203" s="1222"/>
      <c r="J203" s="25"/>
      <c r="P203" s="29"/>
      <c r="Q203" s="23"/>
      <c r="R203" s="23"/>
      <c r="S203" s="23"/>
      <c r="T203" s="23"/>
      <c r="U203" s="23"/>
      <c r="V203" s="23"/>
      <c r="W203" s="63" t="str">
        <f>W199</f>
        <v/>
      </c>
    </row>
    <row r="204" spans="1:23" s="24" customFormat="1" ht="5.0999999999999996" customHeight="1" outlineLevel="1" x14ac:dyDescent="0.2">
      <c r="A204" s="23"/>
      <c r="D204" s="25"/>
      <c r="G204" s="14"/>
      <c r="H204" s="44"/>
      <c r="I204" s="44"/>
      <c r="J204" s="25"/>
      <c r="P204" s="29"/>
      <c r="Q204" s="23"/>
      <c r="R204" s="23"/>
      <c r="S204" s="23"/>
      <c r="T204" s="23"/>
      <c r="U204" s="23"/>
      <c r="V204" s="23"/>
      <c r="W204" s="23"/>
    </row>
    <row r="205" spans="1:23" s="24" customFormat="1" ht="12.75" customHeight="1" outlineLevel="1" x14ac:dyDescent="0.2">
      <c r="A205" s="23"/>
      <c r="D205" s="25"/>
      <c r="E205" s="46" t="s">
        <v>1294</v>
      </c>
      <c r="F205" s="873" t="str">
        <f>Translations!$B$465</f>
        <v>Potvrdite da su ispunjeni zahtjevi iz članka 29. stavka 1. Uredbe</v>
      </c>
      <c r="G205" s="903"/>
      <c r="H205" s="903"/>
      <c r="I205" s="903"/>
      <c r="J205" s="903"/>
      <c r="K205" s="903"/>
      <c r="L205" s="192"/>
      <c r="P205" s="29"/>
      <c r="Q205" s="23"/>
      <c r="R205" s="23"/>
      <c r="S205" s="23"/>
      <c r="T205" s="23"/>
      <c r="U205" s="23"/>
      <c r="V205" s="32" t="b">
        <f>IF(OR(H187="",ISBLANK(H203)),FALSE,IF(MATCH(H203,EUconst_OwnerInstrument,0)=1,TRUE,FALSE))</f>
        <v>0</v>
      </c>
      <c r="W205" s="63" t="str">
        <f>IF(V205=TRUE,0,W199)</f>
        <v/>
      </c>
    </row>
    <row r="206" spans="1:23" s="24" customFormat="1" ht="5.0999999999999996" customHeight="1" outlineLevel="1" x14ac:dyDescent="0.2">
      <c r="A206" s="23"/>
      <c r="D206" s="25"/>
      <c r="E206" s="25"/>
      <c r="G206" s="14"/>
      <c r="N206" s="44"/>
      <c r="P206" s="29"/>
      <c r="Q206" s="23"/>
      <c r="R206" s="23"/>
      <c r="S206" s="23"/>
      <c r="T206" s="23"/>
      <c r="U206" s="23"/>
      <c r="V206" s="16"/>
      <c r="W206" s="23"/>
    </row>
    <row r="207" spans="1:23" s="24" customFormat="1" ht="12.75" customHeight="1" outlineLevel="1" x14ac:dyDescent="0.2">
      <c r="A207" s="23"/>
      <c r="D207" s="25"/>
      <c r="E207" s="46" t="s">
        <v>1295</v>
      </c>
      <c r="F207" s="1189" t="str">
        <f>Translations!$B$468</f>
        <v>Koristite li fakture za utvrđivanje količine goriva ili sirovina?</v>
      </c>
      <c r="G207" s="1189"/>
      <c r="H207" s="1189"/>
      <c r="I207" s="1189"/>
      <c r="J207" s="1189"/>
      <c r="K207" s="1190"/>
      <c r="L207" s="192"/>
      <c r="P207" s="29"/>
      <c r="Q207" s="23"/>
      <c r="R207" s="23"/>
      <c r="S207" s="23"/>
      <c r="T207" s="23"/>
      <c r="U207" s="23"/>
      <c r="V207" s="32" t="b">
        <f>IF(OR(H187="",ISBLANK(H203)),FALSE,IF(MATCH(H203,EUconst_OwnerInstrument,0)=1,TRUE,FALSE))</f>
        <v>0</v>
      </c>
      <c r="W207" s="63" t="str">
        <f>IF(V207=TRUE,0,W199)</f>
        <v/>
      </c>
    </row>
    <row r="208" spans="1:23" s="24" customFormat="1" ht="5.0999999999999996" customHeight="1" outlineLevel="1" x14ac:dyDescent="0.2">
      <c r="A208" s="23"/>
      <c r="D208" s="25"/>
      <c r="E208" s="25"/>
      <c r="G208" s="14"/>
      <c r="J208" s="25"/>
      <c r="L208" s="45"/>
      <c r="P208" s="29"/>
      <c r="Q208" s="23"/>
      <c r="R208" s="23"/>
      <c r="S208" s="23"/>
      <c r="T208" s="23"/>
      <c r="U208" s="23"/>
      <c r="V208" s="23"/>
      <c r="W208" s="23"/>
    </row>
    <row r="209" spans="1:23" s="24" customFormat="1" ht="12.75" customHeight="1" outlineLevel="1" x14ac:dyDescent="0.2">
      <c r="A209" s="23"/>
      <c r="D209" s="25"/>
      <c r="E209" s="46" t="s">
        <v>1296</v>
      </c>
      <c r="F209" s="1189" t="str">
        <f>Translations!$B$469</f>
        <v>Potvrdite da su trgovinski partner i operater neovisni.</v>
      </c>
      <c r="G209" s="1189"/>
      <c r="H209" s="1189"/>
      <c r="I209" s="1189"/>
      <c r="J209" s="1189"/>
      <c r="K209" s="1190"/>
      <c r="L209" s="192"/>
      <c r="P209" s="29"/>
      <c r="Q209" s="23"/>
      <c r="R209" s="23"/>
      <c r="S209" s="23"/>
      <c r="T209" s="23"/>
      <c r="U209" s="23"/>
      <c r="V209" s="32" t="b">
        <f>IF(OR(H187="",ISBLANK(H203)),FALSE,IF(MATCH(H203,EUconst_OwnerInstrument,0)=1,TRUE,FALSE))</f>
        <v>0</v>
      </c>
      <c r="W209" s="63" t="str">
        <f>IF(V209=TRUE,0,W199)</f>
        <v/>
      </c>
    </row>
    <row r="210" spans="1:23" s="24" customFormat="1" outlineLevel="1" x14ac:dyDescent="0.2">
      <c r="A210" s="23"/>
      <c r="P210" s="29"/>
      <c r="Q210" s="23"/>
      <c r="R210" s="23"/>
      <c r="S210" s="23"/>
      <c r="T210" s="23"/>
      <c r="U210" s="23"/>
      <c r="V210" s="23"/>
      <c r="W210" s="23"/>
    </row>
    <row r="211" spans="1:23" s="24" customFormat="1" ht="12.75" customHeight="1" outlineLevel="1" x14ac:dyDescent="0.2">
      <c r="A211" s="23"/>
      <c r="D211" s="13" t="s">
        <v>1018</v>
      </c>
      <c r="E211" s="14" t="str">
        <f>Translations!$B$472</f>
        <v>Korišteni mjerni instrumenti:</v>
      </c>
      <c r="H211" s="215"/>
      <c r="I211" s="215"/>
      <c r="J211" s="215"/>
      <c r="K211" s="215"/>
      <c r="L211" s="215"/>
      <c r="P211" s="15"/>
      <c r="Q211" s="23"/>
      <c r="R211" s="23"/>
      <c r="S211" s="23"/>
      <c r="T211" s="23"/>
      <c r="U211" s="23"/>
      <c r="V211" s="23"/>
      <c r="W211" s="23"/>
    </row>
    <row r="212" spans="1:23" s="24" customFormat="1" ht="5.0999999999999996" customHeight="1" outlineLevel="1" x14ac:dyDescent="0.2">
      <c r="A212" s="23"/>
      <c r="D212" s="13"/>
      <c r="E212" s="14"/>
      <c r="P212" s="15"/>
      <c r="Q212" s="23"/>
      <c r="R212" s="23"/>
      <c r="S212" s="23"/>
      <c r="T212" s="23"/>
      <c r="U212" s="23"/>
      <c r="V212" s="23"/>
      <c r="W212" s="23"/>
    </row>
    <row r="213" spans="1:23" s="24" customFormat="1" outlineLevel="1" x14ac:dyDescent="0.2">
      <c r="A213" s="23"/>
      <c r="D213" s="13"/>
      <c r="E213" s="24" t="str">
        <f>Translations!$B$475</f>
        <v>Komentar/opis pristupa ako se koristi više instrumenata:</v>
      </c>
      <c r="I213" s="11"/>
      <c r="P213" s="29"/>
      <c r="Q213" s="23"/>
      <c r="R213" s="23"/>
      <c r="S213" s="23"/>
      <c r="T213" s="23"/>
      <c r="U213" s="23"/>
      <c r="V213" s="23"/>
      <c r="W213" s="23"/>
    </row>
    <row r="214" spans="1:23" s="24" customFormat="1" ht="12.75" customHeight="1" outlineLevel="1" x14ac:dyDescent="0.2">
      <c r="A214" s="23"/>
      <c r="D214" s="13"/>
      <c r="E214" s="1234"/>
      <c r="F214" s="1235"/>
      <c r="G214" s="1235"/>
      <c r="H214" s="1235"/>
      <c r="I214" s="1235"/>
      <c r="J214" s="1235"/>
      <c r="K214" s="1235"/>
      <c r="L214" s="1235"/>
      <c r="M214" s="1235"/>
      <c r="N214" s="1236"/>
      <c r="P214" s="29"/>
      <c r="Q214" s="23"/>
      <c r="R214" s="23"/>
      <c r="S214" s="23"/>
      <c r="T214" s="23"/>
      <c r="U214" s="23"/>
      <c r="V214" s="23"/>
      <c r="W214" s="23"/>
    </row>
    <row r="215" spans="1:23" s="24" customFormat="1" outlineLevel="1" x14ac:dyDescent="0.2">
      <c r="A215" s="23"/>
      <c r="D215" s="13"/>
      <c r="E215" s="1231"/>
      <c r="F215" s="1232"/>
      <c r="G215" s="1232"/>
      <c r="H215" s="1232"/>
      <c r="I215" s="1232"/>
      <c r="J215" s="1232"/>
      <c r="K215" s="1232"/>
      <c r="L215" s="1232"/>
      <c r="M215" s="1232"/>
      <c r="N215" s="1233"/>
      <c r="P215" s="29"/>
      <c r="Q215" s="29"/>
      <c r="R215" s="29"/>
      <c r="S215" s="23"/>
      <c r="T215" s="23"/>
      <c r="U215" s="23"/>
      <c r="V215" s="23"/>
      <c r="W215" s="23"/>
    </row>
    <row r="216" spans="1:23" s="24" customFormat="1" outlineLevel="1" x14ac:dyDescent="0.2">
      <c r="A216" s="23"/>
      <c r="D216" s="13"/>
      <c r="E216" s="1202"/>
      <c r="F216" s="1203"/>
      <c r="G216" s="1203"/>
      <c r="H216" s="1203"/>
      <c r="I216" s="1203"/>
      <c r="J216" s="1203"/>
      <c r="K216" s="1203"/>
      <c r="L216" s="1203"/>
      <c r="M216" s="1203"/>
      <c r="N216" s="1204"/>
      <c r="P216" s="29"/>
      <c r="Q216" s="29"/>
      <c r="R216" s="29"/>
      <c r="S216" s="23"/>
      <c r="T216" s="23"/>
      <c r="U216" s="23"/>
      <c r="V216" s="23"/>
      <c r="W216" s="23"/>
    </row>
    <row r="217" spans="1:23" s="24" customFormat="1" outlineLevel="1" x14ac:dyDescent="0.2">
      <c r="A217" s="23"/>
      <c r="D217" s="13"/>
      <c r="P217" s="29"/>
      <c r="Q217" s="29"/>
      <c r="R217" s="29"/>
      <c r="S217" s="23"/>
      <c r="T217" s="23"/>
      <c r="U217" s="23"/>
      <c r="V217" s="23"/>
      <c r="W217" s="23"/>
    </row>
    <row r="218" spans="1:23" s="24" customFormat="1" ht="12.75" customHeight="1" outlineLevel="1" x14ac:dyDescent="0.2">
      <c r="A218" s="23"/>
      <c r="D218" s="13" t="s">
        <v>552</v>
      </c>
      <c r="E218" s="14" t="str">
        <f>Translations!$B$477</f>
        <v>Zahtijevana razina točnosti za podatak o djelatnosti:</v>
      </c>
      <c r="H218" s="30" t="str">
        <f>IF(H189="","",IF(CNTR_Category="A",INDEX(EUwideConstants!$G:$G,MATCH(Q218,EUwideConstants!$S:$S,0)),INDEX(EUwideConstants!$P:$P,MATCH(Q218,EUwideConstants!$S:$S,0))))</f>
        <v/>
      </c>
      <c r="I218" s="26" t="str">
        <f>IF(H218="","",IF(S218=0,EUconst_NA,IF(ISERROR(S218),"",EUconst_MsgTierActivityLevel &amp; " " &amp;S218)))</f>
        <v/>
      </c>
      <c r="J218" s="27"/>
      <c r="K218" s="27"/>
      <c r="L218" s="27"/>
      <c r="M218" s="27"/>
      <c r="N218" s="28"/>
      <c r="P218" s="29"/>
      <c r="Q218" s="92" t="str">
        <f>EUconst_CNTR_ActivityData&amp;H189</f>
        <v>ActivityData_</v>
      </c>
      <c r="R218" s="29"/>
      <c r="S218" s="32" t="str">
        <f>IF(H218="","",IF(H218=EUconst_NA,"",INDEX(EUwideConstants!$H:$O,MATCH(Q218,EUwideConstants!$S:$S,0),MATCH(H218,CNTR_TierList,0))))</f>
        <v/>
      </c>
      <c r="T218" s="23"/>
      <c r="U218" s="23"/>
      <c r="V218" s="23"/>
      <c r="W218" s="23"/>
    </row>
    <row r="219" spans="1:23" s="24" customFormat="1" ht="12.75" customHeight="1" outlineLevel="1" x14ac:dyDescent="0.2">
      <c r="A219" s="23"/>
      <c r="D219" s="13" t="s">
        <v>1020</v>
      </c>
      <c r="E219" s="14" t="str">
        <f>Translations!$B$478</f>
        <v>Korištena razina točnosti za podatak o djelatnosti:</v>
      </c>
      <c r="H219" s="192"/>
      <c r="I219" s="26" t="str">
        <f>IF(OR(ISBLANK(H219),H219=EUconst_NoTier),"",IF(S219=0,EUconst_NA,IF(ISERROR(S219),"",EUconst_MsgTierActivityLevel &amp; " " &amp;S219)))</f>
        <v/>
      </c>
      <c r="J219" s="27"/>
      <c r="K219" s="27"/>
      <c r="L219" s="27"/>
      <c r="M219" s="27"/>
      <c r="N219" s="28"/>
      <c r="P219" s="29"/>
      <c r="Q219" s="92" t="str">
        <f>EUconst_CNTR_ActivityData&amp;H189</f>
        <v>ActivityData_</v>
      </c>
      <c r="R219" s="29"/>
      <c r="S219" s="32" t="str">
        <f>IF(ISBLANK(H219),"",IF(H219=EUconst_NA,"",INDEX(EUwideConstants!$H:$O,MATCH(Q219,EUwideConstants!$S:$S,0),MATCH(H219,CNTR_TierList,0))))</f>
        <v/>
      </c>
      <c r="T219" s="23"/>
      <c r="U219" s="23"/>
      <c r="V219" s="23"/>
      <c r="W219" s="23"/>
    </row>
    <row r="220" spans="1:23" s="24" customFormat="1" ht="12.75" customHeight="1" outlineLevel="1" x14ac:dyDescent="0.2">
      <c r="A220" s="23"/>
      <c r="D220" s="13" t="s">
        <v>1021</v>
      </c>
      <c r="E220" s="14" t="str">
        <f>Translations!$B$479</f>
        <v>Postignuta nesigurnost:</v>
      </c>
      <c r="H220" s="229"/>
      <c r="I220" s="14" t="str">
        <f>Translations!$B$480</f>
        <v>Komentar:</v>
      </c>
      <c r="J220" s="193"/>
      <c r="K220" s="194"/>
      <c r="L220" s="194"/>
      <c r="M220" s="194"/>
      <c r="N220" s="195"/>
      <c r="P220" s="29"/>
      <c r="Q220" s="29"/>
      <c r="R220" s="29"/>
      <c r="S220" s="23"/>
      <c r="T220" s="23"/>
      <c r="U220" s="23"/>
      <c r="V220" s="23"/>
      <c r="W220" s="23"/>
    </row>
    <row r="221" spans="1:23" s="24" customFormat="1" ht="5.0999999999999996" customHeight="1" outlineLevel="1" x14ac:dyDescent="0.2">
      <c r="A221" s="23"/>
      <c r="D221" s="13"/>
      <c r="E221" s="67"/>
      <c r="F221" s="67"/>
      <c r="G221" s="67"/>
      <c r="H221" s="67"/>
      <c r="I221" s="67"/>
      <c r="J221" s="67"/>
      <c r="K221" s="67"/>
      <c r="L221" s="67"/>
      <c r="M221" s="67"/>
      <c r="N221" s="67"/>
      <c r="P221" s="29"/>
      <c r="Q221" s="29"/>
      <c r="R221" s="29"/>
      <c r="S221" s="23"/>
      <c r="T221" s="23"/>
      <c r="U221" s="23"/>
      <c r="V221" s="23"/>
      <c r="W221" s="23"/>
    </row>
    <row r="222" spans="1:23" s="24" customFormat="1" ht="15" customHeight="1" outlineLevel="1" x14ac:dyDescent="0.2">
      <c r="A222" s="23"/>
      <c r="D222" s="1179" t="str">
        <f>Translations!$B$490</f>
        <v>Faktori proračuna:</v>
      </c>
      <c r="E222" s="1179"/>
      <c r="F222" s="1179"/>
      <c r="G222" s="1179"/>
      <c r="H222" s="1179"/>
      <c r="I222" s="1179"/>
      <c r="J222" s="1179"/>
      <c r="K222" s="1179"/>
      <c r="L222" s="1179"/>
      <c r="M222" s="1179"/>
      <c r="N222" s="1179"/>
      <c r="P222" s="29"/>
      <c r="Q222" s="29"/>
      <c r="R222" s="29"/>
      <c r="S222" s="29"/>
      <c r="T222" s="6"/>
      <c r="U222" s="23"/>
      <c r="V222" s="23"/>
      <c r="W222" s="23"/>
    </row>
    <row r="223" spans="1:23" s="24" customFormat="1" ht="5.0999999999999996" customHeight="1" outlineLevel="1" x14ac:dyDescent="0.2">
      <c r="A223" s="23"/>
      <c r="D223" s="13"/>
      <c r="E223" s="14"/>
      <c r="P223" s="29"/>
      <c r="Q223" s="29"/>
      <c r="R223" s="29"/>
      <c r="S223" s="29"/>
      <c r="T223" s="6"/>
      <c r="U223" s="23"/>
      <c r="V223" s="23"/>
      <c r="W223" s="23"/>
    </row>
    <row r="224" spans="1:23" s="24" customFormat="1" ht="12.75" customHeight="1" outlineLevel="1" x14ac:dyDescent="0.2">
      <c r="A224" s="23"/>
      <c r="D224" s="13" t="s">
        <v>1017</v>
      </c>
      <c r="E224" s="14" t="str">
        <f>Translations!$B$515</f>
        <v>Korištene razine točnosti za faktore proračuna:</v>
      </c>
      <c r="P224" s="29"/>
      <c r="Q224" s="29"/>
      <c r="R224" s="29"/>
      <c r="S224" s="29"/>
      <c r="T224" s="23"/>
      <c r="U224" s="23"/>
      <c r="V224" s="23"/>
      <c r="W224" s="23"/>
    </row>
    <row r="225" spans="1:23" s="24" customFormat="1" ht="5.0999999999999996" customHeight="1" outlineLevel="1" x14ac:dyDescent="0.2">
      <c r="A225" s="23"/>
      <c r="D225" s="13"/>
      <c r="E225" s="14"/>
      <c r="P225" s="29"/>
      <c r="Q225" s="29"/>
      <c r="R225" s="29"/>
      <c r="S225" s="29"/>
      <c r="T225" s="23"/>
      <c r="U225" s="23"/>
      <c r="V225" s="23"/>
      <c r="W225" s="23"/>
    </row>
    <row r="226" spans="1:23" s="24" customFormat="1" ht="25.5" customHeight="1" outlineLevel="1" x14ac:dyDescent="0.2">
      <c r="A226" s="23"/>
      <c r="E226" s="1178" t="str">
        <f>Translations!$B$516</f>
        <v>Faktor proračuna:</v>
      </c>
      <c r="F226" s="1178"/>
      <c r="G226" s="1178"/>
      <c r="H226" s="50" t="str">
        <f>Translations!$B$517</f>
        <v>Zahtijevana razina točnosti:</v>
      </c>
      <c r="I226" s="50" t="str">
        <f>Translations!$B$518</f>
        <v>Korištena razina točnosti:</v>
      </c>
      <c r="J226" s="1206" t="str">
        <f>Translations!$B$519</f>
        <v>Puni tekst za korištenu razinu točnosti</v>
      </c>
      <c r="K226" s="1207"/>
      <c r="L226" s="1207"/>
      <c r="M226" s="1207"/>
      <c r="N226" s="1208"/>
      <c r="P226" s="29"/>
      <c r="Q226" s="29"/>
      <c r="R226" s="29"/>
      <c r="S226" s="15" t="s">
        <v>1036</v>
      </c>
      <c r="T226" s="23"/>
      <c r="U226" s="23"/>
      <c r="V226" s="23"/>
      <c r="W226" s="52" t="s">
        <v>1293</v>
      </c>
    </row>
    <row r="227" spans="1:23" s="24" customFormat="1" ht="12.75" customHeight="1" outlineLevel="1" x14ac:dyDescent="0.2">
      <c r="A227" s="23"/>
      <c r="D227" s="25" t="s">
        <v>1028</v>
      </c>
      <c r="E227" s="1177" t="str">
        <f>Translations!$B$520</f>
        <v>Donja ogrjevna vrijednost (DOV)</v>
      </c>
      <c r="F227" s="1177"/>
      <c r="G227" s="1177"/>
      <c r="H227" s="30" t="str">
        <f>IF(H189="","",IF(CNTR_Category="A",INDEX(EUwideConstants!$G:$G,MATCH(Q227,EUwideConstants!$S:$S,0)),INDEX(EUwideConstants!$P:$P,MATCH(Q227,EUwideConstants!$S:$S,0))))</f>
        <v/>
      </c>
      <c r="I227" s="192"/>
      <c r="J227" s="1182" t="str">
        <f t="shared" ref="J227:J232" si="9">IF(OR(ISBLANK(I227),I227=EUconst_NoTier),"",IF(S227=0,EUconst_NotApplicable,IF(ISERROR(S227),"",S227)))</f>
        <v/>
      </c>
      <c r="K227" s="1183"/>
      <c r="L227" s="1183"/>
      <c r="M227" s="1183"/>
      <c r="N227" s="1184"/>
      <c r="P227" s="29"/>
      <c r="Q227" s="92" t="str">
        <f>EUconst_CNTR_NCV&amp;H189</f>
        <v>NCV_</v>
      </c>
      <c r="R227" s="29"/>
      <c r="S227" s="31" t="str">
        <f>IF(ISBLANK(I227),"",IF(I227=EUconst_NA,"",INDEX(EUwideConstants!$H:$O,MATCH(Q227,EUwideConstants!$S:$S,0),MATCH(I227,CNTR_TierList,0))))</f>
        <v/>
      </c>
      <c r="T227" s="23"/>
      <c r="U227" s="23"/>
      <c r="V227" s="23"/>
      <c r="W227" s="32" t="b">
        <f t="shared" ref="W227:W232" si="10">(H227=EUconst_NA)</f>
        <v>0</v>
      </c>
    </row>
    <row r="228" spans="1:23" s="24" customFormat="1" ht="12.75" customHeight="1" outlineLevel="1" x14ac:dyDescent="0.2">
      <c r="A228" s="23"/>
      <c r="D228" s="25" t="s">
        <v>1029</v>
      </c>
      <c r="E228" s="1177" t="str">
        <f>Translations!$B$521</f>
        <v>Emisijski faktor (preliminarni)</v>
      </c>
      <c r="F228" s="1177"/>
      <c r="G228" s="1177"/>
      <c r="H228" s="30" t="str">
        <f>IF(H189="","",IF(CNTR_Category="A",INDEX(EUwideConstants!$G:$G,MATCH(Q228,EUwideConstants!$S:$S,0)),INDEX(EUwideConstants!$P:$P,MATCH(Q228,EUwideConstants!$S:$S,0))))</f>
        <v/>
      </c>
      <c r="I228" s="192"/>
      <c r="J228" s="1182" t="str">
        <f t="shared" si="9"/>
        <v/>
      </c>
      <c r="K228" s="1183"/>
      <c r="L228" s="1183"/>
      <c r="M228" s="1183"/>
      <c r="N228" s="1184"/>
      <c r="P228" s="29"/>
      <c r="Q228" s="92" t="str">
        <f>EUconst_CNTR_EF&amp;H189</f>
        <v>EF_</v>
      </c>
      <c r="R228" s="29"/>
      <c r="S228" s="31" t="str">
        <f>IF(ISBLANK(I228),"",IF(I228=EUconst_NA,"",INDEX(EUwideConstants!$H:$O,MATCH(Q228,EUwideConstants!$S:$S,0),MATCH(I228,CNTR_TierList,0))))</f>
        <v/>
      </c>
      <c r="T228" s="23"/>
      <c r="U228" s="23"/>
      <c r="V228" s="23"/>
      <c r="W228" s="32" t="b">
        <f t="shared" si="10"/>
        <v>0</v>
      </c>
    </row>
    <row r="229" spans="1:23" s="24" customFormat="1" ht="12.75" customHeight="1" outlineLevel="1" x14ac:dyDescent="0.2">
      <c r="A229" s="23"/>
      <c r="D229" s="25" t="s">
        <v>1466</v>
      </c>
      <c r="E229" s="1177" t="str">
        <f>Translations!$B$522</f>
        <v>Oksidacijski faktor</v>
      </c>
      <c r="F229" s="1177"/>
      <c r="G229" s="1177"/>
      <c r="H229" s="30" t="str">
        <f>IF(H189="","",IF(CNTR_Category="A",INDEX(EUwideConstants!$G:$G,MATCH(Q229,EUwideConstants!$S:$S,0)),INDEX(EUwideConstants!$P:$P,MATCH(Q229,EUwideConstants!$S:$S,0))))</f>
        <v/>
      </c>
      <c r="I229" s="192"/>
      <c r="J229" s="1182" t="str">
        <f t="shared" si="9"/>
        <v/>
      </c>
      <c r="K229" s="1183"/>
      <c r="L229" s="1183"/>
      <c r="M229" s="1183"/>
      <c r="N229" s="1184"/>
      <c r="P229" s="29"/>
      <c r="Q229" s="92" t="str">
        <f>EUconst_CNTR_OxidationFactor&amp;H189</f>
        <v>OxF_</v>
      </c>
      <c r="R229" s="29"/>
      <c r="S229" s="31" t="str">
        <f>IF(ISBLANK(I229),"",IF(I229=EUconst_NA,"",INDEX(EUwideConstants!$H:$O,MATCH(Q229,EUwideConstants!$S:$S,0),MATCH(I229,CNTR_TierList,0))))</f>
        <v/>
      </c>
      <c r="T229" s="23"/>
      <c r="U229" s="23"/>
      <c r="V229" s="23"/>
      <c r="W229" s="32" t="b">
        <f t="shared" si="10"/>
        <v>0</v>
      </c>
    </row>
    <row r="230" spans="1:23" s="24" customFormat="1" ht="12.75" customHeight="1" outlineLevel="1" x14ac:dyDescent="0.2">
      <c r="A230" s="23"/>
      <c r="D230" s="25" t="s">
        <v>1467</v>
      </c>
      <c r="E230" s="1177" t="str">
        <f>Translations!$B$523</f>
        <v>Konverzijski faktor</v>
      </c>
      <c r="F230" s="1177"/>
      <c r="G230" s="1177"/>
      <c r="H230" s="30" t="str">
        <f>IF(H189="","",IF(CNTR_Category="A",INDEX(EUwideConstants!$G:$G,MATCH(Q230,EUwideConstants!$S:$S,0)),INDEX(EUwideConstants!$P:$P,MATCH(Q230,EUwideConstants!$S:$S,0))))</f>
        <v/>
      </c>
      <c r="I230" s="192"/>
      <c r="J230" s="1182" t="str">
        <f t="shared" si="9"/>
        <v/>
      </c>
      <c r="K230" s="1183"/>
      <c r="L230" s="1183"/>
      <c r="M230" s="1183"/>
      <c r="N230" s="1184"/>
      <c r="P230" s="29"/>
      <c r="Q230" s="92" t="str">
        <f>EUconst_CNTR_ConversionFactor&amp;H189</f>
        <v>ConvF_</v>
      </c>
      <c r="R230" s="29"/>
      <c r="S230" s="31" t="str">
        <f>IF(ISBLANK(I230),"",IF(I230=EUconst_NA,"",INDEX(EUwideConstants!$H:$O,MATCH(Q230,EUwideConstants!$S:$S,0),MATCH(I230,CNTR_TierList,0))))</f>
        <v/>
      </c>
      <c r="T230" s="23"/>
      <c r="U230" s="23"/>
      <c r="V230" s="23"/>
      <c r="W230" s="32" t="b">
        <f t="shared" si="10"/>
        <v>0</v>
      </c>
    </row>
    <row r="231" spans="1:23" s="24" customFormat="1" ht="12.75" customHeight="1" outlineLevel="1" x14ac:dyDescent="0.2">
      <c r="A231" s="23"/>
      <c r="D231" s="25" t="s">
        <v>1468</v>
      </c>
      <c r="E231" s="1177" t="str">
        <f>Translations!$B$524</f>
        <v>Sadržaj ugljika</v>
      </c>
      <c r="F231" s="1177"/>
      <c r="G231" s="1177"/>
      <c r="H231" s="30" t="str">
        <f>IF(H189="","",IF(CNTR_Category="A",INDEX(EUwideConstants!$G:$G,MATCH(Q231,EUwideConstants!$S:$S,0)),INDEX(EUwideConstants!$P:$P,MATCH(Q231,EUwideConstants!$S:$S,0))))</f>
        <v/>
      </c>
      <c r="I231" s="192"/>
      <c r="J231" s="1182" t="str">
        <f t="shared" si="9"/>
        <v/>
      </c>
      <c r="K231" s="1183"/>
      <c r="L231" s="1183"/>
      <c r="M231" s="1183"/>
      <c r="N231" s="1184"/>
      <c r="P231" s="209"/>
      <c r="Q231" s="92" t="str">
        <f>EUconst_CNTR_CarbonContent&amp;H189</f>
        <v>CarbC_</v>
      </c>
      <c r="R231" s="29"/>
      <c r="S231" s="31" t="str">
        <f>IF(ISBLANK(I231),"",IF(I231=EUconst_NA,"",INDEX(EUwideConstants!$H:$O,MATCH(Q231,EUwideConstants!$S:$S,0),MATCH(I231,CNTR_TierList,0))))</f>
        <v/>
      </c>
      <c r="T231" s="23"/>
      <c r="U231" s="23"/>
      <c r="V231" s="23"/>
      <c r="W231" s="32" t="b">
        <f t="shared" si="10"/>
        <v>0</v>
      </c>
    </row>
    <row r="232" spans="1:23" s="24" customFormat="1" ht="12.75" customHeight="1" outlineLevel="1" x14ac:dyDescent="0.2">
      <c r="A232" s="23"/>
      <c r="D232" s="25" t="s">
        <v>1469</v>
      </c>
      <c r="E232" s="1177" t="str">
        <f>Translations!$B$525</f>
        <v>Udio biomase (ukoliko je primjenjiv)</v>
      </c>
      <c r="F232" s="1177"/>
      <c r="G232" s="1177"/>
      <c r="H232" s="30" t="str">
        <f>IF(H189="","",IF(CNTR_Category="A",INDEX(EUwideConstants!$G:$G,MATCH(Q232,EUwideConstants!$S:$S,0)),INDEX(EUwideConstants!$P:$P,MATCH(Q232,EUwideConstants!$S:$S,0))))</f>
        <v/>
      </c>
      <c r="I232" s="192"/>
      <c r="J232" s="1182" t="str">
        <f t="shared" si="9"/>
        <v/>
      </c>
      <c r="K232" s="1183"/>
      <c r="L232" s="1183"/>
      <c r="M232" s="1183"/>
      <c r="N232" s="1184"/>
      <c r="P232" s="29"/>
      <c r="Q232" s="92" t="str">
        <f>EUconst_CNTR_BiomassContent&amp;H189</f>
        <v>BioC_</v>
      </c>
      <c r="R232" s="29"/>
      <c r="S232" s="31" t="str">
        <f>IF(ISBLANK(I232),"",IF(I232=EUconst_NA,"",INDEX(EUwideConstants!$H:$O,MATCH(Q232,EUwideConstants!$S:$S,0),MATCH(I232,CNTR_TierList,0))))</f>
        <v/>
      </c>
      <c r="T232" s="23"/>
      <c r="U232" s="23"/>
      <c r="V232" s="23"/>
      <c r="W232" s="32" t="b">
        <f t="shared" si="10"/>
        <v>0</v>
      </c>
    </row>
    <row r="233" spans="1:23" s="24" customFormat="1" outlineLevel="1" x14ac:dyDescent="0.2">
      <c r="A233" s="23"/>
      <c r="D233" s="13"/>
      <c r="E233" s="67"/>
      <c r="F233" s="67"/>
      <c r="G233" s="67"/>
      <c r="H233" s="67"/>
      <c r="I233" s="67"/>
      <c r="J233" s="67"/>
      <c r="K233" s="67"/>
      <c r="L233" s="67"/>
      <c r="M233" s="67"/>
      <c r="N233" s="67"/>
      <c r="P233" s="29"/>
      <c r="Q233" s="23"/>
      <c r="R233" s="23"/>
      <c r="S233" s="23"/>
      <c r="T233" s="23"/>
      <c r="U233" s="23"/>
      <c r="V233" s="23"/>
      <c r="W233" s="23"/>
    </row>
    <row r="234" spans="1:23" s="24" customFormat="1" outlineLevel="1" x14ac:dyDescent="0.2">
      <c r="A234" s="23"/>
      <c r="D234" s="13" t="s">
        <v>1347</v>
      </c>
      <c r="E234" s="14" t="str">
        <f>Translations!$B$534</f>
        <v>Detalji faktora proračuna:</v>
      </c>
      <c r="F234" s="67"/>
      <c r="G234" s="67"/>
      <c r="H234" s="67"/>
      <c r="I234" s="67"/>
      <c r="J234" s="67"/>
      <c r="K234" s="67"/>
      <c r="L234" s="67"/>
      <c r="M234" s="67"/>
      <c r="N234" s="67"/>
      <c r="P234" s="29"/>
      <c r="Q234" s="23"/>
      <c r="R234" s="23"/>
      <c r="S234" s="23"/>
      <c r="T234" s="23"/>
      <c r="U234" s="23"/>
      <c r="V234" s="23"/>
      <c r="W234" s="23"/>
    </row>
    <row r="235" spans="1:23" s="24" customFormat="1" ht="5.0999999999999996" customHeight="1" outlineLevel="1" x14ac:dyDescent="0.2">
      <c r="A235" s="23"/>
      <c r="D235" s="13"/>
      <c r="E235" s="67"/>
      <c r="F235" s="67"/>
      <c r="G235" s="67"/>
      <c r="H235" s="67"/>
      <c r="I235" s="67"/>
      <c r="J235" s="67"/>
      <c r="K235" s="67"/>
      <c r="L235" s="67"/>
      <c r="M235" s="67"/>
      <c r="N235" s="67"/>
      <c r="P235" s="29"/>
      <c r="Q235" s="23"/>
      <c r="R235" s="23"/>
      <c r="S235" s="23"/>
      <c r="T235" s="23"/>
      <c r="U235" s="23"/>
      <c r="V235" s="23"/>
      <c r="W235" s="23"/>
    </row>
    <row r="236" spans="1:23" s="24" customFormat="1" ht="25.5" customHeight="1" outlineLevel="1" x14ac:dyDescent="0.2">
      <c r="A236" s="23"/>
      <c r="E236" s="1178" t="str">
        <f t="shared" ref="E236:E242" si="11">E226</f>
        <v>Faktor proračuna:</v>
      </c>
      <c r="F236" s="1178"/>
      <c r="G236" s="1178"/>
      <c r="H236" s="50" t="str">
        <f>I226</f>
        <v>Korištena razina točnosti:</v>
      </c>
      <c r="I236" s="51" t="str">
        <f>Translations!$B$535</f>
        <v>Zadana vrijednost</v>
      </c>
      <c r="J236" s="51" t="str">
        <f>Translations!$B$536</f>
        <v>Jedinica</v>
      </c>
      <c r="K236" s="51" t="str">
        <f>Translations!$B$537</f>
        <v>Oznaka izvora</v>
      </c>
      <c r="L236" s="51" t="str">
        <f>Translations!$B$538</f>
        <v>Oznaka analize</v>
      </c>
      <c r="M236" s="51" t="str">
        <f>Translations!$B$539</f>
        <v>Oznaka uzorkovanja</v>
      </c>
      <c r="N236" s="51" t="str">
        <f>Translations!$B$540</f>
        <v>Učestalost analiza</v>
      </c>
      <c r="P236" s="29"/>
      <c r="Q236" s="23"/>
      <c r="R236" s="23"/>
      <c r="S236" s="52" t="s">
        <v>383</v>
      </c>
      <c r="T236" s="23"/>
      <c r="U236" s="23"/>
      <c r="V236" s="23"/>
      <c r="W236" s="52" t="s">
        <v>1293</v>
      </c>
    </row>
    <row r="237" spans="1:23" s="24" customFormat="1" ht="12.75" customHeight="1" outlineLevel="1" x14ac:dyDescent="0.2">
      <c r="A237" s="23"/>
      <c r="D237" s="25" t="s">
        <v>1028</v>
      </c>
      <c r="E237" s="1177" t="str">
        <f t="shared" si="11"/>
        <v>Donja ogrjevna vrijednost (DOV)</v>
      </c>
      <c r="F237" s="1177"/>
      <c r="G237" s="1177"/>
      <c r="H237" s="30" t="str">
        <f t="shared" ref="H237:H242" si="12">IF(OR(ISBLANK(I227),I227=EUconst_NA),"",I227)</f>
        <v/>
      </c>
      <c r="I237" s="192"/>
      <c r="J237" s="192"/>
      <c r="K237" s="214"/>
      <c r="L237" s="213"/>
      <c r="M237" s="213"/>
      <c r="N237" s="196"/>
      <c r="P237" s="209"/>
      <c r="Q237" s="23"/>
      <c r="R237" s="23"/>
      <c r="S237" s="63" t="str">
        <f>IF(H237="","",IF(I227=EUconst_NA,"",INDEX(EUwideConstants!$AL:$AR,MATCH(Q227,EUwideConstants!$S:$S,0),MATCH(I227,CNTR_TierList,0))))</f>
        <v/>
      </c>
      <c r="T237" s="23"/>
      <c r="U237" s="23"/>
      <c r="V237" s="23"/>
      <c r="W237" s="32" t="b">
        <f t="shared" ref="W237:W242" si="13">OR(H237="",H237=EUconst_NA,J227=EUconst_NotApplicable)</f>
        <v>1</v>
      </c>
    </row>
    <row r="238" spans="1:23" s="24" customFormat="1" ht="12.75" customHeight="1" outlineLevel="1" x14ac:dyDescent="0.2">
      <c r="A238" s="23"/>
      <c r="D238" s="25" t="s">
        <v>1029</v>
      </c>
      <c r="E238" s="1177" t="str">
        <f t="shared" si="11"/>
        <v>Emisijski faktor (preliminarni)</v>
      </c>
      <c r="F238" s="1177"/>
      <c r="G238" s="1177"/>
      <c r="H238" s="30" t="str">
        <f t="shared" si="12"/>
        <v/>
      </c>
      <c r="I238" s="197"/>
      <c r="J238" s="192"/>
      <c r="K238" s="213"/>
      <c r="L238" s="271"/>
      <c r="M238" s="271"/>
      <c r="N238" s="196"/>
      <c r="P238" s="29"/>
      <c r="Q238" s="23"/>
      <c r="R238" s="23"/>
      <c r="S238" s="63" t="str">
        <f>IF(H238="","",IF(I228=EUconst_NA,"",INDEX(EUwideConstants!$AL:$AR,MATCH(Q228,EUwideConstants!$S:$S,0),MATCH(I228,CNTR_TierList,0))))</f>
        <v/>
      </c>
      <c r="T238" s="23"/>
      <c r="U238" s="23"/>
      <c r="V238" s="23"/>
      <c r="W238" s="32" t="b">
        <f t="shared" si="13"/>
        <v>1</v>
      </c>
    </row>
    <row r="239" spans="1:23" s="24" customFormat="1" ht="12.75" customHeight="1" outlineLevel="1" x14ac:dyDescent="0.2">
      <c r="A239" s="23"/>
      <c r="D239" s="25" t="s">
        <v>1466</v>
      </c>
      <c r="E239" s="1177" t="str">
        <f t="shared" si="11"/>
        <v>Oksidacijski faktor</v>
      </c>
      <c r="F239" s="1177"/>
      <c r="G239" s="1177"/>
      <c r="H239" s="30" t="str">
        <f t="shared" si="12"/>
        <v/>
      </c>
      <c r="I239" s="192"/>
      <c r="J239" s="192"/>
      <c r="K239" s="213"/>
      <c r="L239" s="213"/>
      <c r="M239" s="213"/>
      <c r="N239" s="196"/>
      <c r="P239" s="29"/>
      <c r="Q239" s="23"/>
      <c r="R239" s="23"/>
      <c r="S239" s="63" t="str">
        <f>IF(H239="","",IF(I229=EUconst_NA,"",INDEX(EUwideConstants!$AL:$AR,MATCH(Q229,EUwideConstants!$S:$S,0),MATCH(I229,CNTR_TierList,0))))</f>
        <v/>
      </c>
      <c r="T239" s="23"/>
      <c r="U239" s="23"/>
      <c r="V239" s="23"/>
      <c r="W239" s="32" t="b">
        <f t="shared" si="13"/>
        <v>1</v>
      </c>
    </row>
    <row r="240" spans="1:23" s="24" customFormat="1" ht="12.75" customHeight="1" outlineLevel="1" x14ac:dyDescent="0.2">
      <c r="A240" s="23"/>
      <c r="D240" s="25" t="s">
        <v>1467</v>
      </c>
      <c r="E240" s="1177" t="str">
        <f t="shared" si="11"/>
        <v>Konverzijski faktor</v>
      </c>
      <c r="F240" s="1177"/>
      <c r="G240" s="1177"/>
      <c r="H240" s="30" t="str">
        <f t="shared" si="12"/>
        <v/>
      </c>
      <c r="I240" s="192"/>
      <c r="J240" s="192"/>
      <c r="K240" s="213"/>
      <c r="L240" s="271"/>
      <c r="M240" s="213"/>
      <c r="N240" s="196"/>
      <c r="P240" s="29"/>
      <c r="Q240" s="23"/>
      <c r="R240" s="23"/>
      <c r="S240" s="63" t="str">
        <f>IF(H240="","",IF(I230=EUconst_NA,"",INDEX(EUwideConstants!$AL:$AR,MATCH(Q230,EUwideConstants!$S:$S,0),MATCH(I230,CNTR_TierList,0))))</f>
        <v/>
      </c>
      <c r="T240" s="23"/>
      <c r="U240" s="23"/>
      <c r="V240" s="23"/>
      <c r="W240" s="32" t="b">
        <f t="shared" si="13"/>
        <v>1</v>
      </c>
    </row>
    <row r="241" spans="1:23" s="24" customFormat="1" ht="12.75" customHeight="1" outlineLevel="1" x14ac:dyDescent="0.2">
      <c r="A241" s="23"/>
      <c r="D241" s="25" t="s">
        <v>1468</v>
      </c>
      <c r="E241" s="1177" t="str">
        <f t="shared" si="11"/>
        <v>Sadržaj ugljika</v>
      </c>
      <c r="F241" s="1177"/>
      <c r="G241" s="1177"/>
      <c r="H241" s="30" t="str">
        <f t="shared" si="12"/>
        <v/>
      </c>
      <c r="I241" s="192"/>
      <c r="J241" s="192"/>
      <c r="K241" s="213"/>
      <c r="L241" s="271"/>
      <c r="M241" s="271"/>
      <c r="N241" s="196"/>
      <c r="P241" s="29"/>
      <c r="Q241" s="23"/>
      <c r="R241" s="23"/>
      <c r="S241" s="63" t="str">
        <f>IF(H241="","",IF(I231=EUconst_NA,"",INDEX(EUwideConstants!$AL:$AR,MATCH(Q231,EUwideConstants!$S:$S,0),MATCH(I231,CNTR_TierList,0))))</f>
        <v/>
      </c>
      <c r="T241" s="23"/>
      <c r="U241" s="23"/>
      <c r="V241" s="23"/>
      <c r="W241" s="32" t="b">
        <f t="shared" si="13"/>
        <v>1</v>
      </c>
    </row>
    <row r="242" spans="1:23" s="24" customFormat="1" ht="12.75" customHeight="1" outlineLevel="1" x14ac:dyDescent="0.2">
      <c r="A242" s="23"/>
      <c r="D242" s="25" t="s">
        <v>1469</v>
      </c>
      <c r="E242" s="1177" t="str">
        <f t="shared" si="11"/>
        <v>Udio biomase (ukoliko je primjenjiv)</v>
      </c>
      <c r="F242" s="1177"/>
      <c r="G242" s="1177"/>
      <c r="H242" s="30" t="str">
        <f t="shared" si="12"/>
        <v/>
      </c>
      <c r="I242" s="192"/>
      <c r="J242" s="197"/>
      <c r="K242" s="213"/>
      <c r="L242" s="213"/>
      <c r="M242" s="213"/>
      <c r="N242" s="196"/>
      <c r="P242" s="47"/>
      <c r="Q242" s="23"/>
      <c r="R242" s="23"/>
      <c r="S242" s="63" t="str">
        <f>IF(H242="","",IF(I232=EUconst_NA,"",INDEX(EUwideConstants!$AL:$AR,MATCH(Q232,EUwideConstants!$S:$S,0),MATCH(I232,CNTR_TierList,0))))</f>
        <v/>
      </c>
      <c r="T242" s="23"/>
      <c r="U242" s="23"/>
      <c r="V242" s="23"/>
      <c r="W242" s="32" t="b">
        <f t="shared" si="13"/>
        <v>1</v>
      </c>
    </row>
    <row r="243" spans="1:23" s="24" customFormat="1" ht="12.75" customHeight="1" outlineLevel="1" x14ac:dyDescent="0.2">
      <c r="A243" s="23"/>
      <c r="D243" s="13"/>
      <c r="P243" s="29"/>
      <c r="Q243" s="23"/>
      <c r="R243" s="23"/>
      <c r="S243" s="23"/>
      <c r="T243" s="23"/>
      <c r="U243" s="23"/>
      <c r="V243" s="23"/>
      <c r="W243" s="23"/>
    </row>
    <row r="244" spans="1:23" s="24" customFormat="1" ht="15" customHeight="1" outlineLevel="1" x14ac:dyDescent="0.2">
      <c r="A244" s="23"/>
      <c r="D244" s="1179" t="str">
        <f>Translations!$B$545</f>
        <v>Komentari i objašnjenja</v>
      </c>
      <c r="E244" s="1179"/>
      <c r="F244" s="1179"/>
      <c r="G244" s="1179"/>
      <c r="H244" s="1179"/>
      <c r="I244" s="1179"/>
      <c r="J244" s="1179"/>
      <c r="K244" s="1179"/>
      <c r="L244" s="1179"/>
      <c r="M244" s="1179"/>
      <c r="N244" s="1179"/>
      <c r="P244" s="29"/>
      <c r="Q244" s="29"/>
      <c r="R244" s="29"/>
      <c r="S244" s="29"/>
      <c r="T244" s="6"/>
      <c r="U244" s="23"/>
      <c r="V244" s="23"/>
      <c r="W244" s="23"/>
    </row>
    <row r="245" spans="1:23" s="24" customFormat="1" ht="5.0999999999999996" customHeight="1" outlineLevel="1" x14ac:dyDescent="0.2">
      <c r="A245" s="23"/>
      <c r="D245" s="13"/>
      <c r="P245" s="29"/>
      <c r="Q245" s="23"/>
      <c r="R245" s="23"/>
      <c r="S245" s="23"/>
      <c r="T245" s="23"/>
      <c r="U245" s="23"/>
      <c r="V245" s="23"/>
      <c r="W245" s="23"/>
    </row>
    <row r="246" spans="1:23" s="24" customFormat="1" outlineLevel="1" x14ac:dyDescent="0.2">
      <c r="A246" s="23"/>
      <c r="D246" s="13" t="s">
        <v>1349</v>
      </c>
      <c r="E246" s="1005" t="str">
        <f>Translations!$B$1198</f>
        <v>Komentari i obrazloženja ako nisu primijenjene zahtijevane razine:</v>
      </c>
      <c r="F246" s="1005"/>
      <c r="G246" s="1005"/>
      <c r="H246" s="1005"/>
      <c r="I246" s="1005"/>
      <c r="J246" s="1005"/>
      <c r="K246" s="1005"/>
      <c r="L246" s="1005"/>
      <c r="M246" s="1005"/>
      <c r="N246" s="1005"/>
      <c r="P246" s="29"/>
      <c r="Q246" s="23"/>
      <c r="R246" s="23"/>
      <c r="S246" s="23"/>
      <c r="T246" s="23"/>
      <c r="U246" s="23"/>
      <c r="V246" s="23"/>
      <c r="W246" s="23"/>
    </row>
    <row r="247" spans="1:23" s="24" customFormat="1" ht="5.0999999999999996" customHeight="1" outlineLevel="1" x14ac:dyDescent="0.2">
      <c r="A247" s="23"/>
      <c r="D247" s="13"/>
      <c r="E247" s="48"/>
      <c r="P247" s="29"/>
      <c r="Q247" s="23"/>
      <c r="R247" s="23"/>
      <c r="S247" s="23"/>
      <c r="T247" s="23"/>
      <c r="U247" s="23"/>
      <c r="V247" s="23"/>
      <c r="W247" s="23"/>
    </row>
    <row r="248" spans="1:23" s="24" customFormat="1" ht="12.75" customHeight="1" outlineLevel="1" x14ac:dyDescent="0.2">
      <c r="A248" s="23"/>
      <c r="D248" s="13"/>
      <c r="E248" s="1181"/>
      <c r="F248" s="1101"/>
      <c r="G248" s="1101"/>
      <c r="H248" s="1101"/>
      <c r="I248" s="1101"/>
      <c r="J248" s="1101"/>
      <c r="K248" s="1101"/>
      <c r="L248" s="1101"/>
      <c r="M248" s="1101"/>
      <c r="N248" s="1102"/>
      <c r="P248" s="29"/>
      <c r="Q248" s="23"/>
      <c r="R248" s="23"/>
      <c r="S248" s="23"/>
      <c r="T248" s="23"/>
      <c r="U248" s="23"/>
      <c r="V248" s="23"/>
      <c r="W248" s="23"/>
    </row>
    <row r="249" spans="1:23" s="24" customFormat="1" ht="12.75" customHeight="1" outlineLevel="1" x14ac:dyDescent="0.2">
      <c r="A249" s="23"/>
      <c r="D249" s="13"/>
      <c r="E249" s="1180"/>
      <c r="F249" s="1091"/>
      <c r="G249" s="1091"/>
      <c r="H249" s="1091"/>
      <c r="I249" s="1091"/>
      <c r="J249" s="1091"/>
      <c r="K249" s="1091"/>
      <c r="L249" s="1091"/>
      <c r="M249" s="1091"/>
      <c r="N249" s="1092"/>
      <c r="P249" s="29"/>
      <c r="Q249" s="23"/>
      <c r="R249" s="23"/>
      <c r="S249" s="23"/>
      <c r="T249" s="23"/>
      <c r="U249" s="23"/>
      <c r="V249" s="23"/>
      <c r="W249" s="23"/>
    </row>
    <row r="250" spans="1:23" s="24" customFormat="1" ht="12.75" customHeight="1" outlineLevel="1" x14ac:dyDescent="0.2">
      <c r="A250" s="23"/>
      <c r="D250" s="13"/>
      <c r="E250" s="1238"/>
      <c r="F250" s="1094"/>
      <c r="G250" s="1094"/>
      <c r="H250" s="1094"/>
      <c r="I250" s="1094"/>
      <c r="J250" s="1094"/>
      <c r="K250" s="1094"/>
      <c r="L250" s="1094"/>
      <c r="M250" s="1094"/>
      <c r="N250" s="1095"/>
      <c r="P250" s="29"/>
      <c r="Q250" s="23"/>
      <c r="R250" s="23"/>
      <c r="S250" s="23"/>
      <c r="T250" s="23"/>
      <c r="U250" s="23"/>
      <c r="V250" s="23"/>
      <c r="W250" s="23"/>
    </row>
    <row r="251" spans="1:23" ht="12.75" customHeight="1" thickBot="1" x14ac:dyDescent="0.25">
      <c r="A251" s="72"/>
      <c r="C251" s="54"/>
      <c r="D251" s="55"/>
      <c r="E251" s="56"/>
      <c r="F251" s="54"/>
      <c r="G251" s="57"/>
      <c r="H251" s="57"/>
      <c r="I251" s="57"/>
      <c r="J251" s="57"/>
      <c r="K251" s="57"/>
      <c r="L251" s="57"/>
      <c r="M251" s="57"/>
      <c r="N251" s="57"/>
      <c r="O251" s="24"/>
      <c r="P251" s="15"/>
      <c r="Q251" s="72"/>
      <c r="R251" s="72"/>
      <c r="S251" s="75"/>
      <c r="T251" s="72"/>
      <c r="U251" s="72"/>
      <c r="V251" s="72"/>
      <c r="W251" s="72"/>
    </row>
    <row r="252" spans="1:23" ht="12.75" customHeight="1" thickBot="1" x14ac:dyDescent="0.25">
      <c r="A252" s="72"/>
      <c r="D252" s="13"/>
      <c r="E252" s="22"/>
      <c r="G252" s="2"/>
      <c r="H252" s="2"/>
      <c r="I252" s="2"/>
      <c r="J252" s="2"/>
      <c r="L252" s="2"/>
      <c r="M252" s="2"/>
      <c r="N252" s="2"/>
      <c r="O252" s="24"/>
      <c r="P252" s="15"/>
      <c r="Q252" s="72"/>
      <c r="R252" s="72"/>
      <c r="S252" s="66" t="s">
        <v>468</v>
      </c>
      <c r="T252" s="107" t="s">
        <v>469</v>
      </c>
      <c r="U252" s="107" t="s">
        <v>470</v>
      </c>
      <c r="V252" s="72"/>
      <c r="W252" s="72"/>
    </row>
    <row r="253" spans="1:23" s="186" customFormat="1" ht="15" customHeight="1" thickBot="1" x14ac:dyDescent="0.25">
      <c r="A253" s="76"/>
      <c r="B253" s="34"/>
      <c r="C253" s="35" t="str">
        <f>"F"&amp;Q253</f>
        <v>F3</v>
      </c>
      <c r="D253" s="1179" t="str">
        <f>CONCATENATE(Euconst_SourceStream," ", Q253,":")</f>
        <v>Tok izvora 3:</v>
      </c>
      <c r="E253" s="1179"/>
      <c r="F253" s="1179"/>
      <c r="G253" s="1193"/>
      <c r="H253" s="1200" t="str">
        <f>IF(INDEX('C_Opis postrojenja'!$F$194:$F$204,MATCH(C253,'C_Opis postrojenja'!$E$194:$E$204,0))&gt;0,INDEX('C_Opis postrojenja'!$F$194:$F$204,MATCH(C253,'C_Opis postrojenja'!$E$194:$E$204,0)),"")</f>
        <v/>
      </c>
      <c r="I253" s="1200"/>
      <c r="J253" s="1200"/>
      <c r="K253" s="1200"/>
      <c r="L253" s="1201"/>
      <c r="M253" s="1229" t="str">
        <f>IF(S253=TRUE,IF(U253="",T253,U253),"")</f>
        <v/>
      </c>
      <c r="N253" s="1230"/>
      <c r="O253" s="24"/>
      <c r="P253" s="41"/>
      <c r="Q253" s="33">
        <f>Q187+1</f>
        <v>3</v>
      </c>
      <c r="R253" s="37"/>
      <c r="S253" s="40" t="b">
        <f>IF(INDEX('C_Opis postrojenja'!$M:$M,MATCH(Q255,'C_Opis postrojenja'!$Q:$Q,0))="",FALSE,TRUE)</f>
        <v>0</v>
      </c>
      <c r="T253" s="92" t="str">
        <f>IF(S253=TRUE,INDEX('C_Opis postrojenja'!$M:$M,MATCH(Q255,'C_Opis postrojenja'!$Q:$Q,0)),"")</f>
        <v/>
      </c>
      <c r="U253" s="40" t="str">
        <f>IF(S253=TRUE,IF(ISBLANK(INDEX('C_Opis postrojenja'!$N:$N,MATCH(Q255,'C_Opis postrojenja'!$Q:$Q,0))),"",INDEX('C_Opis postrojenja'!$N:$N,MATCH(Q255,'C_Opis postrojenja'!$Q:$Q,0))),"")</f>
        <v/>
      </c>
      <c r="V253" s="37"/>
      <c r="W253" s="37"/>
    </row>
    <row r="254" spans="1:23" s="24" customFormat="1" ht="5.0999999999999996" customHeight="1" x14ac:dyDescent="0.2">
      <c r="A254" s="72"/>
      <c r="B254" s="8"/>
      <c r="C254" s="8"/>
      <c r="D254" s="8"/>
      <c r="E254" s="8"/>
      <c r="F254" s="8"/>
      <c r="G254" s="8"/>
      <c r="H254" s="8"/>
      <c r="I254" s="8"/>
      <c r="J254" s="8"/>
      <c r="K254" s="8"/>
      <c r="L254" s="8"/>
      <c r="M254" s="7"/>
      <c r="N254" s="7"/>
      <c r="P254" s="17"/>
      <c r="Q254" s="12"/>
      <c r="R254" s="23"/>
      <c r="S254" s="23"/>
      <c r="T254" s="23"/>
      <c r="U254" s="23"/>
      <c r="V254" s="23"/>
      <c r="W254" s="23"/>
    </row>
    <row r="255" spans="1:23" s="24" customFormat="1" ht="12.75" customHeight="1" x14ac:dyDescent="0.2">
      <c r="A255" s="72"/>
      <c r="B255" s="8"/>
      <c r="C255" s="8"/>
      <c r="D255" s="13"/>
      <c r="E255" s="1066" t="str">
        <f>Translations!$B$437</f>
        <v>Vrsta toka izvora:</v>
      </c>
      <c r="F255" s="1066"/>
      <c r="G255" s="1022"/>
      <c r="H255" s="1218" t="str">
        <f>IF(INDEX('C_Opis postrojenja'!$I$194:$I$204,MATCH(C253,'C_Opis postrojenja'!$E$194:$E$204,0))&gt;0,INDEX('C_Opis postrojenja'!$I$194:$I$204,MATCH(C253,'C_Opis postrojenja'!$E$194:$E$204,0)),"")</f>
        <v/>
      </c>
      <c r="I255" s="1219"/>
      <c r="J255" s="1219"/>
      <c r="K255" s="1219"/>
      <c r="L255" s="1220"/>
      <c r="P255" s="17"/>
      <c r="Q255" s="39" t="str">
        <f>EUconst_CNTR_SourceCategory&amp;C253</f>
        <v>SourceCategory_F3</v>
      </c>
      <c r="R255" s="23"/>
      <c r="S255" s="23"/>
      <c r="T255" s="23"/>
      <c r="U255" s="23"/>
      <c r="V255" s="23"/>
      <c r="W255" s="23"/>
    </row>
    <row r="256" spans="1:23" s="24" customFormat="1" outlineLevel="1" x14ac:dyDescent="0.2">
      <c r="A256" s="23"/>
      <c r="B256" s="8"/>
      <c r="C256" s="8"/>
      <c r="D256" s="11"/>
      <c r="E256" s="1066" t="str">
        <f>Translations!$B$438</f>
        <v>Primijenjiva metoda prema Uredbi:</v>
      </c>
      <c r="F256" s="1066"/>
      <c r="G256" s="1022"/>
      <c r="H256" s="1188" t="str">
        <f>IF(H255="","",INDEX(EUwideConstants!F:F,MATCH(H255,EUwideConstants!Q:Q,0)))</f>
        <v/>
      </c>
      <c r="I256" s="1188"/>
      <c r="J256" s="1188"/>
      <c r="K256" s="1188"/>
      <c r="L256" s="1188"/>
      <c r="M256" s="2"/>
      <c r="N256" s="2"/>
      <c r="P256" s="17"/>
      <c r="Q256" s="12"/>
      <c r="R256" s="23"/>
      <c r="S256" s="23"/>
      <c r="T256" s="23"/>
      <c r="U256" s="23"/>
      <c r="V256" s="23"/>
      <c r="W256" s="23"/>
    </row>
    <row r="257" spans="1:23" s="24" customFormat="1" outlineLevel="1" x14ac:dyDescent="0.2">
      <c r="A257" s="23"/>
      <c r="D257" s="38"/>
      <c r="E257" s="1066" t="str">
        <f>Translations!$B$439</f>
        <v>Parametar na koji se odnosi nesigurnost:</v>
      </c>
      <c r="F257" s="1066"/>
      <c r="G257" s="1022"/>
      <c r="H257" s="1188" t="str">
        <f>IF(H255="","",INDEX(EUwideConstants!E:E,MATCH(H255,EUwideConstants!Q:Q,0)))</f>
        <v/>
      </c>
      <c r="I257" s="1188"/>
      <c r="J257" s="1188"/>
      <c r="K257" s="1188"/>
      <c r="L257" s="1188"/>
      <c r="P257" s="17"/>
      <c r="Q257" s="12"/>
      <c r="R257" s="23"/>
      <c r="S257" s="23"/>
      <c r="T257" s="23"/>
      <c r="U257" s="23"/>
      <c r="V257" s="23"/>
      <c r="W257" s="23"/>
    </row>
    <row r="258" spans="1:23" s="24" customFormat="1" ht="5.0999999999999996" customHeight="1" outlineLevel="1" x14ac:dyDescent="0.2">
      <c r="A258" s="23"/>
      <c r="P258" s="29"/>
      <c r="Q258" s="23"/>
      <c r="R258" s="23"/>
      <c r="S258" s="23"/>
      <c r="T258" s="23"/>
      <c r="U258" s="23"/>
      <c r="V258" s="23"/>
      <c r="W258" s="23"/>
    </row>
    <row r="259" spans="1:23" s="24" customFormat="1" ht="51" customHeight="1" outlineLevel="1" x14ac:dyDescent="0.2">
      <c r="A259" s="23"/>
      <c r="D259" s="13"/>
      <c r="E259" s="1223" t="str">
        <f>IF(H253="","",INDEX(EUconst_SmallEmiSouStreamMsg,MATCH(Q259,EUconst_SmallEmiSouStream,0)))</f>
        <v/>
      </c>
      <c r="F259" s="1224"/>
      <c r="G259" s="1224"/>
      <c r="H259" s="1224"/>
      <c r="I259" s="1224"/>
      <c r="J259" s="1224"/>
      <c r="K259" s="1224"/>
      <c r="L259" s="1224"/>
      <c r="M259" s="1224"/>
      <c r="N259" s="1225"/>
      <c r="P259" s="15"/>
      <c r="Q259" s="43" t="str">
        <f>IF(CNTR_SmallEmitter=TRUE,EUconst_CNTR_SmallEmitter,EUconst_CNTR_NoSmallEmitter) &amp; IF((CNTR_Category)="","C",CNTR_Category) &amp; "_" &amp; IF(M253="",1,MATCH(M253,SourceCategory,0))</f>
        <v>NoSmallEmitter_C_1</v>
      </c>
      <c r="R259" s="23"/>
      <c r="S259" s="23"/>
      <c r="T259" s="23"/>
      <c r="U259" s="23"/>
      <c r="V259" s="23"/>
      <c r="W259" s="23"/>
    </row>
    <row r="260" spans="1:23" s="24" customFormat="1" ht="12.75" customHeight="1" outlineLevel="1" x14ac:dyDescent="0.2">
      <c r="A260" s="23"/>
      <c r="D260" s="13"/>
      <c r="P260" s="29"/>
      <c r="Q260" s="23"/>
      <c r="R260" s="23"/>
      <c r="S260" s="23"/>
      <c r="T260" s="23"/>
      <c r="U260" s="23"/>
      <c r="V260" s="23"/>
      <c r="W260" s="23"/>
    </row>
    <row r="261" spans="1:23" s="24" customFormat="1" ht="15" customHeight="1" outlineLevel="1" x14ac:dyDescent="0.2">
      <c r="A261" s="23"/>
      <c r="D261" s="1179" t="str">
        <f>Translations!$B$454</f>
        <v>Podaci o aktivnosti:</v>
      </c>
      <c r="E261" s="1179"/>
      <c r="F261" s="1179"/>
      <c r="G261" s="1179"/>
      <c r="H261" s="1179"/>
      <c r="I261" s="1179"/>
      <c r="J261" s="1179"/>
      <c r="K261" s="1179"/>
      <c r="L261" s="1179"/>
      <c r="M261" s="1179"/>
      <c r="N261" s="1179"/>
      <c r="P261" s="29"/>
      <c r="Q261" s="23"/>
      <c r="R261" s="23"/>
      <c r="S261" s="23"/>
      <c r="T261" s="23"/>
      <c r="U261" s="23"/>
      <c r="V261" s="23"/>
      <c r="W261" s="23"/>
    </row>
    <row r="262" spans="1:23" s="24" customFormat="1" ht="5.0999999999999996" customHeight="1" outlineLevel="1" x14ac:dyDescent="0.2">
      <c r="A262" s="23"/>
      <c r="D262" s="13"/>
      <c r="P262" s="29"/>
      <c r="Q262" s="23"/>
      <c r="R262" s="23"/>
      <c r="S262" s="23"/>
      <c r="T262" s="23"/>
      <c r="U262" s="23"/>
      <c r="V262" s="23"/>
      <c r="W262" s="23"/>
    </row>
    <row r="263" spans="1:23" s="24" customFormat="1" outlineLevel="1" x14ac:dyDescent="0.2">
      <c r="A263" s="23"/>
      <c r="D263" s="13" t="s">
        <v>1016</v>
      </c>
      <c r="E263" s="985" t="str">
        <f>Translations!$B$455</f>
        <v>Metoda određivanja podataka o aktivnosti:</v>
      </c>
      <c r="F263" s="985"/>
      <c r="G263" s="985"/>
      <c r="H263" s="985"/>
      <c r="I263" s="985"/>
      <c r="J263" s="985"/>
      <c r="K263" s="985"/>
      <c r="L263" s="985"/>
      <c r="M263" s="985"/>
      <c r="N263" s="985"/>
      <c r="P263" s="29"/>
      <c r="Q263" s="23"/>
      <c r="R263" s="23"/>
      <c r="S263" s="23"/>
      <c r="T263" s="23"/>
      <c r="U263" s="23"/>
      <c r="V263" s="23"/>
      <c r="W263" s="23"/>
    </row>
    <row r="264" spans="1:23" s="24" customFormat="1" ht="5.0999999999999996" customHeight="1" outlineLevel="1" x14ac:dyDescent="0.2">
      <c r="A264" s="23"/>
      <c r="D264" s="13"/>
      <c r="E264" s="14"/>
      <c r="F264" s="14"/>
      <c r="G264" s="14"/>
      <c r="H264" s="14"/>
      <c r="I264" s="14"/>
      <c r="L264" s="22"/>
      <c r="P264" s="29"/>
      <c r="Q264" s="23"/>
      <c r="R264" s="23"/>
      <c r="S264" s="23"/>
      <c r="T264" s="23"/>
      <c r="U264" s="23"/>
      <c r="V264" s="23"/>
      <c r="W264" s="23"/>
    </row>
    <row r="265" spans="1:23" s="24" customFormat="1" ht="12.75" customHeight="1" outlineLevel="1" x14ac:dyDescent="0.2">
      <c r="A265" s="23"/>
      <c r="D265" s="25" t="s">
        <v>1028</v>
      </c>
      <c r="E265" s="11" t="str">
        <f>Translations!$B$456</f>
        <v>Metoda određivanja:</v>
      </c>
      <c r="G265" s="14"/>
      <c r="H265" s="1221"/>
      <c r="I265" s="1222"/>
      <c r="P265" s="220"/>
      <c r="Q265" s="23"/>
      <c r="R265" s="23"/>
      <c r="S265" s="23"/>
      <c r="T265" s="23"/>
      <c r="U265" s="23"/>
      <c r="V265" s="23"/>
      <c r="W265" s="63" t="str">
        <f>IF(M253="","",IF(M253=INDEX(SourceCategory,3),1,IF(CNTR_InstHasCalculation=FALSE,0,2)))</f>
        <v/>
      </c>
    </row>
    <row r="266" spans="1:23" s="24" customFormat="1" ht="5.0999999999999996" customHeight="1" outlineLevel="1" x14ac:dyDescent="0.2">
      <c r="A266" s="23"/>
      <c r="D266" s="25"/>
      <c r="G266" s="14"/>
      <c r="H266" s="44"/>
      <c r="I266" s="44"/>
      <c r="P266" s="29"/>
      <c r="Q266" s="23"/>
      <c r="R266" s="23"/>
      <c r="S266" s="23"/>
      <c r="T266" s="23"/>
      <c r="U266" s="23"/>
      <c r="V266" s="23"/>
      <c r="W266" s="23"/>
    </row>
    <row r="267" spans="1:23" s="24" customFormat="1" ht="12.75" customHeight="1" outlineLevel="1" x14ac:dyDescent="0.2">
      <c r="A267" s="23"/>
      <c r="E267" s="46"/>
      <c r="F267" s="1189" t="str">
        <f>Translations!$B$459</f>
        <v>Oznaka postupka za utvrđivanje zaliha na kraju godine:</v>
      </c>
      <c r="G267" s="1189"/>
      <c r="H267" s="1189"/>
      <c r="I267" s="1189"/>
      <c r="J267" s="1190"/>
      <c r="K267" s="1221"/>
      <c r="L267" s="1222"/>
      <c r="P267" s="29"/>
      <c r="Q267" s="23"/>
      <c r="R267" s="23"/>
      <c r="S267" s="23"/>
      <c r="T267" s="23"/>
      <c r="U267" s="29"/>
      <c r="V267" s="32" t="b">
        <f>IF(OR(H253="",ISBLANK(H265)),FALSE,IF(MATCH(H265,EUconst_ActivityDeterminationMethod,0)=2,TRUE,FALSE))</f>
        <v>0</v>
      </c>
      <c r="W267" s="63" t="str">
        <f>IF(V267=TRUE,0,W265)</f>
        <v/>
      </c>
    </row>
    <row r="268" spans="1:23" s="24" customFormat="1" ht="5.0999999999999996" customHeight="1" outlineLevel="1" x14ac:dyDescent="0.2">
      <c r="A268" s="23"/>
      <c r="P268" s="29"/>
      <c r="Q268" s="23"/>
      <c r="R268" s="23"/>
      <c r="S268" s="23"/>
      <c r="T268" s="23"/>
      <c r="U268" s="23"/>
      <c r="V268" s="23"/>
      <c r="W268" s="23"/>
    </row>
    <row r="269" spans="1:23" s="24" customFormat="1" ht="12.75" customHeight="1" outlineLevel="1" x14ac:dyDescent="0.2">
      <c r="A269" s="23"/>
      <c r="D269" s="46" t="s">
        <v>1029</v>
      </c>
      <c r="E269" s="11" t="str">
        <f>Translations!$B$462</f>
        <v>Instrumenti pod nadzorom:</v>
      </c>
      <c r="G269" s="14"/>
      <c r="H269" s="1221"/>
      <c r="I269" s="1222"/>
      <c r="J269" s="25"/>
      <c r="P269" s="29"/>
      <c r="Q269" s="23"/>
      <c r="R269" s="23"/>
      <c r="S269" s="23"/>
      <c r="T269" s="23"/>
      <c r="U269" s="23"/>
      <c r="V269" s="23"/>
      <c r="W269" s="63" t="str">
        <f>W265</f>
        <v/>
      </c>
    </row>
    <row r="270" spans="1:23" s="24" customFormat="1" ht="5.0999999999999996" customHeight="1" outlineLevel="1" x14ac:dyDescent="0.2">
      <c r="A270" s="23"/>
      <c r="D270" s="25"/>
      <c r="G270" s="14"/>
      <c r="H270" s="44"/>
      <c r="I270" s="44"/>
      <c r="J270" s="25"/>
      <c r="P270" s="29"/>
      <c r="Q270" s="23"/>
      <c r="R270" s="23"/>
      <c r="S270" s="23"/>
      <c r="T270" s="23"/>
      <c r="U270" s="23"/>
      <c r="V270" s="23"/>
      <c r="W270" s="23"/>
    </row>
    <row r="271" spans="1:23" s="24" customFormat="1" ht="12.75" customHeight="1" outlineLevel="1" x14ac:dyDescent="0.2">
      <c r="A271" s="23"/>
      <c r="D271" s="25"/>
      <c r="E271" s="46" t="s">
        <v>1294</v>
      </c>
      <c r="F271" s="873" t="str">
        <f>Translations!$B$465</f>
        <v>Potvrdite da su ispunjeni zahtjevi iz članka 29. stavka 1. Uredbe</v>
      </c>
      <c r="G271" s="903"/>
      <c r="H271" s="903"/>
      <c r="I271" s="903"/>
      <c r="J271" s="903"/>
      <c r="K271" s="903"/>
      <c r="L271" s="192"/>
      <c r="P271" s="29"/>
      <c r="Q271" s="23"/>
      <c r="R271" s="23"/>
      <c r="S271" s="23"/>
      <c r="T271" s="23"/>
      <c r="U271" s="23"/>
      <c r="V271" s="32" t="b">
        <f>IF(OR(H253="",ISBLANK(H269)),FALSE,IF(MATCH(H269,EUconst_OwnerInstrument,0)=1,TRUE,FALSE))</f>
        <v>0</v>
      </c>
      <c r="W271" s="63" t="str">
        <f>IF(V271=TRUE,0,W265)</f>
        <v/>
      </c>
    </row>
    <row r="272" spans="1:23" s="24" customFormat="1" ht="5.0999999999999996" customHeight="1" outlineLevel="1" x14ac:dyDescent="0.2">
      <c r="A272" s="23"/>
      <c r="D272" s="25"/>
      <c r="E272" s="25"/>
      <c r="G272" s="14"/>
      <c r="N272" s="44"/>
      <c r="P272" s="29"/>
      <c r="Q272" s="23"/>
      <c r="R272" s="23"/>
      <c r="S272" s="23"/>
      <c r="T272" s="23"/>
      <c r="U272" s="23"/>
      <c r="V272" s="16"/>
      <c r="W272" s="23"/>
    </row>
    <row r="273" spans="1:23" s="24" customFormat="1" ht="12.75" customHeight="1" outlineLevel="1" x14ac:dyDescent="0.2">
      <c r="A273" s="23"/>
      <c r="D273" s="25"/>
      <c r="E273" s="46" t="s">
        <v>1295</v>
      </c>
      <c r="F273" s="1189" t="str">
        <f>Translations!$B$468</f>
        <v>Koristite li fakture za utvrđivanje količine goriva ili sirovina?</v>
      </c>
      <c r="G273" s="1189"/>
      <c r="H273" s="1189"/>
      <c r="I273" s="1189"/>
      <c r="J273" s="1189"/>
      <c r="K273" s="1190"/>
      <c r="L273" s="192"/>
      <c r="P273" s="29"/>
      <c r="Q273" s="23"/>
      <c r="R273" s="23"/>
      <c r="S273" s="23"/>
      <c r="T273" s="23"/>
      <c r="U273" s="23"/>
      <c r="V273" s="32" t="b">
        <f>IF(OR(H253="",ISBLANK(H269)),FALSE,IF(MATCH(H269,EUconst_OwnerInstrument,0)=1,TRUE,FALSE))</f>
        <v>0</v>
      </c>
      <c r="W273" s="63" t="str">
        <f>IF(V273=TRUE,0,W265)</f>
        <v/>
      </c>
    </row>
    <row r="274" spans="1:23" s="24" customFormat="1" ht="5.0999999999999996" customHeight="1" outlineLevel="1" x14ac:dyDescent="0.2">
      <c r="A274" s="23"/>
      <c r="D274" s="25"/>
      <c r="E274" s="25"/>
      <c r="G274" s="14"/>
      <c r="J274" s="25"/>
      <c r="L274" s="45"/>
      <c r="P274" s="29"/>
      <c r="Q274" s="23"/>
      <c r="R274" s="23"/>
      <c r="S274" s="23"/>
      <c r="T274" s="23"/>
      <c r="U274" s="23"/>
      <c r="V274" s="23"/>
      <c r="W274" s="23"/>
    </row>
    <row r="275" spans="1:23" s="24" customFormat="1" ht="12.75" customHeight="1" outlineLevel="1" x14ac:dyDescent="0.2">
      <c r="A275" s="23"/>
      <c r="D275" s="25"/>
      <c r="E275" s="46" t="s">
        <v>1296</v>
      </c>
      <c r="F275" s="1189" t="str">
        <f>Translations!$B$469</f>
        <v>Potvrdite da su trgovinski partner i operater neovisni.</v>
      </c>
      <c r="G275" s="1189"/>
      <c r="H275" s="1189"/>
      <c r="I275" s="1189"/>
      <c r="J275" s="1189"/>
      <c r="K275" s="1190"/>
      <c r="L275" s="192"/>
      <c r="P275" s="29"/>
      <c r="Q275" s="23"/>
      <c r="R275" s="23"/>
      <c r="S275" s="23"/>
      <c r="T275" s="23"/>
      <c r="U275" s="23"/>
      <c r="V275" s="32" t="b">
        <f>IF(OR(H253="",ISBLANK(H269)),FALSE,IF(MATCH(H269,EUconst_OwnerInstrument,0)=1,TRUE,FALSE))</f>
        <v>0</v>
      </c>
      <c r="W275" s="63" t="str">
        <f>IF(V275=TRUE,0,W265)</f>
        <v/>
      </c>
    </row>
    <row r="276" spans="1:23" s="24" customFormat="1" outlineLevel="1" x14ac:dyDescent="0.2">
      <c r="A276" s="23"/>
      <c r="P276" s="29"/>
      <c r="Q276" s="23"/>
      <c r="R276" s="23"/>
      <c r="S276" s="23"/>
      <c r="T276" s="23"/>
      <c r="U276" s="23"/>
      <c r="V276" s="23"/>
      <c r="W276" s="23"/>
    </row>
    <row r="277" spans="1:23" s="24" customFormat="1" ht="12.75" customHeight="1" outlineLevel="1" x14ac:dyDescent="0.2">
      <c r="A277" s="23"/>
      <c r="D277" s="13" t="s">
        <v>1018</v>
      </c>
      <c r="E277" s="14" t="str">
        <f>Translations!$B$472</f>
        <v>Korišteni mjerni instrumenti:</v>
      </c>
      <c r="H277" s="215"/>
      <c r="I277" s="215"/>
      <c r="J277" s="215"/>
      <c r="K277" s="215"/>
      <c r="L277" s="215"/>
      <c r="P277" s="15"/>
      <c r="Q277" s="23"/>
      <c r="R277" s="23"/>
      <c r="S277" s="23"/>
      <c r="T277" s="23"/>
      <c r="U277" s="23"/>
      <c r="V277" s="23"/>
      <c r="W277" s="23"/>
    </row>
    <row r="278" spans="1:23" s="24" customFormat="1" ht="5.0999999999999996" customHeight="1" outlineLevel="1" x14ac:dyDescent="0.2">
      <c r="A278" s="23"/>
      <c r="D278" s="13"/>
      <c r="E278" s="14"/>
      <c r="P278" s="15"/>
      <c r="Q278" s="23"/>
      <c r="R278" s="23"/>
      <c r="S278" s="23"/>
      <c r="T278" s="23"/>
      <c r="U278" s="23"/>
      <c r="V278" s="23"/>
      <c r="W278" s="23"/>
    </row>
    <row r="279" spans="1:23" s="24" customFormat="1" outlineLevel="1" x14ac:dyDescent="0.2">
      <c r="A279" s="23"/>
      <c r="D279" s="13"/>
      <c r="E279" s="24" t="str">
        <f>Translations!$B$475</f>
        <v>Komentar/opis pristupa ako se koristi više instrumenata:</v>
      </c>
      <c r="I279" s="11"/>
      <c r="P279" s="29"/>
      <c r="Q279" s="23"/>
      <c r="R279" s="23"/>
      <c r="S279" s="23"/>
      <c r="T279" s="23"/>
      <c r="U279" s="23"/>
      <c r="V279" s="23"/>
      <c r="W279" s="23"/>
    </row>
    <row r="280" spans="1:23" s="24" customFormat="1" ht="12.75" customHeight="1" outlineLevel="1" x14ac:dyDescent="0.2">
      <c r="A280" s="23"/>
      <c r="D280" s="13"/>
      <c r="E280" s="1234"/>
      <c r="F280" s="1235"/>
      <c r="G280" s="1235"/>
      <c r="H280" s="1235"/>
      <c r="I280" s="1235"/>
      <c r="J280" s="1235"/>
      <c r="K280" s="1235"/>
      <c r="L280" s="1235"/>
      <c r="M280" s="1235"/>
      <c r="N280" s="1236"/>
      <c r="P280" s="29"/>
      <c r="Q280" s="23"/>
      <c r="R280" s="23"/>
      <c r="S280" s="23"/>
      <c r="T280" s="23"/>
      <c r="U280" s="23"/>
      <c r="V280" s="23"/>
      <c r="W280" s="23"/>
    </row>
    <row r="281" spans="1:23" s="24" customFormat="1" outlineLevel="1" x14ac:dyDescent="0.2">
      <c r="A281" s="23"/>
      <c r="D281" s="13"/>
      <c r="E281" s="1231"/>
      <c r="F281" s="1232"/>
      <c r="G281" s="1232"/>
      <c r="H281" s="1232"/>
      <c r="I281" s="1232"/>
      <c r="J281" s="1232"/>
      <c r="K281" s="1232"/>
      <c r="L281" s="1232"/>
      <c r="M281" s="1232"/>
      <c r="N281" s="1233"/>
      <c r="P281" s="29"/>
      <c r="Q281" s="29"/>
      <c r="R281" s="29"/>
      <c r="S281" s="23"/>
      <c r="T281" s="23"/>
      <c r="U281" s="23"/>
      <c r="V281" s="23"/>
      <c r="W281" s="23"/>
    </row>
    <row r="282" spans="1:23" s="24" customFormat="1" outlineLevel="1" x14ac:dyDescent="0.2">
      <c r="A282" s="23"/>
      <c r="D282" s="13"/>
      <c r="E282" s="1202"/>
      <c r="F282" s="1203"/>
      <c r="G282" s="1203"/>
      <c r="H282" s="1203"/>
      <c r="I282" s="1203"/>
      <c r="J282" s="1203"/>
      <c r="K282" s="1203"/>
      <c r="L282" s="1203"/>
      <c r="M282" s="1203"/>
      <c r="N282" s="1204"/>
      <c r="P282" s="29"/>
      <c r="Q282" s="29"/>
      <c r="R282" s="29"/>
      <c r="S282" s="23"/>
      <c r="T282" s="23"/>
      <c r="U282" s="23"/>
      <c r="V282" s="23"/>
      <c r="W282" s="23"/>
    </row>
    <row r="283" spans="1:23" s="24" customFormat="1" outlineLevel="1" x14ac:dyDescent="0.2">
      <c r="A283" s="23"/>
      <c r="D283" s="13"/>
      <c r="P283" s="29"/>
      <c r="Q283" s="29"/>
      <c r="R283" s="29"/>
      <c r="S283" s="23"/>
      <c r="T283" s="23"/>
      <c r="U283" s="23"/>
      <c r="V283" s="23"/>
      <c r="W283" s="23"/>
    </row>
    <row r="284" spans="1:23" s="24" customFormat="1" ht="12.75" customHeight="1" outlineLevel="1" x14ac:dyDescent="0.2">
      <c r="A284" s="23"/>
      <c r="D284" s="13" t="s">
        <v>552</v>
      </c>
      <c r="E284" s="14" t="str">
        <f>Translations!$B$477</f>
        <v>Zahtijevana razina točnosti za podatak o djelatnosti:</v>
      </c>
      <c r="H284" s="30" t="str">
        <f>IF(H255="","",IF(CNTR_Category="A",INDEX(EUwideConstants!$G:$G,MATCH(Q284,EUwideConstants!$S:$S,0)),INDEX(EUwideConstants!$P:$P,MATCH(Q284,EUwideConstants!$S:$S,0))))</f>
        <v/>
      </c>
      <c r="I284" s="26" t="str">
        <f>IF(H284="","",IF(S284=0,EUconst_NA,IF(ISERROR(S284),"",EUconst_MsgTierActivityLevel &amp; " " &amp;S284)))</f>
        <v/>
      </c>
      <c r="J284" s="27"/>
      <c r="K284" s="27"/>
      <c r="L284" s="27"/>
      <c r="M284" s="27"/>
      <c r="N284" s="28"/>
      <c r="P284" s="29"/>
      <c r="Q284" s="92" t="str">
        <f>EUconst_CNTR_ActivityData&amp;H255</f>
        <v>ActivityData_</v>
      </c>
      <c r="R284" s="29"/>
      <c r="S284" s="32" t="str">
        <f>IF(H284="","",IF(H284=EUconst_NA,"",INDEX(EUwideConstants!$H:$O,MATCH(Q284,EUwideConstants!$S:$S,0),MATCH(H284,CNTR_TierList,0))))</f>
        <v/>
      </c>
      <c r="T284" s="23"/>
      <c r="U284" s="23"/>
      <c r="V284" s="23"/>
      <c r="W284" s="23"/>
    </row>
    <row r="285" spans="1:23" s="24" customFormat="1" ht="12.75" customHeight="1" outlineLevel="1" x14ac:dyDescent="0.2">
      <c r="A285" s="23"/>
      <c r="D285" s="13" t="s">
        <v>1020</v>
      </c>
      <c r="E285" s="14" t="str">
        <f>Translations!$B$478</f>
        <v>Korištena razina točnosti za podatak o djelatnosti:</v>
      </c>
      <c r="H285" s="192"/>
      <c r="I285" s="26" t="str">
        <f>IF(OR(ISBLANK(H285),H285=EUconst_NoTier),"",IF(S285=0,EUconst_NA,IF(ISERROR(S285),"",EUconst_MsgTierActivityLevel &amp; " " &amp;S285)))</f>
        <v/>
      </c>
      <c r="J285" s="27"/>
      <c r="K285" s="27"/>
      <c r="L285" s="27"/>
      <c r="M285" s="27"/>
      <c r="N285" s="28"/>
      <c r="P285" s="29"/>
      <c r="Q285" s="92" t="str">
        <f>EUconst_CNTR_ActivityData&amp;H255</f>
        <v>ActivityData_</v>
      </c>
      <c r="R285" s="29"/>
      <c r="S285" s="32" t="str">
        <f>IF(ISBLANK(H285),"",IF(H285=EUconst_NA,"",INDEX(EUwideConstants!$H:$O,MATCH(Q285,EUwideConstants!$S:$S,0),MATCH(H285,CNTR_TierList,0))))</f>
        <v/>
      </c>
      <c r="T285" s="23"/>
      <c r="U285" s="23"/>
      <c r="V285" s="23"/>
      <c r="W285" s="23"/>
    </row>
    <row r="286" spans="1:23" s="24" customFormat="1" ht="12.75" customHeight="1" outlineLevel="1" x14ac:dyDescent="0.2">
      <c r="A286" s="23"/>
      <c r="D286" s="13" t="s">
        <v>1021</v>
      </c>
      <c r="E286" s="14" t="str">
        <f>Translations!$B$479</f>
        <v>Postignuta nesigurnost:</v>
      </c>
      <c r="H286" s="229"/>
      <c r="I286" s="14" t="str">
        <f>Translations!$B$480</f>
        <v>Komentar:</v>
      </c>
      <c r="J286" s="193"/>
      <c r="K286" s="194"/>
      <c r="L286" s="194"/>
      <c r="M286" s="194"/>
      <c r="N286" s="195"/>
      <c r="P286" s="29"/>
      <c r="Q286" s="29"/>
      <c r="R286" s="29"/>
      <c r="S286" s="23"/>
      <c r="T286" s="23"/>
      <c r="U286" s="23"/>
      <c r="V286" s="23"/>
      <c r="W286" s="23"/>
    </row>
    <row r="287" spans="1:23" s="24" customFormat="1" ht="5.0999999999999996" customHeight="1" outlineLevel="1" x14ac:dyDescent="0.2">
      <c r="A287" s="23"/>
      <c r="D287" s="13"/>
      <c r="E287" s="67"/>
      <c r="F287" s="67"/>
      <c r="G287" s="67"/>
      <c r="H287" s="67"/>
      <c r="I287" s="67"/>
      <c r="J287" s="67"/>
      <c r="K287" s="67"/>
      <c r="L287" s="67"/>
      <c r="M287" s="67"/>
      <c r="N287" s="67"/>
      <c r="P287" s="29"/>
      <c r="Q287" s="29"/>
      <c r="R287" s="29"/>
      <c r="S287" s="23"/>
      <c r="T287" s="23"/>
      <c r="U287" s="23"/>
      <c r="V287" s="23"/>
      <c r="W287" s="23"/>
    </row>
    <row r="288" spans="1:23" s="24" customFormat="1" ht="15" customHeight="1" outlineLevel="1" x14ac:dyDescent="0.2">
      <c r="A288" s="23"/>
      <c r="D288" s="1179" t="str">
        <f>Translations!$B$490</f>
        <v>Faktori proračuna:</v>
      </c>
      <c r="E288" s="1179"/>
      <c r="F288" s="1179"/>
      <c r="G288" s="1179"/>
      <c r="H288" s="1179"/>
      <c r="I288" s="1179"/>
      <c r="J288" s="1179"/>
      <c r="K288" s="1179"/>
      <c r="L288" s="1179"/>
      <c r="M288" s="1179"/>
      <c r="N288" s="1179"/>
      <c r="P288" s="29"/>
      <c r="Q288" s="29"/>
      <c r="R288" s="29"/>
      <c r="S288" s="29"/>
      <c r="T288" s="6"/>
      <c r="U288" s="23"/>
      <c r="V288" s="23"/>
      <c r="W288" s="23"/>
    </row>
    <row r="289" spans="1:23" s="24" customFormat="1" ht="5.0999999999999996" customHeight="1" outlineLevel="1" x14ac:dyDescent="0.2">
      <c r="A289" s="23"/>
      <c r="D289" s="13"/>
      <c r="E289" s="14"/>
      <c r="P289" s="29"/>
      <c r="Q289" s="29"/>
      <c r="R289" s="29"/>
      <c r="S289" s="29"/>
      <c r="T289" s="6"/>
      <c r="U289" s="23"/>
      <c r="V289" s="23"/>
      <c r="W289" s="23"/>
    </row>
    <row r="290" spans="1:23" s="24" customFormat="1" ht="12.75" customHeight="1" outlineLevel="1" x14ac:dyDescent="0.2">
      <c r="A290" s="23"/>
      <c r="D290" s="13" t="s">
        <v>1017</v>
      </c>
      <c r="E290" s="14" t="str">
        <f>Translations!$B$515</f>
        <v>Korištene razine točnosti za faktore proračuna:</v>
      </c>
      <c r="P290" s="29"/>
      <c r="Q290" s="29"/>
      <c r="R290" s="29"/>
      <c r="S290" s="29"/>
      <c r="T290" s="23"/>
      <c r="U290" s="23"/>
      <c r="V290" s="23"/>
      <c r="W290" s="23"/>
    </row>
    <row r="291" spans="1:23" s="24" customFormat="1" ht="5.0999999999999996" customHeight="1" outlineLevel="1" x14ac:dyDescent="0.2">
      <c r="A291" s="23"/>
      <c r="D291" s="13"/>
      <c r="E291" s="14"/>
      <c r="P291" s="29"/>
      <c r="Q291" s="29"/>
      <c r="R291" s="29"/>
      <c r="S291" s="29"/>
      <c r="T291" s="23"/>
      <c r="U291" s="23"/>
      <c r="V291" s="23"/>
      <c r="W291" s="23"/>
    </row>
    <row r="292" spans="1:23" s="24" customFormat="1" ht="25.5" customHeight="1" outlineLevel="1" x14ac:dyDescent="0.2">
      <c r="A292" s="23"/>
      <c r="E292" s="1178" t="str">
        <f>Translations!$B$516</f>
        <v>Faktor proračuna:</v>
      </c>
      <c r="F292" s="1178"/>
      <c r="G292" s="1178"/>
      <c r="H292" s="50" t="str">
        <f>Translations!$B$517</f>
        <v>Zahtijevana razina točnosti:</v>
      </c>
      <c r="I292" s="50" t="str">
        <f>Translations!$B$518</f>
        <v>Korištena razina točnosti:</v>
      </c>
      <c r="J292" s="1206" t="str">
        <f>Translations!$B$519</f>
        <v>Puni tekst za korištenu razinu točnosti</v>
      </c>
      <c r="K292" s="1207"/>
      <c r="L292" s="1207"/>
      <c r="M292" s="1207"/>
      <c r="N292" s="1208"/>
      <c r="P292" s="29"/>
      <c r="Q292" s="29"/>
      <c r="R292" s="29"/>
      <c r="S292" s="15" t="s">
        <v>1036</v>
      </c>
      <c r="T292" s="23"/>
      <c r="U292" s="23"/>
      <c r="V292" s="23"/>
      <c r="W292" s="52" t="s">
        <v>1293</v>
      </c>
    </row>
    <row r="293" spans="1:23" s="24" customFormat="1" ht="12.75" customHeight="1" outlineLevel="1" x14ac:dyDescent="0.2">
      <c r="A293" s="23"/>
      <c r="D293" s="25" t="s">
        <v>1028</v>
      </c>
      <c r="E293" s="1177" t="str">
        <f>Translations!$B$520</f>
        <v>Donja ogrjevna vrijednost (DOV)</v>
      </c>
      <c r="F293" s="1177"/>
      <c r="G293" s="1177"/>
      <c r="H293" s="30" t="str">
        <f>IF(H255="","",IF(CNTR_Category="A",INDEX(EUwideConstants!$G:$G,MATCH(Q293,EUwideConstants!$S:$S,0)),INDEX(EUwideConstants!$P:$P,MATCH(Q293,EUwideConstants!$S:$S,0))))</f>
        <v/>
      </c>
      <c r="I293" s="192"/>
      <c r="J293" s="1182" t="str">
        <f t="shared" ref="J293:J298" si="14">IF(OR(ISBLANK(I293),I293=EUconst_NoTier),"",IF(S293=0,EUconst_NotApplicable,IF(ISERROR(S293),"",S293)))</f>
        <v/>
      </c>
      <c r="K293" s="1183"/>
      <c r="L293" s="1183"/>
      <c r="M293" s="1183"/>
      <c r="N293" s="1184"/>
      <c r="P293" s="29"/>
      <c r="Q293" s="92" t="str">
        <f>EUconst_CNTR_NCV&amp;H255</f>
        <v>NCV_</v>
      </c>
      <c r="R293" s="29"/>
      <c r="S293" s="31" t="str">
        <f>IF(ISBLANK(I293),"",IF(I293=EUconst_NA,"",INDEX(EUwideConstants!$H:$O,MATCH(Q293,EUwideConstants!$S:$S,0),MATCH(I293,CNTR_TierList,0))))</f>
        <v/>
      </c>
      <c r="T293" s="23"/>
      <c r="U293" s="23"/>
      <c r="V293" s="23"/>
      <c r="W293" s="32" t="b">
        <f t="shared" ref="W293:W298" si="15">(H293=EUconst_NA)</f>
        <v>0</v>
      </c>
    </row>
    <row r="294" spans="1:23" s="24" customFormat="1" ht="12.75" customHeight="1" outlineLevel="1" x14ac:dyDescent="0.2">
      <c r="A294" s="23"/>
      <c r="D294" s="25" t="s">
        <v>1029</v>
      </c>
      <c r="E294" s="1177" t="str">
        <f>Translations!$B$521</f>
        <v>Emisijski faktor (preliminarni)</v>
      </c>
      <c r="F294" s="1177"/>
      <c r="G294" s="1177"/>
      <c r="H294" s="30" t="str">
        <f>IF(H255="","",IF(CNTR_Category="A",INDEX(EUwideConstants!$G:$G,MATCH(Q294,EUwideConstants!$S:$S,0)),INDEX(EUwideConstants!$P:$P,MATCH(Q294,EUwideConstants!$S:$S,0))))</f>
        <v/>
      </c>
      <c r="I294" s="192"/>
      <c r="J294" s="1182" t="str">
        <f t="shared" si="14"/>
        <v/>
      </c>
      <c r="K294" s="1183"/>
      <c r="L294" s="1183"/>
      <c r="M294" s="1183"/>
      <c r="N294" s="1184"/>
      <c r="P294" s="29"/>
      <c r="Q294" s="92" t="str">
        <f>EUconst_CNTR_EF&amp;H255</f>
        <v>EF_</v>
      </c>
      <c r="R294" s="29"/>
      <c r="S294" s="31" t="str">
        <f>IF(ISBLANK(I294),"",IF(I294=EUconst_NA,"",INDEX(EUwideConstants!$H:$O,MATCH(Q294,EUwideConstants!$S:$S,0),MATCH(I294,CNTR_TierList,0))))</f>
        <v/>
      </c>
      <c r="T294" s="23"/>
      <c r="U294" s="23"/>
      <c r="V294" s="23"/>
      <c r="W294" s="32" t="b">
        <f t="shared" si="15"/>
        <v>0</v>
      </c>
    </row>
    <row r="295" spans="1:23" s="24" customFormat="1" ht="12.75" customHeight="1" outlineLevel="1" x14ac:dyDescent="0.2">
      <c r="A295" s="23"/>
      <c r="D295" s="25" t="s">
        <v>1466</v>
      </c>
      <c r="E295" s="1177" t="str">
        <f>Translations!$B$522</f>
        <v>Oksidacijski faktor</v>
      </c>
      <c r="F295" s="1177"/>
      <c r="G295" s="1177"/>
      <c r="H295" s="30" t="str">
        <f>IF(H255="","",IF(CNTR_Category="A",INDEX(EUwideConstants!$G:$G,MATCH(Q295,EUwideConstants!$S:$S,0)),INDEX(EUwideConstants!$P:$P,MATCH(Q295,EUwideConstants!$S:$S,0))))</f>
        <v/>
      </c>
      <c r="I295" s="192"/>
      <c r="J295" s="1182" t="str">
        <f t="shared" si="14"/>
        <v/>
      </c>
      <c r="K295" s="1183"/>
      <c r="L295" s="1183"/>
      <c r="M295" s="1183"/>
      <c r="N295" s="1184"/>
      <c r="P295" s="29"/>
      <c r="Q295" s="92" t="str">
        <f>EUconst_CNTR_OxidationFactor&amp;H255</f>
        <v>OxF_</v>
      </c>
      <c r="R295" s="29"/>
      <c r="S295" s="31" t="str">
        <f>IF(ISBLANK(I295),"",IF(I295=EUconst_NA,"",INDEX(EUwideConstants!$H:$O,MATCH(Q295,EUwideConstants!$S:$S,0),MATCH(I295,CNTR_TierList,0))))</f>
        <v/>
      </c>
      <c r="T295" s="23"/>
      <c r="U295" s="23"/>
      <c r="V295" s="23"/>
      <c r="W295" s="32" t="b">
        <f t="shared" si="15"/>
        <v>0</v>
      </c>
    </row>
    <row r="296" spans="1:23" s="24" customFormat="1" ht="12.75" customHeight="1" outlineLevel="1" x14ac:dyDescent="0.2">
      <c r="A296" s="23"/>
      <c r="D296" s="25" t="s">
        <v>1467</v>
      </c>
      <c r="E296" s="1177" t="str">
        <f>Translations!$B$523</f>
        <v>Konverzijski faktor</v>
      </c>
      <c r="F296" s="1177"/>
      <c r="G296" s="1177"/>
      <c r="H296" s="30" t="str">
        <f>IF(H255="","",IF(CNTR_Category="A",INDEX(EUwideConstants!$G:$G,MATCH(Q296,EUwideConstants!$S:$S,0)),INDEX(EUwideConstants!$P:$P,MATCH(Q296,EUwideConstants!$S:$S,0))))</f>
        <v/>
      </c>
      <c r="I296" s="192"/>
      <c r="J296" s="1182" t="str">
        <f t="shared" si="14"/>
        <v/>
      </c>
      <c r="K296" s="1183"/>
      <c r="L296" s="1183"/>
      <c r="M296" s="1183"/>
      <c r="N296" s="1184"/>
      <c r="P296" s="29"/>
      <c r="Q296" s="92" t="str">
        <f>EUconst_CNTR_ConversionFactor&amp;H255</f>
        <v>ConvF_</v>
      </c>
      <c r="R296" s="29"/>
      <c r="S296" s="31" t="str">
        <f>IF(ISBLANK(I296),"",IF(I296=EUconst_NA,"",INDEX(EUwideConstants!$H:$O,MATCH(Q296,EUwideConstants!$S:$S,0),MATCH(I296,CNTR_TierList,0))))</f>
        <v/>
      </c>
      <c r="T296" s="23"/>
      <c r="U296" s="23"/>
      <c r="V296" s="23"/>
      <c r="W296" s="32" t="b">
        <f t="shared" si="15"/>
        <v>0</v>
      </c>
    </row>
    <row r="297" spans="1:23" s="24" customFormat="1" ht="12.75" customHeight="1" outlineLevel="1" x14ac:dyDescent="0.2">
      <c r="A297" s="23"/>
      <c r="D297" s="25" t="s">
        <v>1468</v>
      </c>
      <c r="E297" s="1177" t="str">
        <f>Translations!$B$524</f>
        <v>Sadržaj ugljika</v>
      </c>
      <c r="F297" s="1177"/>
      <c r="G297" s="1177"/>
      <c r="H297" s="30" t="str">
        <f>IF(H255="","",IF(CNTR_Category="A",INDEX(EUwideConstants!$G:$G,MATCH(Q297,EUwideConstants!$S:$S,0)),INDEX(EUwideConstants!$P:$P,MATCH(Q297,EUwideConstants!$S:$S,0))))</f>
        <v/>
      </c>
      <c r="I297" s="192"/>
      <c r="J297" s="1182" t="str">
        <f t="shared" si="14"/>
        <v/>
      </c>
      <c r="K297" s="1183"/>
      <c r="L297" s="1183"/>
      <c r="M297" s="1183"/>
      <c r="N297" s="1184"/>
      <c r="P297" s="209"/>
      <c r="Q297" s="92" t="str">
        <f>EUconst_CNTR_CarbonContent&amp;H255</f>
        <v>CarbC_</v>
      </c>
      <c r="R297" s="29"/>
      <c r="S297" s="31" t="str">
        <f>IF(ISBLANK(I297),"",IF(I297=EUconst_NA,"",INDEX(EUwideConstants!$H:$O,MATCH(Q297,EUwideConstants!$S:$S,0),MATCH(I297,CNTR_TierList,0))))</f>
        <v/>
      </c>
      <c r="T297" s="23"/>
      <c r="U297" s="23"/>
      <c r="V297" s="23"/>
      <c r="W297" s="32" t="b">
        <f t="shared" si="15"/>
        <v>0</v>
      </c>
    </row>
    <row r="298" spans="1:23" s="24" customFormat="1" ht="12.75" customHeight="1" outlineLevel="1" x14ac:dyDescent="0.2">
      <c r="A298" s="23"/>
      <c r="D298" s="25" t="s">
        <v>1469</v>
      </c>
      <c r="E298" s="1177" t="str">
        <f>Translations!$B$525</f>
        <v>Udio biomase (ukoliko je primjenjiv)</v>
      </c>
      <c r="F298" s="1177"/>
      <c r="G298" s="1177"/>
      <c r="H298" s="30" t="str">
        <f>IF(H255="","",IF(CNTR_Category="A",INDEX(EUwideConstants!$G:$G,MATCH(Q298,EUwideConstants!$S:$S,0)),INDEX(EUwideConstants!$P:$P,MATCH(Q298,EUwideConstants!$S:$S,0))))</f>
        <v/>
      </c>
      <c r="I298" s="192"/>
      <c r="J298" s="1182" t="str">
        <f t="shared" si="14"/>
        <v/>
      </c>
      <c r="K298" s="1183"/>
      <c r="L298" s="1183"/>
      <c r="M298" s="1183"/>
      <c r="N298" s="1184"/>
      <c r="P298" s="29"/>
      <c r="Q298" s="92" t="str">
        <f>EUconst_CNTR_BiomassContent&amp;H255</f>
        <v>BioC_</v>
      </c>
      <c r="R298" s="29"/>
      <c r="S298" s="31" t="str">
        <f>IF(ISBLANK(I298),"",IF(I298=EUconst_NA,"",INDEX(EUwideConstants!$H:$O,MATCH(Q298,EUwideConstants!$S:$S,0),MATCH(I298,CNTR_TierList,0))))</f>
        <v/>
      </c>
      <c r="T298" s="23"/>
      <c r="U298" s="23"/>
      <c r="V298" s="23"/>
      <c r="W298" s="32" t="b">
        <f t="shared" si="15"/>
        <v>0</v>
      </c>
    </row>
    <row r="299" spans="1:23" s="24" customFormat="1" outlineLevel="1" x14ac:dyDescent="0.2">
      <c r="A299" s="23"/>
      <c r="D299" s="13"/>
      <c r="E299" s="67"/>
      <c r="F299" s="67"/>
      <c r="G299" s="67"/>
      <c r="H299" s="67"/>
      <c r="I299" s="67"/>
      <c r="J299" s="67"/>
      <c r="K299" s="67"/>
      <c r="L299" s="67"/>
      <c r="M299" s="67"/>
      <c r="N299" s="67"/>
      <c r="P299" s="29"/>
      <c r="Q299" s="23"/>
      <c r="R299" s="23"/>
      <c r="S299" s="23"/>
      <c r="T299" s="23"/>
      <c r="U299" s="23"/>
      <c r="V299" s="23"/>
      <c r="W299" s="23"/>
    </row>
    <row r="300" spans="1:23" s="24" customFormat="1" outlineLevel="1" x14ac:dyDescent="0.2">
      <c r="A300" s="23"/>
      <c r="D300" s="13" t="s">
        <v>1347</v>
      </c>
      <c r="E300" s="14" t="str">
        <f>Translations!$B$534</f>
        <v>Detalji faktora proračuna:</v>
      </c>
      <c r="F300" s="67"/>
      <c r="G300" s="67"/>
      <c r="H300" s="67"/>
      <c r="I300" s="67"/>
      <c r="J300" s="67"/>
      <c r="K300" s="67"/>
      <c r="L300" s="67"/>
      <c r="M300" s="67"/>
      <c r="N300" s="67"/>
      <c r="P300" s="29"/>
      <c r="Q300" s="23"/>
      <c r="R300" s="23"/>
      <c r="S300" s="23"/>
      <c r="T300" s="23"/>
      <c r="U300" s="23"/>
      <c r="V300" s="23"/>
      <c r="W300" s="23"/>
    </row>
    <row r="301" spans="1:23" s="24" customFormat="1" ht="5.0999999999999996" customHeight="1" outlineLevel="1" x14ac:dyDescent="0.2">
      <c r="A301" s="23"/>
      <c r="D301" s="13"/>
      <c r="E301" s="67"/>
      <c r="F301" s="67"/>
      <c r="G301" s="67"/>
      <c r="H301" s="67"/>
      <c r="I301" s="67"/>
      <c r="J301" s="67"/>
      <c r="K301" s="67"/>
      <c r="L301" s="67"/>
      <c r="M301" s="67"/>
      <c r="N301" s="67"/>
      <c r="P301" s="29"/>
      <c r="Q301" s="23"/>
      <c r="R301" s="23"/>
      <c r="S301" s="23"/>
      <c r="T301" s="23"/>
      <c r="U301" s="23"/>
      <c r="V301" s="23"/>
      <c r="W301" s="23"/>
    </row>
    <row r="302" spans="1:23" s="24" customFormat="1" ht="25.5" customHeight="1" outlineLevel="1" x14ac:dyDescent="0.2">
      <c r="A302" s="23"/>
      <c r="E302" s="1178" t="str">
        <f t="shared" ref="E302:E308" si="16">E292</f>
        <v>Faktor proračuna:</v>
      </c>
      <c r="F302" s="1178"/>
      <c r="G302" s="1178"/>
      <c r="H302" s="50" t="str">
        <f>I292</f>
        <v>Korištena razina točnosti:</v>
      </c>
      <c r="I302" s="51" t="str">
        <f>Translations!$B$535</f>
        <v>Zadana vrijednost</v>
      </c>
      <c r="J302" s="51" t="str">
        <f>Translations!$B$536</f>
        <v>Jedinica</v>
      </c>
      <c r="K302" s="51" t="str">
        <f>Translations!$B$537</f>
        <v>Oznaka izvora</v>
      </c>
      <c r="L302" s="51" t="str">
        <f>Translations!$B$538</f>
        <v>Oznaka analize</v>
      </c>
      <c r="M302" s="51" t="str">
        <f>Translations!$B$539</f>
        <v>Oznaka uzorkovanja</v>
      </c>
      <c r="N302" s="51" t="str">
        <f>Translations!$B$540</f>
        <v>Učestalost analiza</v>
      </c>
      <c r="P302" s="29"/>
      <c r="Q302" s="23"/>
      <c r="R302" s="23"/>
      <c r="S302" s="52" t="s">
        <v>383</v>
      </c>
      <c r="T302" s="23"/>
      <c r="U302" s="23"/>
      <c r="V302" s="23"/>
      <c r="W302" s="52" t="s">
        <v>1293</v>
      </c>
    </row>
    <row r="303" spans="1:23" s="24" customFormat="1" ht="12.75" customHeight="1" outlineLevel="1" x14ac:dyDescent="0.2">
      <c r="A303" s="23"/>
      <c r="D303" s="25" t="s">
        <v>1028</v>
      </c>
      <c r="E303" s="1177" t="str">
        <f t="shared" si="16"/>
        <v>Donja ogrjevna vrijednost (DOV)</v>
      </c>
      <c r="F303" s="1177"/>
      <c r="G303" s="1177"/>
      <c r="H303" s="30" t="str">
        <f t="shared" ref="H303:H308" si="17">IF(OR(ISBLANK(I293),I293=EUconst_NA),"",I293)</f>
        <v/>
      </c>
      <c r="I303" s="192"/>
      <c r="J303" s="192"/>
      <c r="K303" s="214"/>
      <c r="L303" s="213"/>
      <c r="M303" s="213"/>
      <c r="N303" s="196"/>
      <c r="P303" s="209"/>
      <c r="Q303" s="23"/>
      <c r="R303" s="23"/>
      <c r="S303" s="63" t="str">
        <f>IF(H303="","",IF(I293=EUconst_NA,"",INDEX(EUwideConstants!$AL:$AR,MATCH(Q293,EUwideConstants!$S:$S,0),MATCH(I293,CNTR_TierList,0))))</f>
        <v/>
      </c>
      <c r="T303" s="23"/>
      <c r="U303" s="23"/>
      <c r="V303" s="23"/>
      <c r="W303" s="32" t="b">
        <f t="shared" ref="W303:W308" si="18">OR(H303="",H303=EUconst_NA,J293=EUconst_NotApplicable)</f>
        <v>1</v>
      </c>
    </row>
    <row r="304" spans="1:23" s="24" customFormat="1" ht="12.75" customHeight="1" outlineLevel="1" x14ac:dyDescent="0.2">
      <c r="A304" s="23"/>
      <c r="D304" s="25" t="s">
        <v>1029</v>
      </c>
      <c r="E304" s="1177" t="str">
        <f t="shared" si="16"/>
        <v>Emisijski faktor (preliminarni)</v>
      </c>
      <c r="F304" s="1177"/>
      <c r="G304" s="1177"/>
      <c r="H304" s="30" t="str">
        <f t="shared" si="17"/>
        <v/>
      </c>
      <c r="I304" s="197"/>
      <c r="J304" s="192"/>
      <c r="K304" s="213"/>
      <c r="L304" s="271"/>
      <c r="M304" s="271"/>
      <c r="N304" s="196"/>
      <c r="P304" s="29"/>
      <c r="Q304" s="23"/>
      <c r="R304" s="23"/>
      <c r="S304" s="63" t="str">
        <f>IF(H304="","",IF(I294=EUconst_NA,"",INDEX(EUwideConstants!$AL:$AR,MATCH(Q294,EUwideConstants!$S:$S,0),MATCH(I294,CNTR_TierList,0))))</f>
        <v/>
      </c>
      <c r="T304" s="23"/>
      <c r="U304" s="23"/>
      <c r="V304" s="23"/>
      <c r="W304" s="32" t="b">
        <f t="shared" si="18"/>
        <v>1</v>
      </c>
    </row>
    <row r="305" spans="1:23" s="24" customFormat="1" ht="12.75" customHeight="1" outlineLevel="1" x14ac:dyDescent="0.2">
      <c r="A305" s="23"/>
      <c r="D305" s="25" t="s">
        <v>1466</v>
      </c>
      <c r="E305" s="1177" t="str">
        <f t="shared" si="16"/>
        <v>Oksidacijski faktor</v>
      </c>
      <c r="F305" s="1177"/>
      <c r="G305" s="1177"/>
      <c r="H305" s="30" t="str">
        <f t="shared" si="17"/>
        <v/>
      </c>
      <c r="I305" s="192"/>
      <c r="J305" s="192"/>
      <c r="K305" s="213"/>
      <c r="L305" s="213"/>
      <c r="M305" s="213"/>
      <c r="N305" s="196"/>
      <c r="P305" s="29"/>
      <c r="Q305" s="23"/>
      <c r="R305" s="23"/>
      <c r="S305" s="63" t="str">
        <f>IF(H305="","",IF(I295=EUconst_NA,"",INDEX(EUwideConstants!$AL:$AR,MATCH(Q295,EUwideConstants!$S:$S,0),MATCH(I295,CNTR_TierList,0))))</f>
        <v/>
      </c>
      <c r="T305" s="23"/>
      <c r="U305" s="23"/>
      <c r="V305" s="23"/>
      <c r="W305" s="32" t="b">
        <f t="shared" si="18"/>
        <v>1</v>
      </c>
    </row>
    <row r="306" spans="1:23" s="24" customFormat="1" ht="12.75" customHeight="1" outlineLevel="1" x14ac:dyDescent="0.2">
      <c r="A306" s="23"/>
      <c r="D306" s="25" t="s">
        <v>1467</v>
      </c>
      <c r="E306" s="1177" t="str">
        <f t="shared" si="16"/>
        <v>Konverzijski faktor</v>
      </c>
      <c r="F306" s="1177"/>
      <c r="G306" s="1177"/>
      <c r="H306" s="30" t="str">
        <f t="shared" si="17"/>
        <v/>
      </c>
      <c r="I306" s="192"/>
      <c r="J306" s="192"/>
      <c r="K306" s="213"/>
      <c r="L306" s="271"/>
      <c r="M306" s="213"/>
      <c r="N306" s="196"/>
      <c r="P306" s="29"/>
      <c r="Q306" s="23"/>
      <c r="R306" s="23"/>
      <c r="S306" s="63" t="str">
        <f>IF(H306="","",IF(I296=EUconst_NA,"",INDEX(EUwideConstants!$AL:$AR,MATCH(Q296,EUwideConstants!$S:$S,0),MATCH(I296,CNTR_TierList,0))))</f>
        <v/>
      </c>
      <c r="T306" s="23"/>
      <c r="U306" s="23"/>
      <c r="V306" s="23"/>
      <c r="W306" s="32" t="b">
        <f t="shared" si="18"/>
        <v>1</v>
      </c>
    </row>
    <row r="307" spans="1:23" s="24" customFormat="1" ht="12.75" customHeight="1" outlineLevel="1" x14ac:dyDescent="0.2">
      <c r="A307" s="23"/>
      <c r="D307" s="25" t="s">
        <v>1468</v>
      </c>
      <c r="E307" s="1177" t="str">
        <f t="shared" si="16"/>
        <v>Sadržaj ugljika</v>
      </c>
      <c r="F307" s="1177"/>
      <c r="G307" s="1177"/>
      <c r="H307" s="30" t="str">
        <f t="shared" si="17"/>
        <v/>
      </c>
      <c r="I307" s="192"/>
      <c r="J307" s="192"/>
      <c r="K307" s="213"/>
      <c r="L307" s="213"/>
      <c r="M307" s="213"/>
      <c r="N307" s="196"/>
      <c r="P307" s="29"/>
      <c r="Q307" s="23"/>
      <c r="R307" s="23"/>
      <c r="S307" s="63" t="str">
        <f>IF(H307="","",IF(I297=EUconst_NA,"",INDEX(EUwideConstants!$AL:$AR,MATCH(Q297,EUwideConstants!$S:$S,0),MATCH(I297,CNTR_TierList,0))))</f>
        <v/>
      </c>
      <c r="T307" s="23"/>
      <c r="U307" s="23"/>
      <c r="V307" s="23"/>
      <c r="W307" s="32" t="b">
        <f t="shared" si="18"/>
        <v>1</v>
      </c>
    </row>
    <row r="308" spans="1:23" s="24" customFormat="1" ht="12.75" customHeight="1" outlineLevel="1" x14ac:dyDescent="0.2">
      <c r="A308" s="23"/>
      <c r="D308" s="25" t="s">
        <v>1469</v>
      </c>
      <c r="E308" s="1177" t="str">
        <f t="shared" si="16"/>
        <v>Udio biomase (ukoliko je primjenjiv)</v>
      </c>
      <c r="F308" s="1177"/>
      <c r="G308" s="1177"/>
      <c r="H308" s="30" t="str">
        <f t="shared" si="17"/>
        <v/>
      </c>
      <c r="I308" s="192"/>
      <c r="J308" s="197"/>
      <c r="K308" s="213"/>
      <c r="L308" s="213"/>
      <c r="M308" s="213"/>
      <c r="N308" s="196"/>
      <c r="P308" s="47"/>
      <c r="Q308" s="23"/>
      <c r="R308" s="23"/>
      <c r="S308" s="63" t="str">
        <f>IF(H308="","",IF(I298=EUconst_NA,"",INDEX(EUwideConstants!$AL:$AR,MATCH(Q298,EUwideConstants!$S:$S,0),MATCH(I298,CNTR_TierList,0))))</f>
        <v/>
      </c>
      <c r="T308" s="23"/>
      <c r="U308" s="23"/>
      <c r="V308" s="23"/>
      <c r="W308" s="32" t="b">
        <f t="shared" si="18"/>
        <v>1</v>
      </c>
    </row>
    <row r="309" spans="1:23" s="24" customFormat="1" ht="12.75" customHeight="1" outlineLevel="1" x14ac:dyDescent="0.2">
      <c r="A309" s="23"/>
      <c r="D309" s="13"/>
      <c r="P309" s="29"/>
      <c r="Q309" s="23"/>
      <c r="R309" s="23"/>
      <c r="S309" s="23"/>
      <c r="T309" s="23"/>
      <c r="U309" s="23"/>
      <c r="V309" s="23"/>
      <c r="W309" s="23"/>
    </row>
    <row r="310" spans="1:23" s="24" customFormat="1" ht="15" customHeight="1" outlineLevel="1" x14ac:dyDescent="0.2">
      <c r="A310" s="23"/>
      <c r="D310" s="1179" t="str">
        <f>Translations!$B$545</f>
        <v>Komentari i objašnjenja</v>
      </c>
      <c r="E310" s="1179"/>
      <c r="F310" s="1179"/>
      <c r="G310" s="1179"/>
      <c r="H310" s="1179"/>
      <c r="I310" s="1179"/>
      <c r="J310" s="1179"/>
      <c r="K310" s="1179"/>
      <c r="L310" s="1179"/>
      <c r="M310" s="1179"/>
      <c r="N310" s="1179"/>
      <c r="P310" s="29"/>
      <c r="Q310" s="29"/>
      <c r="R310" s="29"/>
      <c r="S310" s="29"/>
      <c r="T310" s="6"/>
      <c r="U310" s="23"/>
      <c r="V310" s="23"/>
      <c r="W310" s="23"/>
    </row>
    <row r="311" spans="1:23" s="24" customFormat="1" ht="5.0999999999999996" customHeight="1" outlineLevel="1" x14ac:dyDescent="0.2">
      <c r="A311" s="23"/>
      <c r="D311" s="13"/>
      <c r="P311" s="29"/>
      <c r="Q311" s="23"/>
      <c r="R311" s="23"/>
      <c r="S311" s="23"/>
      <c r="T311" s="23"/>
      <c r="U311" s="23"/>
      <c r="V311" s="23"/>
      <c r="W311" s="23"/>
    </row>
    <row r="312" spans="1:23" s="24" customFormat="1" outlineLevel="1" x14ac:dyDescent="0.2">
      <c r="A312" s="23"/>
      <c r="D312" s="13" t="s">
        <v>1349</v>
      </c>
      <c r="E312" s="1005" t="str">
        <f>Translations!$B$1198</f>
        <v>Komentari i obrazloženja ako nisu primijenjene zahtijevane razine:</v>
      </c>
      <c r="F312" s="1005"/>
      <c r="G312" s="1005"/>
      <c r="H312" s="1005"/>
      <c r="I312" s="1005"/>
      <c r="J312" s="1005"/>
      <c r="K312" s="1005"/>
      <c r="L312" s="1005"/>
      <c r="M312" s="1005"/>
      <c r="N312" s="1005"/>
      <c r="P312" s="29"/>
      <c r="Q312" s="23"/>
      <c r="R312" s="23"/>
      <c r="S312" s="23"/>
      <c r="T312" s="23"/>
      <c r="U312" s="23"/>
      <c r="V312" s="23"/>
      <c r="W312" s="23"/>
    </row>
    <row r="313" spans="1:23" s="24" customFormat="1" ht="5.0999999999999996" customHeight="1" outlineLevel="1" x14ac:dyDescent="0.2">
      <c r="A313" s="23"/>
      <c r="D313" s="13"/>
      <c r="E313" s="48"/>
      <c r="P313" s="29"/>
      <c r="Q313" s="23"/>
      <c r="R313" s="23"/>
      <c r="S313" s="23"/>
      <c r="T313" s="23"/>
      <c r="U313" s="23"/>
      <c r="V313" s="23"/>
      <c r="W313" s="23"/>
    </row>
    <row r="314" spans="1:23" s="24" customFormat="1" ht="12.75" customHeight="1" outlineLevel="1" x14ac:dyDescent="0.2">
      <c r="A314" s="23"/>
      <c r="D314" s="13"/>
      <c r="E314" s="1181"/>
      <c r="F314" s="1101"/>
      <c r="G314" s="1101"/>
      <c r="H314" s="1101"/>
      <c r="I314" s="1101"/>
      <c r="J314" s="1101"/>
      <c r="K314" s="1101"/>
      <c r="L314" s="1101"/>
      <c r="M314" s="1101"/>
      <c r="N314" s="1102"/>
      <c r="P314" s="29"/>
      <c r="Q314" s="23"/>
      <c r="R314" s="23"/>
      <c r="S314" s="23"/>
      <c r="T314" s="23"/>
      <c r="U314" s="23"/>
      <c r="V314" s="23"/>
      <c r="W314" s="23"/>
    </row>
    <row r="315" spans="1:23" s="24" customFormat="1" ht="12.75" customHeight="1" outlineLevel="1" x14ac:dyDescent="0.2">
      <c r="A315" s="23"/>
      <c r="D315" s="13"/>
      <c r="E315" s="1180"/>
      <c r="F315" s="1091"/>
      <c r="G315" s="1091"/>
      <c r="H315" s="1091"/>
      <c r="I315" s="1091"/>
      <c r="J315" s="1091"/>
      <c r="K315" s="1091"/>
      <c r="L315" s="1091"/>
      <c r="M315" s="1091"/>
      <c r="N315" s="1092"/>
      <c r="P315" s="29"/>
      <c r="Q315" s="23"/>
      <c r="R315" s="23"/>
      <c r="S315" s="23"/>
      <c r="T315" s="23"/>
      <c r="U315" s="23"/>
      <c r="V315" s="23"/>
      <c r="W315" s="23"/>
    </row>
    <row r="316" spans="1:23" s="24" customFormat="1" ht="12.75" customHeight="1" outlineLevel="1" x14ac:dyDescent="0.2">
      <c r="A316" s="23"/>
      <c r="D316" s="13"/>
      <c r="E316" s="1238"/>
      <c r="F316" s="1094"/>
      <c r="G316" s="1094"/>
      <c r="H316" s="1094"/>
      <c r="I316" s="1094"/>
      <c r="J316" s="1094"/>
      <c r="K316" s="1094"/>
      <c r="L316" s="1094"/>
      <c r="M316" s="1094"/>
      <c r="N316" s="1095"/>
      <c r="P316" s="29"/>
      <c r="Q316" s="23"/>
      <c r="R316" s="23"/>
      <c r="S316" s="23"/>
      <c r="T316" s="23"/>
      <c r="U316" s="23"/>
      <c r="V316" s="23"/>
      <c r="W316" s="23"/>
    </row>
    <row r="317" spans="1:23" ht="12.75" customHeight="1" thickBot="1" x14ac:dyDescent="0.25">
      <c r="A317" s="72"/>
      <c r="C317" s="54"/>
      <c r="D317" s="55"/>
      <c r="E317" s="56"/>
      <c r="F317" s="54"/>
      <c r="G317" s="57"/>
      <c r="H317" s="57"/>
      <c r="I317" s="57"/>
      <c r="J317" s="57"/>
      <c r="K317" s="57"/>
      <c r="L317" s="57"/>
      <c r="M317" s="57"/>
      <c r="N317" s="57"/>
      <c r="O317" s="24"/>
      <c r="P317" s="15"/>
      <c r="Q317" s="72"/>
      <c r="R317" s="72"/>
      <c r="S317" s="75"/>
      <c r="T317" s="72"/>
      <c r="U317" s="72"/>
      <c r="V317" s="72"/>
      <c r="W317" s="72"/>
    </row>
    <row r="318" spans="1:23" ht="12.75" customHeight="1" thickBot="1" x14ac:dyDescent="0.25">
      <c r="A318" s="72"/>
      <c r="D318" s="13"/>
      <c r="E318" s="22"/>
      <c r="G318" s="2"/>
      <c r="H318" s="2"/>
      <c r="I318" s="2"/>
      <c r="J318" s="2"/>
      <c r="L318" s="2"/>
      <c r="M318" s="2"/>
      <c r="N318" s="2"/>
      <c r="O318" s="24"/>
      <c r="P318" s="15"/>
      <c r="Q318" s="72"/>
      <c r="R318" s="72"/>
      <c r="S318" s="66" t="s">
        <v>468</v>
      </c>
      <c r="T318" s="107" t="s">
        <v>469</v>
      </c>
      <c r="U318" s="107" t="s">
        <v>470</v>
      </c>
      <c r="V318" s="72"/>
      <c r="W318" s="72"/>
    </row>
    <row r="319" spans="1:23" s="186" customFormat="1" ht="15" customHeight="1" thickBot="1" x14ac:dyDescent="0.25">
      <c r="A319" s="76"/>
      <c r="B319" s="34"/>
      <c r="C319" s="35" t="str">
        <f>"F"&amp;Q319</f>
        <v>F4</v>
      </c>
      <c r="D319" s="1179" t="str">
        <f>CONCATENATE(Euconst_SourceStream," ", Q319,":")</f>
        <v>Tok izvora 4:</v>
      </c>
      <c r="E319" s="1179"/>
      <c r="F319" s="1179"/>
      <c r="G319" s="1193"/>
      <c r="H319" s="1200" t="str">
        <f>IF(INDEX('C_Opis postrojenja'!$F$194:$F$204,MATCH(C319,'C_Opis postrojenja'!$E$194:$E$204,0))&gt;0,INDEX('C_Opis postrojenja'!$F$194:$F$204,MATCH(C319,'C_Opis postrojenja'!$E$194:$E$204,0)),"")</f>
        <v/>
      </c>
      <c r="I319" s="1200"/>
      <c r="J319" s="1200"/>
      <c r="K319" s="1200"/>
      <c r="L319" s="1201"/>
      <c r="M319" s="1229" t="str">
        <f>IF(S319=TRUE,IF(U319="",T319,U319),"")</f>
        <v/>
      </c>
      <c r="N319" s="1230"/>
      <c r="O319" s="24"/>
      <c r="P319" s="41"/>
      <c r="Q319" s="33">
        <f>Q253+1</f>
        <v>4</v>
      </c>
      <c r="R319" s="37"/>
      <c r="S319" s="40" t="b">
        <f>IF(INDEX('C_Opis postrojenja'!$M:$M,MATCH(Q321,'C_Opis postrojenja'!$Q:$Q,0))="",FALSE,TRUE)</f>
        <v>0</v>
      </c>
      <c r="T319" s="92" t="str">
        <f>IF(S319=TRUE,INDEX('C_Opis postrojenja'!$M:$M,MATCH(Q321,'C_Opis postrojenja'!$Q:$Q,0)),"")</f>
        <v/>
      </c>
      <c r="U319" s="40" t="str">
        <f>IF(S319=TRUE,IF(ISBLANK(INDEX('C_Opis postrojenja'!$N:$N,MATCH(Q321,'C_Opis postrojenja'!$Q:$Q,0))),"",INDEX('C_Opis postrojenja'!$N:$N,MATCH(Q321,'C_Opis postrojenja'!$Q:$Q,0))),"")</f>
        <v/>
      </c>
      <c r="V319" s="37"/>
      <c r="W319" s="37"/>
    </row>
    <row r="320" spans="1:23" s="24" customFormat="1" ht="5.0999999999999996" customHeight="1" x14ac:dyDescent="0.2">
      <c r="A320" s="72"/>
      <c r="B320" s="8"/>
      <c r="C320" s="8"/>
      <c r="D320" s="8"/>
      <c r="E320" s="8"/>
      <c r="F320" s="8"/>
      <c r="G320" s="8"/>
      <c r="H320" s="8"/>
      <c r="I320" s="8"/>
      <c r="J320" s="8"/>
      <c r="K320" s="8"/>
      <c r="L320" s="8"/>
      <c r="M320" s="7"/>
      <c r="N320" s="7"/>
      <c r="P320" s="17"/>
      <c r="Q320" s="12"/>
      <c r="R320" s="23"/>
      <c r="S320" s="23"/>
      <c r="T320" s="23"/>
      <c r="U320" s="23"/>
      <c r="V320" s="23"/>
      <c r="W320" s="23"/>
    </row>
    <row r="321" spans="1:23" s="24" customFormat="1" ht="12.75" customHeight="1" x14ac:dyDescent="0.2">
      <c r="A321" s="72"/>
      <c r="B321" s="8"/>
      <c r="C321" s="8"/>
      <c r="D321" s="13"/>
      <c r="E321" s="1066" t="str">
        <f>Translations!$B$437</f>
        <v>Vrsta toka izvora:</v>
      </c>
      <c r="F321" s="1066"/>
      <c r="G321" s="1022"/>
      <c r="H321" s="1218" t="str">
        <f>IF(INDEX('C_Opis postrojenja'!$I$194:$I$204,MATCH(C319,'C_Opis postrojenja'!$E$194:$E$204,0))&gt;0,INDEX('C_Opis postrojenja'!$I$194:$I$204,MATCH(C319,'C_Opis postrojenja'!$E$194:$E$204,0)),"")</f>
        <v/>
      </c>
      <c r="I321" s="1219"/>
      <c r="J321" s="1219"/>
      <c r="K321" s="1219"/>
      <c r="L321" s="1220"/>
      <c r="P321" s="17"/>
      <c r="Q321" s="39" t="str">
        <f>EUconst_CNTR_SourceCategory&amp;C319</f>
        <v>SourceCategory_F4</v>
      </c>
      <c r="R321" s="23"/>
      <c r="S321" s="23"/>
      <c r="T321" s="23"/>
      <c r="U321" s="23"/>
      <c r="V321" s="23"/>
      <c r="W321" s="23"/>
    </row>
    <row r="322" spans="1:23" s="24" customFormat="1" ht="12.75" customHeight="1" outlineLevel="1" x14ac:dyDescent="0.2">
      <c r="A322" s="23"/>
      <c r="B322" s="8"/>
      <c r="C322" s="8"/>
      <c r="D322" s="11"/>
      <c r="E322" s="1066" t="str">
        <f>Translations!$B$438</f>
        <v>Primijenjiva metoda prema Uredbi:</v>
      </c>
      <c r="F322" s="1066"/>
      <c r="G322" s="1022"/>
      <c r="H322" s="1188" t="str">
        <f>IF(H321="","",INDEX(EUwideConstants!F:F,MATCH(H321,EUwideConstants!Q:Q,0)))</f>
        <v/>
      </c>
      <c r="I322" s="1188"/>
      <c r="J322" s="1188"/>
      <c r="K322" s="1188"/>
      <c r="L322" s="1188"/>
      <c r="M322" s="2"/>
      <c r="N322" s="2"/>
      <c r="P322" s="17"/>
      <c r="Q322" s="12"/>
      <c r="R322" s="23"/>
      <c r="S322" s="23"/>
      <c r="T322" s="23"/>
      <c r="U322" s="23"/>
      <c r="V322" s="23"/>
      <c r="W322" s="23"/>
    </row>
    <row r="323" spans="1:23" s="24" customFormat="1" ht="12.75" customHeight="1" outlineLevel="1" x14ac:dyDescent="0.2">
      <c r="A323" s="23"/>
      <c r="D323" s="38"/>
      <c r="E323" s="1066" t="str">
        <f>Translations!$B$439</f>
        <v>Parametar na koji se odnosi nesigurnost:</v>
      </c>
      <c r="F323" s="1066"/>
      <c r="G323" s="1022"/>
      <c r="H323" s="1188" t="str">
        <f>IF(H321="","",INDEX(EUwideConstants!E:E,MATCH(H321,EUwideConstants!Q:Q,0)))</f>
        <v/>
      </c>
      <c r="I323" s="1188"/>
      <c r="J323" s="1188"/>
      <c r="K323" s="1188"/>
      <c r="L323" s="1188"/>
      <c r="P323" s="17"/>
      <c r="Q323" s="12"/>
      <c r="R323" s="23"/>
      <c r="S323" s="23"/>
      <c r="T323" s="23"/>
      <c r="U323" s="23"/>
      <c r="V323" s="23"/>
      <c r="W323" s="23"/>
    </row>
    <row r="324" spans="1:23" s="24" customFormat="1" ht="5.0999999999999996" customHeight="1" outlineLevel="1" x14ac:dyDescent="0.2">
      <c r="A324" s="23"/>
      <c r="P324" s="29"/>
      <c r="Q324" s="23"/>
      <c r="R324" s="23"/>
      <c r="S324" s="23"/>
      <c r="T324" s="23"/>
      <c r="U324" s="23"/>
      <c r="V324" s="23"/>
      <c r="W324" s="23"/>
    </row>
    <row r="325" spans="1:23" s="24" customFormat="1" ht="51" customHeight="1" outlineLevel="1" x14ac:dyDescent="0.2">
      <c r="A325" s="23"/>
      <c r="D325" s="13"/>
      <c r="E325" s="1223" t="str">
        <f>IF(H319="","",INDEX(EUconst_SmallEmiSouStreamMsg,MATCH(Q325,EUconst_SmallEmiSouStream,0)))</f>
        <v/>
      </c>
      <c r="F325" s="1224"/>
      <c r="G325" s="1224"/>
      <c r="H325" s="1224"/>
      <c r="I325" s="1224"/>
      <c r="J325" s="1224"/>
      <c r="K325" s="1224"/>
      <c r="L325" s="1224"/>
      <c r="M325" s="1224"/>
      <c r="N325" s="1225"/>
      <c r="P325" s="15"/>
      <c r="Q325" s="43" t="str">
        <f>IF(CNTR_SmallEmitter=TRUE,EUconst_CNTR_SmallEmitter,EUconst_CNTR_NoSmallEmitter) &amp; IF((CNTR_Category)="","C",CNTR_Category) &amp; "_" &amp; IF(M319="",1,MATCH(M319,SourceCategory,0))</f>
        <v>NoSmallEmitter_C_1</v>
      </c>
      <c r="R325" s="23"/>
      <c r="S325" s="23"/>
      <c r="T325" s="23"/>
      <c r="U325" s="23"/>
      <c r="V325" s="23"/>
      <c r="W325" s="23"/>
    </row>
    <row r="326" spans="1:23" s="24" customFormat="1" ht="12.75" customHeight="1" outlineLevel="1" x14ac:dyDescent="0.2">
      <c r="A326" s="23"/>
      <c r="D326" s="13"/>
      <c r="P326" s="29"/>
      <c r="Q326" s="23"/>
      <c r="R326" s="23"/>
      <c r="S326" s="23"/>
      <c r="T326" s="23"/>
      <c r="U326" s="23"/>
      <c r="V326" s="23"/>
      <c r="W326" s="23"/>
    </row>
    <row r="327" spans="1:23" s="24" customFormat="1" ht="15" customHeight="1" outlineLevel="1" x14ac:dyDescent="0.2">
      <c r="A327" s="23"/>
      <c r="D327" s="1179" t="str">
        <f>Translations!$B$454</f>
        <v>Podaci o aktivnosti:</v>
      </c>
      <c r="E327" s="1179"/>
      <c r="F327" s="1179"/>
      <c r="G327" s="1179"/>
      <c r="H327" s="1179"/>
      <c r="I327" s="1179"/>
      <c r="J327" s="1179"/>
      <c r="K327" s="1179"/>
      <c r="L327" s="1179"/>
      <c r="M327" s="1179"/>
      <c r="N327" s="1179"/>
      <c r="P327" s="29"/>
      <c r="Q327" s="23"/>
      <c r="R327" s="23"/>
      <c r="S327" s="23"/>
      <c r="T327" s="23"/>
      <c r="U327" s="23"/>
      <c r="V327" s="23"/>
      <c r="W327" s="23"/>
    </row>
    <row r="328" spans="1:23" s="24" customFormat="1" ht="5.0999999999999996" customHeight="1" outlineLevel="1" x14ac:dyDescent="0.2">
      <c r="A328" s="23"/>
      <c r="D328" s="13"/>
      <c r="P328" s="29"/>
      <c r="Q328" s="23"/>
      <c r="R328" s="23"/>
      <c r="S328" s="23"/>
      <c r="T328" s="23"/>
      <c r="U328" s="23"/>
      <c r="V328" s="23"/>
      <c r="W328" s="23"/>
    </row>
    <row r="329" spans="1:23" s="24" customFormat="1" outlineLevel="1" x14ac:dyDescent="0.2">
      <c r="A329" s="23"/>
      <c r="D329" s="13" t="s">
        <v>1016</v>
      </c>
      <c r="E329" s="985" t="str">
        <f>Translations!$B$455</f>
        <v>Metoda određivanja podataka o aktivnosti:</v>
      </c>
      <c r="F329" s="985"/>
      <c r="G329" s="985"/>
      <c r="H329" s="985"/>
      <c r="I329" s="985"/>
      <c r="J329" s="985"/>
      <c r="K329" s="985"/>
      <c r="L329" s="985"/>
      <c r="M329" s="985"/>
      <c r="N329" s="985"/>
      <c r="P329" s="29"/>
      <c r="Q329" s="23"/>
      <c r="R329" s="23"/>
      <c r="S329" s="23"/>
      <c r="T329" s="23"/>
      <c r="U329" s="23"/>
      <c r="V329" s="23"/>
      <c r="W329" s="23"/>
    </row>
    <row r="330" spans="1:23" s="24" customFormat="1" ht="5.0999999999999996" customHeight="1" outlineLevel="1" x14ac:dyDescent="0.2">
      <c r="A330" s="23"/>
      <c r="D330" s="13"/>
      <c r="E330" s="14"/>
      <c r="F330" s="14"/>
      <c r="G330" s="14"/>
      <c r="H330" s="14"/>
      <c r="I330" s="14"/>
      <c r="L330" s="22"/>
      <c r="P330" s="29"/>
      <c r="Q330" s="23"/>
      <c r="R330" s="23"/>
      <c r="S330" s="23"/>
      <c r="T330" s="23"/>
      <c r="U330" s="23"/>
      <c r="V330" s="23"/>
      <c r="W330" s="23"/>
    </row>
    <row r="331" spans="1:23" s="24" customFormat="1" ht="12.75" customHeight="1" outlineLevel="1" x14ac:dyDescent="0.2">
      <c r="A331" s="23"/>
      <c r="D331" s="25" t="s">
        <v>1028</v>
      </c>
      <c r="E331" s="11" t="str">
        <f>Translations!$B$456</f>
        <v>Metoda određivanja:</v>
      </c>
      <c r="G331" s="14"/>
      <c r="H331" s="1221"/>
      <c r="I331" s="1222"/>
      <c r="P331" s="220"/>
      <c r="Q331" s="23"/>
      <c r="R331" s="23"/>
      <c r="S331" s="23"/>
      <c r="T331" s="23"/>
      <c r="U331" s="23"/>
      <c r="V331" s="23"/>
      <c r="W331" s="63" t="str">
        <f>IF(M319="","",IF(M319=INDEX(SourceCategory,3),1,IF(CNTR_InstHasCalculation=FALSE,0,2)))</f>
        <v/>
      </c>
    </row>
    <row r="332" spans="1:23" s="24" customFormat="1" ht="5.0999999999999996" customHeight="1" outlineLevel="1" x14ac:dyDescent="0.2">
      <c r="A332" s="23"/>
      <c r="D332" s="25"/>
      <c r="G332" s="14"/>
      <c r="H332" s="44"/>
      <c r="I332" s="44"/>
      <c r="P332" s="29"/>
      <c r="Q332" s="23"/>
      <c r="R332" s="23"/>
      <c r="S332" s="23"/>
      <c r="T332" s="23"/>
      <c r="U332" s="23"/>
      <c r="V332" s="23"/>
      <c r="W332" s="23"/>
    </row>
    <row r="333" spans="1:23" s="24" customFormat="1" ht="12.75" customHeight="1" outlineLevel="1" x14ac:dyDescent="0.2">
      <c r="A333" s="23"/>
      <c r="E333" s="46"/>
      <c r="F333" s="1189" t="str">
        <f>Translations!$B$459</f>
        <v>Oznaka postupka za utvrđivanje zaliha na kraju godine:</v>
      </c>
      <c r="G333" s="1189"/>
      <c r="H333" s="1189"/>
      <c r="I333" s="1189"/>
      <c r="J333" s="1190"/>
      <c r="K333" s="1221"/>
      <c r="L333" s="1222"/>
      <c r="P333" s="29"/>
      <c r="Q333" s="23"/>
      <c r="R333" s="23"/>
      <c r="S333" s="23"/>
      <c r="T333" s="23"/>
      <c r="U333" s="29"/>
      <c r="V333" s="32" t="b">
        <f>IF(OR(H319="",ISBLANK(H331)),FALSE,IF(MATCH(H331,EUconst_ActivityDeterminationMethod,0)=2,TRUE,FALSE))</f>
        <v>0</v>
      </c>
      <c r="W333" s="63" t="str">
        <f>IF(V333=TRUE,0,W331)</f>
        <v/>
      </c>
    </row>
    <row r="334" spans="1:23" s="24" customFormat="1" ht="5.0999999999999996" customHeight="1" outlineLevel="1" x14ac:dyDescent="0.2">
      <c r="A334" s="23"/>
      <c r="P334" s="29"/>
      <c r="Q334" s="23"/>
      <c r="R334" s="23"/>
      <c r="S334" s="23"/>
      <c r="T334" s="23"/>
      <c r="U334" s="23"/>
      <c r="V334" s="23"/>
      <c r="W334" s="23"/>
    </row>
    <row r="335" spans="1:23" s="24" customFormat="1" ht="12.75" customHeight="1" outlineLevel="1" x14ac:dyDescent="0.2">
      <c r="A335" s="23"/>
      <c r="D335" s="46" t="s">
        <v>1029</v>
      </c>
      <c r="E335" s="11" t="str">
        <f>Translations!$B$462</f>
        <v>Instrumenti pod nadzorom:</v>
      </c>
      <c r="G335" s="14"/>
      <c r="H335" s="1221"/>
      <c r="I335" s="1222"/>
      <c r="J335" s="25"/>
      <c r="P335" s="29"/>
      <c r="Q335" s="23"/>
      <c r="R335" s="23"/>
      <c r="S335" s="23"/>
      <c r="T335" s="23"/>
      <c r="U335" s="23"/>
      <c r="V335" s="23"/>
      <c r="W335" s="63" t="str">
        <f>W331</f>
        <v/>
      </c>
    </row>
    <row r="336" spans="1:23" s="24" customFormat="1" ht="5.0999999999999996" customHeight="1" outlineLevel="1" x14ac:dyDescent="0.2">
      <c r="A336" s="23"/>
      <c r="D336" s="25"/>
      <c r="G336" s="14"/>
      <c r="H336" s="44"/>
      <c r="I336" s="44"/>
      <c r="J336" s="25"/>
      <c r="P336" s="29"/>
      <c r="Q336" s="23"/>
      <c r="R336" s="23"/>
      <c r="S336" s="23"/>
      <c r="T336" s="23"/>
      <c r="U336" s="23"/>
      <c r="V336" s="23"/>
      <c r="W336" s="23"/>
    </row>
    <row r="337" spans="1:23" s="24" customFormat="1" ht="12.75" customHeight="1" outlineLevel="1" x14ac:dyDescent="0.2">
      <c r="A337" s="23"/>
      <c r="D337" s="25"/>
      <c r="E337" s="46" t="s">
        <v>1294</v>
      </c>
      <c r="F337" s="873" t="str">
        <f>Translations!$B$465</f>
        <v>Potvrdite da su ispunjeni zahtjevi iz članka 29. stavka 1. Uredbe</v>
      </c>
      <c r="G337" s="903"/>
      <c r="H337" s="903"/>
      <c r="I337" s="903"/>
      <c r="J337" s="903"/>
      <c r="K337" s="903"/>
      <c r="L337" s="192"/>
      <c r="P337" s="29"/>
      <c r="Q337" s="23"/>
      <c r="R337" s="23"/>
      <c r="S337" s="23"/>
      <c r="T337" s="23"/>
      <c r="U337" s="23"/>
      <c r="V337" s="32" t="b">
        <f>IF(OR(H319="",ISBLANK(H335)),FALSE,IF(MATCH(H335,EUconst_OwnerInstrument,0)=1,TRUE,FALSE))</f>
        <v>0</v>
      </c>
      <c r="W337" s="63" t="str">
        <f>IF(V337=TRUE,0,W331)</f>
        <v/>
      </c>
    </row>
    <row r="338" spans="1:23" s="24" customFormat="1" ht="5.0999999999999996" customHeight="1" outlineLevel="1" x14ac:dyDescent="0.2">
      <c r="A338" s="23"/>
      <c r="D338" s="25"/>
      <c r="E338" s="25"/>
      <c r="G338" s="14"/>
      <c r="N338" s="44"/>
      <c r="P338" s="29"/>
      <c r="Q338" s="23"/>
      <c r="R338" s="23"/>
      <c r="S338" s="23"/>
      <c r="T338" s="23"/>
      <c r="U338" s="23"/>
      <c r="V338" s="16"/>
      <c r="W338" s="23"/>
    </row>
    <row r="339" spans="1:23" s="24" customFormat="1" ht="12.75" customHeight="1" outlineLevel="1" x14ac:dyDescent="0.2">
      <c r="A339" s="23"/>
      <c r="D339" s="25"/>
      <c r="E339" s="46" t="s">
        <v>1295</v>
      </c>
      <c r="F339" s="1189" t="str">
        <f>Translations!$B$468</f>
        <v>Koristite li fakture za utvrđivanje količine goriva ili sirovina?</v>
      </c>
      <c r="G339" s="1189"/>
      <c r="H339" s="1189"/>
      <c r="I339" s="1189"/>
      <c r="J339" s="1189"/>
      <c r="K339" s="1190"/>
      <c r="L339" s="192"/>
      <c r="P339" s="29"/>
      <c r="Q339" s="23"/>
      <c r="R339" s="23"/>
      <c r="S339" s="23"/>
      <c r="T339" s="23"/>
      <c r="U339" s="23"/>
      <c r="V339" s="32" t="b">
        <f>IF(OR(H319="",ISBLANK(H335)),FALSE,IF(MATCH(H335,EUconst_OwnerInstrument,0)=1,TRUE,FALSE))</f>
        <v>0</v>
      </c>
      <c r="W339" s="63" t="str">
        <f>IF(V339=TRUE,0,W331)</f>
        <v/>
      </c>
    </row>
    <row r="340" spans="1:23" s="24" customFormat="1" ht="5.0999999999999996" customHeight="1" outlineLevel="1" x14ac:dyDescent="0.2">
      <c r="A340" s="23"/>
      <c r="D340" s="25"/>
      <c r="E340" s="25"/>
      <c r="G340" s="14"/>
      <c r="J340" s="25"/>
      <c r="L340" s="45"/>
      <c r="P340" s="29"/>
      <c r="Q340" s="23"/>
      <c r="R340" s="23"/>
      <c r="S340" s="23"/>
      <c r="T340" s="23"/>
      <c r="U340" s="23"/>
      <c r="V340" s="23"/>
      <c r="W340" s="23"/>
    </row>
    <row r="341" spans="1:23" s="24" customFormat="1" ht="12.75" customHeight="1" outlineLevel="1" x14ac:dyDescent="0.2">
      <c r="A341" s="23"/>
      <c r="D341" s="25"/>
      <c r="E341" s="46" t="s">
        <v>1296</v>
      </c>
      <c r="F341" s="1189" t="str">
        <f>Translations!$B$469</f>
        <v>Potvrdite da su trgovinski partner i operater neovisni.</v>
      </c>
      <c r="G341" s="1189"/>
      <c r="H341" s="1189"/>
      <c r="I341" s="1189"/>
      <c r="J341" s="1189"/>
      <c r="K341" s="1190"/>
      <c r="L341" s="192"/>
      <c r="P341" s="29"/>
      <c r="Q341" s="23"/>
      <c r="R341" s="23"/>
      <c r="S341" s="23"/>
      <c r="T341" s="23"/>
      <c r="U341" s="23"/>
      <c r="V341" s="32" t="b">
        <f>IF(OR(H319="",ISBLANK(H335)),FALSE,IF(MATCH(H335,EUconst_OwnerInstrument,0)=1,TRUE,FALSE))</f>
        <v>0</v>
      </c>
      <c r="W341" s="63" t="str">
        <f>IF(V341=TRUE,0,W331)</f>
        <v/>
      </c>
    </row>
    <row r="342" spans="1:23" s="24" customFormat="1" outlineLevel="1" x14ac:dyDescent="0.2">
      <c r="A342" s="23"/>
      <c r="P342" s="29"/>
      <c r="Q342" s="23"/>
      <c r="R342" s="23"/>
      <c r="S342" s="23"/>
      <c r="T342" s="23"/>
      <c r="U342" s="23"/>
      <c r="V342" s="23"/>
      <c r="W342" s="23"/>
    </row>
    <row r="343" spans="1:23" s="24" customFormat="1" ht="12.75" customHeight="1" outlineLevel="1" x14ac:dyDescent="0.2">
      <c r="A343" s="23"/>
      <c r="D343" s="13" t="s">
        <v>1018</v>
      </c>
      <c r="E343" s="14" t="str">
        <f>Translations!$B$472</f>
        <v>Korišteni mjerni instrumenti:</v>
      </c>
      <c r="H343" s="215"/>
      <c r="I343" s="215"/>
      <c r="J343" s="215"/>
      <c r="K343" s="215"/>
      <c r="L343" s="215"/>
      <c r="P343" s="15"/>
      <c r="Q343" s="23"/>
      <c r="R343" s="23"/>
      <c r="S343" s="23"/>
      <c r="T343" s="23"/>
      <c r="U343" s="23"/>
      <c r="V343" s="23"/>
      <c r="W343" s="23"/>
    </row>
    <row r="344" spans="1:23" s="24" customFormat="1" ht="5.0999999999999996" customHeight="1" outlineLevel="1" x14ac:dyDescent="0.2">
      <c r="A344" s="23"/>
      <c r="D344" s="13"/>
      <c r="E344" s="14"/>
      <c r="P344" s="15"/>
      <c r="Q344" s="23"/>
      <c r="R344" s="23"/>
      <c r="S344" s="23"/>
      <c r="T344" s="23"/>
      <c r="U344" s="23"/>
      <c r="V344" s="23"/>
      <c r="W344" s="23"/>
    </row>
    <row r="345" spans="1:23" s="24" customFormat="1" outlineLevel="1" x14ac:dyDescent="0.2">
      <c r="A345" s="23"/>
      <c r="D345" s="13"/>
      <c r="E345" s="24" t="str">
        <f>Translations!$B$475</f>
        <v>Komentar/opis pristupa ako se koristi više instrumenata:</v>
      </c>
      <c r="I345" s="11"/>
      <c r="P345" s="29"/>
      <c r="Q345" s="23"/>
      <c r="R345" s="23"/>
      <c r="S345" s="23"/>
      <c r="T345" s="23"/>
      <c r="U345" s="23"/>
      <c r="V345" s="23"/>
      <c r="W345" s="23"/>
    </row>
    <row r="346" spans="1:23" s="24" customFormat="1" ht="12.75" customHeight="1" outlineLevel="1" x14ac:dyDescent="0.2">
      <c r="A346" s="23"/>
      <c r="D346" s="13"/>
      <c r="E346" s="1234"/>
      <c r="F346" s="1235"/>
      <c r="G346" s="1235"/>
      <c r="H346" s="1235"/>
      <c r="I346" s="1235"/>
      <c r="J346" s="1235"/>
      <c r="K346" s="1235"/>
      <c r="L346" s="1235"/>
      <c r="M346" s="1235"/>
      <c r="N346" s="1236"/>
      <c r="P346" s="29"/>
      <c r="Q346" s="23"/>
      <c r="R346" s="23"/>
      <c r="S346" s="23"/>
      <c r="T346" s="23"/>
      <c r="U346" s="23"/>
      <c r="V346" s="23"/>
      <c r="W346" s="23"/>
    </row>
    <row r="347" spans="1:23" s="24" customFormat="1" outlineLevel="1" x14ac:dyDescent="0.2">
      <c r="A347" s="23"/>
      <c r="D347" s="13"/>
      <c r="E347" s="1231"/>
      <c r="F347" s="1232"/>
      <c r="G347" s="1232"/>
      <c r="H347" s="1232"/>
      <c r="I347" s="1232"/>
      <c r="J347" s="1232"/>
      <c r="K347" s="1232"/>
      <c r="L347" s="1232"/>
      <c r="M347" s="1232"/>
      <c r="N347" s="1233"/>
      <c r="P347" s="29"/>
      <c r="Q347" s="29"/>
      <c r="R347" s="29"/>
      <c r="S347" s="23"/>
      <c r="T347" s="23"/>
      <c r="U347" s="23"/>
      <c r="V347" s="23"/>
      <c r="W347" s="23"/>
    </row>
    <row r="348" spans="1:23" s="24" customFormat="1" outlineLevel="1" x14ac:dyDescent="0.2">
      <c r="A348" s="23"/>
      <c r="D348" s="13"/>
      <c r="E348" s="1202"/>
      <c r="F348" s="1203"/>
      <c r="G348" s="1203"/>
      <c r="H348" s="1203"/>
      <c r="I348" s="1203"/>
      <c r="J348" s="1203"/>
      <c r="K348" s="1203"/>
      <c r="L348" s="1203"/>
      <c r="M348" s="1203"/>
      <c r="N348" s="1204"/>
      <c r="P348" s="29"/>
      <c r="Q348" s="29"/>
      <c r="R348" s="29"/>
      <c r="S348" s="23"/>
      <c r="T348" s="23"/>
      <c r="U348" s="23"/>
      <c r="V348" s="23"/>
      <c r="W348" s="23"/>
    </row>
    <row r="349" spans="1:23" s="24" customFormat="1" outlineLevel="1" x14ac:dyDescent="0.2">
      <c r="A349" s="23"/>
      <c r="D349" s="13"/>
      <c r="P349" s="29"/>
      <c r="Q349" s="29"/>
      <c r="R349" s="29"/>
      <c r="S349" s="23"/>
      <c r="T349" s="23"/>
      <c r="U349" s="23"/>
      <c r="V349" s="23"/>
      <c r="W349" s="23"/>
    </row>
    <row r="350" spans="1:23" s="24" customFormat="1" ht="12.75" customHeight="1" outlineLevel="1" x14ac:dyDescent="0.2">
      <c r="A350" s="23"/>
      <c r="D350" s="13" t="s">
        <v>552</v>
      </c>
      <c r="E350" s="14" t="str">
        <f>Translations!$B$477</f>
        <v>Zahtijevana razina točnosti za podatak o djelatnosti:</v>
      </c>
      <c r="H350" s="30" t="str">
        <f>IF(H321="","",IF(CNTR_Category="A",INDEX(EUwideConstants!$G:$G,MATCH(Q350,EUwideConstants!$S:$S,0)),INDEX(EUwideConstants!$P:$P,MATCH(Q350,EUwideConstants!$S:$S,0))))</f>
        <v/>
      </c>
      <c r="I350" s="26" t="str">
        <f>IF(H350="","",IF(S350=0,EUconst_NA,IF(ISERROR(S350),"",EUconst_MsgTierActivityLevel &amp; " " &amp;S350)))</f>
        <v/>
      </c>
      <c r="J350" s="27"/>
      <c r="K350" s="27"/>
      <c r="L350" s="27"/>
      <c r="M350" s="27"/>
      <c r="N350" s="28"/>
      <c r="P350" s="29"/>
      <c r="Q350" s="92" t="str">
        <f>EUconst_CNTR_ActivityData&amp;H321</f>
        <v>ActivityData_</v>
      </c>
      <c r="R350" s="29"/>
      <c r="S350" s="32" t="str">
        <f>IF(H350="","",IF(H350=EUconst_NA,"",INDEX(EUwideConstants!$H:$O,MATCH(Q350,EUwideConstants!$S:$S,0),MATCH(H350,CNTR_TierList,0))))</f>
        <v/>
      </c>
      <c r="T350" s="23"/>
      <c r="U350" s="23"/>
      <c r="V350" s="23"/>
      <c r="W350" s="23"/>
    </row>
    <row r="351" spans="1:23" s="24" customFormat="1" ht="12.75" customHeight="1" outlineLevel="1" x14ac:dyDescent="0.2">
      <c r="A351" s="23"/>
      <c r="D351" s="13" t="s">
        <v>1020</v>
      </c>
      <c r="E351" s="14" t="str">
        <f>Translations!$B$478</f>
        <v>Korištena razina točnosti za podatak o djelatnosti:</v>
      </c>
      <c r="H351" s="192"/>
      <c r="I351" s="26" t="str">
        <f>IF(OR(ISBLANK(H351),H351=EUconst_NoTier),"",IF(S351=0,EUconst_NA,IF(ISERROR(S351),"",EUconst_MsgTierActivityLevel &amp; " " &amp;S351)))</f>
        <v/>
      </c>
      <c r="J351" s="27"/>
      <c r="K351" s="27"/>
      <c r="L351" s="27"/>
      <c r="M351" s="27"/>
      <c r="N351" s="28"/>
      <c r="P351" s="29"/>
      <c r="Q351" s="92" t="str">
        <f>EUconst_CNTR_ActivityData&amp;H321</f>
        <v>ActivityData_</v>
      </c>
      <c r="R351" s="29"/>
      <c r="S351" s="32" t="str">
        <f>IF(ISBLANK(H351),"",IF(H351=EUconst_NA,"",INDEX(EUwideConstants!$H:$O,MATCH(Q351,EUwideConstants!$S:$S,0),MATCH(H351,CNTR_TierList,0))))</f>
        <v/>
      </c>
      <c r="T351" s="23"/>
      <c r="U351" s="23"/>
      <c r="V351" s="23"/>
      <c r="W351" s="23"/>
    </row>
    <row r="352" spans="1:23" s="24" customFormat="1" ht="12.75" customHeight="1" outlineLevel="1" x14ac:dyDescent="0.2">
      <c r="A352" s="23"/>
      <c r="D352" s="13" t="s">
        <v>1021</v>
      </c>
      <c r="E352" s="14" t="str">
        <f>Translations!$B$479</f>
        <v>Postignuta nesigurnost:</v>
      </c>
      <c r="H352" s="229"/>
      <c r="I352" s="14" t="str">
        <f>Translations!$B$480</f>
        <v>Komentar:</v>
      </c>
      <c r="J352" s="193"/>
      <c r="K352" s="194"/>
      <c r="L352" s="194"/>
      <c r="M352" s="194"/>
      <c r="N352" s="195"/>
      <c r="P352" s="29"/>
      <c r="Q352" s="29"/>
      <c r="R352" s="29"/>
      <c r="S352" s="23"/>
      <c r="T352" s="23"/>
      <c r="U352" s="23"/>
      <c r="V352" s="23"/>
      <c r="W352" s="23"/>
    </row>
    <row r="353" spans="1:23" s="24" customFormat="1" ht="5.0999999999999996" customHeight="1" outlineLevel="1" x14ac:dyDescent="0.2">
      <c r="A353" s="23"/>
      <c r="D353" s="13"/>
      <c r="E353" s="67"/>
      <c r="F353" s="67"/>
      <c r="G353" s="67"/>
      <c r="H353" s="67"/>
      <c r="I353" s="67"/>
      <c r="J353" s="67"/>
      <c r="K353" s="67"/>
      <c r="L353" s="67"/>
      <c r="M353" s="67"/>
      <c r="N353" s="67"/>
      <c r="P353" s="29"/>
      <c r="Q353" s="29"/>
      <c r="R353" s="29"/>
      <c r="S353" s="23"/>
      <c r="T353" s="23"/>
      <c r="U353" s="23"/>
      <c r="V353" s="23"/>
      <c r="W353" s="23"/>
    </row>
    <row r="354" spans="1:23" s="24" customFormat="1" ht="15" customHeight="1" outlineLevel="1" x14ac:dyDescent="0.2">
      <c r="A354" s="23"/>
      <c r="D354" s="1179" t="str">
        <f>Translations!$B$490</f>
        <v>Faktori proračuna:</v>
      </c>
      <c r="E354" s="1179"/>
      <c r="F354" s="1179"/>
      <c r="G354" s="1179"/>
      <c r="H354" s="1179"/>
      <c r="I354" s="1179"/>
      <c r="J354" s="1179"/>
      <c r="K354" s="1179"/>
      <c r="L354" s="1179"/>
      <c r="M354" s="1179"/>
      <c r="N354" s="1179"/>
      <c r="P354" s="29"/>
      <c r="Q354" s="29"/>
      <c r="R354" s="29"/>
      <c r="S354" s="29"/>
      <c r="T354" s="6"/>
      <c r="U354" s="23"/>
      <c r="V354" s="23"/>
      <c r="W354" s="23"/>
    </row>
    <row r="355" spans="1:23" s="24" customFormat="1" ht="5.0999999999999996" customHeight="1" outlineLevel="1" x14ac:dyDescent="0.2">
      <c r="A355" s="23"/>
      <c r="D355" s="13"/>
      <c r="E355" s="14"/>
      <c r="P355" s="29"/>
      <c r="Q355" s="29"/>
      <c r="R355" s="29"/>
      <c r="S355" s="29"/>
      <c r="T355" s="6"/>
      <c r="U355" s="23"/>
      <c r="V355" s="23"/>
      <c r="W355" s="23"/>
    </row>
    <row r="356" spans="1:23" s="24" customFormat="1" ht="12.75" customHeight="1" outlineLevel="1" x14ac:dyDescent="0.2">
      <c r="A356" s="23"/>
      <c r="D356" s="13" t="s">
        <v>1017</v>
      </c>
      <c r="E356" s="14" t="str">
        <f>Translations!$B$515</f>
        <v>Korištene razine točnosti za faktore proračuna:</v>
      </c>
      <c r="P356" s="29"/>
      <c r="Q356" s="29"/>
      <c r="R356" s="29"/>
      <c r="S356" s="29"/>
      <c r="T356" s="23"/>
      <c r="U356" s="23"/>
      <c r="V356" s="23"/>
      <c r="W356" s="23"/>
    </row>
    <row r="357" spans="1:23" s="24" customFormat="1" ht="5.0999999999999996" customHeight="1" outlineLevel="1" x14ac:dyDescent="0.2">
      <c r="A357" s="23"/>
      <c r="D357" s="13"/>
      <c r="E357" s="14"/>
      <c r="P357" s="29"/>
      <c r="Q357" s="29"/>
      <c r="R357" s="29"/>
      <c r="S357" s="29"/>
      <c r="T357" s="23"/>
      <c r="U357" s="23"/>
      <c r="V357" s="23"/>
      <c r="W357" s="23"/>
    </row>
    <row r="358" spans="1:23" s="24" customFormat="1" ht="25.5" customHeight="1" outlineLevel="1" x14ac:dyDescent="0.2">
      <c r="A358" s="23"/>
      <c r="E358" s="1178" t="str">
        <f>Translations!$B$516</f>
        <v>Faktor proračuna:</v>
      </c>
      <c r="F358" s="1178"/>
      <c r="G358" s="1178"/>
      <c r="H358" s="50" t="str">
        <f>Translations!$B$517</f>
        <v>Zahtijevana razina točnosti:</v>
      </c>
      <c r="I358" s="50" t="str">
        <f>Translations!$B$518</f>
        <v>Korištena razina točnosti:</v>
      </c>
      <c r="J358" s="1206" t="str">
        <f>Translations!$B$519</f>
        <v>Puni tekst za korištenu razinu točnosti</v>
      </c>
      <c r="K358" s="1207"/>
      <c r="L358" s="1207"/>
      <c r="M358" s="1207"/>
      <c r="N358" s="1208"/>
      <c r="P358" s="29"/>
      <c r="Q358" s="29"/>
      <c r="R358" s="29"/>
      <c r="S358" s="15" t="s">
        <v>1036</v>
      </c>
      <c r="T358" s="23"/>
      <c r="U358" s="23"/>
      <c r="V358" s="23"/>
      <c r="W358" s="52" t="s">
        <v>1293</v>
      </c>
    </row>
    <row r="359" spans="1:23" s="24" customFormat="1" ht="12.75" customHeight="1" outlineLevel="1" x14ac:dyDescent="0.2">
      <c r="A359" s="23"/>
      <c r="D359" s="25" t="s">
        <v>1028</v>
      </c>
      <c r="E359" s="1177" t="str">
        <f>Translations!$B$520</f>
        <v>Donja ogrjevna vrijednost (DOV)</v>
      </c>
      <c r="F359" s="1177"/>
      <c r="G359" s="1177"/>
      <c r="H359" s="30" t="str">
        <f>IF(H321="","",IF(CNTR_Category="A",INDEX(EUwideConstants!$G:$G,MATCH(Q359,EUwideConstants!$S:$S,0)),INDEX(EUwideConstants!$P:$P,MATCH(Q359,EUwideConstants!$S:$S,0))))</f>
        <v/>
      </c>
      <c r="I359" s="192"/>
      <c r="J359" s="1182" t="str">
        <f t="shared" ref="J359:J364" si="19">IF(OR(ISBLANK(I359),I359=EUconst_NoTier),"",IF(S359=0,EUconst_NotApplicable,IF(ISERROR(S359),"",S359)))</f>
        <v/>
      </c>
      <c r="K359" s="1183"/>
      <c r="L359" s="1183"/>
      <c r="M359" s="1183"/>
      <c r="N359" s="1184"/>
      <c r="P359" s="29"/>
      <c r="Q359" s="92" t="str">
        <f>EUconst_CNTR_NCV&amp;H321</f>
        <v>NCV_</v>
      </c>
      <c r="R359" s="29"/>
      <c r="S359" s="31" t="str">
        <f>IF(ISBLANK(I359),"",IF(I359=EUconst_NA,"",INDEX(EUwideConstants!$H:$O,MATCH(Q359,EUwideConstants!$S:$S,0),MATCH(I359,CNTR_TierList,0))))</f>
        <v/>
      </c>
      <c r="T359" s="23"/>
      <c r="U359" s="23"/>
      <c r="V359" s="23"/>
      <c r="W359" s="32" t="b">
        <f t="shared" ref="W359:W364" si="20">(H359=EUconst_NA)</f>
        <v>0</v>
      </c>
    </row>
    <row r="360" spans="1:23" s="24" customFormat="1" ht="12.75" customHeight="1" outlineLevel="1" x14ac:dyDescent="0.2">
      <c r="A360" s="23"/>
      <c r="D360" s="25" t="s">
        <v>1029</v>
      </c>
      <c r="E360" s="1177" t="str">
        <f>Translations!$B$521</f>
        <v>Emisijski faktor (preliminarni)</v>
      </c>
      <c r="F360" s="1177"/>
      <c r="G360" s="1177"/>
      <c r="H360" s="30" t="str">
        <f>IF(H321="","",IF(CNTR_Category="A",INDEX(EUwideConstants!$G:$G,MATCH(Q360,EUwideConstants!$S:$S,0)),INDEX(EUwideConstants!$P:$P,MATCH(Q360,EUwideConstants!$S:$S,0))))</f>
        <v/>
      </c>
      <c r="I360" s="192"/>
      <c r="J360" s="1182" t="str">
        <f t="shared" si="19"/>
        <v/>
      </c>
      <c r="K360" s="1183"/>
      <c r="L360" s="1183"/>
      <c r="M360" s="1183"/>
      <c r="N360" s="1184"/>
      <c r="P360" s="29"/>
      <c r="Q360" s="92" t="str">
        <f>EUconst_CNTR_EF&amp;H321</f>
        <v>EF_</v>
      </c>
      <c r="R360" s="29"/>
      <c r="S360" s="31" t="str">
        <f>IF(ISBLANK(I360),"",IF(I360=EUconst_NA,"",INDEX(EUwideConstants!$H:$O,MATCH(Q360,EUwideConstants!$S:$S,0),MATCH(I360,CNTR_TierList,0))))</f>
        <v/>
      </c>
      <c r="T360" s="23"/>
      <c r="U360" s="23"/>
      <c r="V360" s="23"/>
      <c r="W360" s="32" t="b">
        <f t="shared" si="20"/>
        <v>0</v>
      </c>
    </row>
    <row r="361" spans="1:23" s="24" customFormat="1" ht="12.75" customHeight="1" outlineLevel="1" x14ac:dyDescent="0.2">
      <c r="A361" s="23"/>
      <c r="D361" s="25" t="s">
        <v>1466</v>
      </c>
      <c r="E361" s="1177" t="str">
        <f>Translations!$B$522</f>
        <v>Oksidacijski faktor</v>
      </c>
      <c r="F361" s="1177"/>
      <c r="G361" s="1177"/>
      <c r="H361" s="30" t="str">
        <f>IF(H321="","",IF(CNTR_Category="A",INDEX(EUwideConstants!$G:$G,MATCH(Q361,EUwideConstants!$S:$S,0)),INDEX(EUwideConstants!$P:$P,MATCH(Q361,EUwideConstants!$S:$S,0))))</f>
        <v/>
      </c>
      <c r="I361" s="192"/>
      <c r="J361" s="1182" t="str">
        <f t="shared" si="19"/>
        <v/>
      </c>
      <c r="K361" s="1183"/>
      <c r="L361" s="1183"/>
      <c r="M361" s="1183"/>
      <c r="N361" s="1184"/>
      <c r="P361" s="29"/>
      <c r="Q361" s="92" t="str">
        <f>EUconst_CNTR_OxidationFactor&amp;H321</f>
        <v>OxF_</v>
      </c>
      <c r="R361" s="29"/>
      <c r="S361" s="31" t="str">
        <f>IF(ISBLANK(I361),"",IF(I361=EUconst_NA,"",INDEX(EUwideConstants!$H:$O,MATCH(Q361,EUwideConstants!$S:$S,0),MATCH(I361,CNTR_TierList,0))))</f>
        <v/>
      </c>
      <c r="T361" s="23"/>
      <c r="U361" s="23"/>
      <c r="V361" s="23"/>
      <c r="W361" s="32" t="b">
        <f t="shared" si="20"/>
        <v>0</v>
      </c>
    </row>
    <row r="362" spans="1:23" s="24" customFormat="1" ht="12.75" customHeight="1" outlineLevel="1" x14ac:dyDescent="0.2">
      <c r="A362" s="23"/>
      <c r="D362" s="25" t="s">
        <v>1467</v>
      </c>
      <c r="E362" s="1177" t="str">
        <f>Translations!$B$523</f>
        <v>Konverzijski faktor</v>
      </c>
      <c r="F362" s="1177"/>
      <c r="G362" s="1177"/>
      <c r="H362" s="30" t="str">
        <f>IF(H321="","",IF(CNTR_Category="A",INDEX(EUwideConstants!$G:$G,MATCH(Q362,EUwideConstants!$S:$S,0)),INDEX(EUwideConstants!$P:$P,MATCH(Q362,EUwideConstants!$S:$S,0))))</f>
        <v/>
      </c>
      <c r="I362" s="192"/>
      <c r="J362" s="1182" t="str">
        <f t="shared" si="19"/>
        <v/>
      </c>
      <c r="K362" s="1183"/>
      <c r="L362" s="1183"/>
      <c r="M362" s="1183"/>
      <c r="N362" s="1184"/>
      <c r="P362" s="29"/>
      <c r="Q362" s="92" t="str">
        <f>EUconst_CNTR_ConversionFactor&amp;H321</f>
        <v>ConvF_</v>
      </c>
      <c r="R362" s="29"/>
      <c r="S362" s="31" t="str">
        <f>IF(ISBLANK(I362),"",IF(I362=EUconst_NA,"",INDEX(EUwideConstants!$H:$O,MATCH(Q362,EUwideConstants!$S:$S,0),MATCH(I362,CNTR_TierList,0))))</f>
        <v/>
      </c>
      <c r="T362" s="23"/>
      <c r="U362" s="23"/>
      <c r="V362" s="23"/>
      <c r="W362" s="32" t="b">
        <f t="shared" si="20"/>
        <v>0</v>
      </c>
    </row>
    <row r="363" spans="1:23" s="24" customFormat="1" ht="12.75" customHeight="1" outlineLevel="1" x14ac:dyDescent="0.2">
      <c r="A363" s="23"/>
      <c r="D363" s="25" t="s">
        <v>1468</v>
      </c>
      <c r="E363" s="1177" t="str">
        <f>Translations!$B$524</f>
        <v>Sadržaj ugljika</v>
      </c>
      <c r="F363" s="1177"/>
      <c r="G363" s="1177"/>
      <c r="H363" s="30" t="str">
        <f>IF(H321="","",IF(CNTR_Category="A",INDEX(EUwideConstants!$G:$G,MATCH(Q363,EUwideConstants!$S:$S,0)),INDEX(EUwideConstants!$P:$P,MATCH(Q363,EUwideConstants!$S:$S,0))))</f>
        <v/>
      </c>
      <c r="I363" s="192"/>
      <c r="J363" s="1182" t="str">
        <f t="shared" si="19"/>
        <v/>
      </c>
      <c r="K363" s="1183"/>
      <c r="L363" s="1183"/>
      <c r="M363" s="1183"/>
      <c r="N363" s="1184"/>
      <c r="P363" s="209"/>
      <c r="Q363" s="92" t="str">
        <f>EUconst_CNTR_CarbonContent&amp;H321</f>
        <v>CarbC_</v>
      </c>
      <c r="R363" s="29"/>
      <c r="S363" s="31" t="str">
        <f>IF(ISBLANK(I363),"",IF(I363=EUconst_NA,"",INDEX(EUwideConstants!$H:$O,MATCH(Q363,EUwideConstants!$S:$S,0),MATCH(I363,CNTR_TierList,0))))</f>
        <v/>
      </c>
      <c r="T363" s="23"/>
      <c r="U363" s="23"/>
      <c r="V363" s="23"/>
      <c r="W363" s="32" t="b">
        <f t="shared" si="20"/>
        <v>0</v>
      </c>
    </row>
    <row r="364" spans="1:23" s="24" customFormat="1" ht="12.75" customHeight="1" outlineLevel="1" x14ac:dyDescent="0.2">
      <c r="A364" s="23"/>
      <c r="D364" s="25" t="s">
        <v>1469</v>
      </c>
      <c r="E364" s="1177" t="str">
        <f>Translations!$B$525</f>
        <v>Udio biomase (ukoliko je primjenjiv)</v>
      </c>
      <c r="F364" s="1177"/>
      <c r="G364" s="1177"/>
      <c r="H364" s="30" t="str">
        <f>IF(H321="","",IF(CNTR_Category="A",INDEX(EUwideConstants!$G:$G,MATCH(Q364,EUwideConstants!$S:$S,0)),INDEX(EUwideConstants!$P:$P,MATCH(Q364,EUwideConstants!$S:$S,0))))</f>
        <v/>
      </c>
      <c r="I364" s="192"/>
      <c r="J364" s="1182" t="str">
        <f t="shared" si="19"/>
        <v/>
      </c>
      <c r="K364" s="1183"/>
      <c r="L364" s="1183"/>
      <c r="M364" s="1183"/>
      <c r="N364" s="1184"/>
      <c r="P364" s="29"/>
      <c r="Q364" s="92" t="str">
        <f>EUconst_CNTR_BiomassContent&amp;H321</f>
        <v>BioC_</v>
      </c>
      <c r="R364" s="29"/>
      <c r="S364" s="31" t="str">
        <f>IF(ISBLANK(I364),"",IF(I364=EUconst_NA,"",INDEX(EUwideConstants!$H:$O,MATCH(Q364,EUwideConstants!$S:$S,0),MATCH(I364,CNTR_TierList,0))))</f>
        <v/>
      </c>
      <c r="T364" s="23"/>
      <c r="U364" s="23"/>
      <c r="V364" s="23"/>
      <c r="W364" s="32" t="b">
        <f t="shared" si="20"/>
        <v>0</v>
      </c>
    </row>
    <row r="365" spans="1:23" s="24" customFormat="1" outlineLevel="1" x14ac:dyDescent="0.2">
      <c r="A365" s="23"/>
      <c r="D365" s="13"/>
      <c r="E365" s="67"/>
      <c r="F365" s="67"/>
      <c r="G365" s="67"/>
      <c r="H365" s="67"/>
      <c r="I365" s="67"/>
      <c r="J365" s="67"/>
      <c r="K365" s="67"/>
      <c r="L365" s="67"/>
      <c r="M365" s="67"/>
      <c r="N365" s="67"/>
      <c r="P365" s="29"/>
      <c r="Q365" s="23"/>
      <c r="R365" s="23"/>
      <c r="S365" s="23"/>
      <c r="T365" s="23"/>
      <c r="U365" s="23"/>
      <c r="V365" s="23"/>
      <c r="W365" s="23"/>
    </row>
    <row r="366" spans="1:23" s="24" customFormat="1" outlineLevel="1" x14ac:dyDescent="0.2">
      <c r="A366" s="23"/>
      <c r="D366" s="13" t="s">
        <v>1347</v>
      </c>
      <c r="E366" s="14" t="str">
        <f>Translations!$B$534</f>
        <v>Detalji faktora proračuna:</v>
      </c>
      <c r="F366" s="67"/>
      <c r="G366" s="67"/>
      <c r="H366" s="67"/>
      <c r="I366" s="67"/>
      <c r="J366" s="67"/>
      <c r="K366" s="67"/>
      <c r="L366" s="67"/>
      <c r="M366" s="67"/>
      <c r="N366" s="67"/>
      <c r="P366" s="29"/>
      <c r="Q366" s="23"/>
      <c r="R366" s="23"/>
      <c r="S366" s="23"/>
      <c r="T366" s="23"/>
      <c r="U366" s="23"/>
      <c r="V366" s="23"/>
      <c r="W366" s="23"/>
    </row>
    <row r="367" spans="1:23" s="24" customFormat="1" ht="5.0999999999999996" customHeight="1" outlineLevel="1" x14ac:dyDescent="0.2">
      <c r="A367" s="23"/>
      <c r="D367" s="13"/>
      <c r="E367" s="67"/>
      <c r="F367" s="67"/>
      <c r="G367" s="67"/>
      <c r="H367" s="67"/>
      <c r="I367" s="67"/>
      <c r="J367" s="67"/>
      <c r="K367" s="67"/>
      <c r="L367" s="67"/>
      <c r="M367" s="67"/>
      <c r="N367" s="67"/>
      <c r="P367" s="29"/>
      <c r="Q367" s="23"/>
      <c r="R367" s="23"/>
      <c r="S367" s="23"/>
      <c r="T367" s="23"/>
      <c r="U367" s="23"/>
      <c r="V367" s="23"/>
      <c r="W367" s="23"/>
    </row>
    <row r="368" spans="1:23" s="24" customFormat="1" ht="25.5" customHeight="1" outlineLevel="1" x14ac:dyDescent="0.2">
      <c r="A368" s="23"/>
      <c r="E368" s="1178" t="str">
        <f t="shared" ref="E368:E374" si="21">E358</f>
        <v>Faktor proračuna:</v>
      </c>
      <c r="F368" s="1178"/>
      <c r="G368" s="1178"/>
      <c r="H368" s="50" t="str">
        <f>I358</f>
        <v>Korištena razina točnosti:</v>
      </c>
      <c r="I368" s="51" t="str">
        <f>Translations!$B$535</f>
        <v>Zadana vrijednost</v>
      </c>
      <c r="J368" s="51" t="str">
        <f>Translations!$B$536</f>
        <v>Jedinica</v>
      </c>
      <c r="K368" s="51" t="str">
        <f>Translations!$B$537</f>
        <v>Oznaka izvora</v>
      </c>
      <c r="L368" s="51" t="str">
        <f>Translations!$B$538</f>
        <v>Oznaka analize</v>
      </c>
      <c r="M368" s="51" t="str">
        <f>Translations!$B$539</f>
        <v>Oznaka uzorkovanja</v>
      </c>
      <c r="N368" s="51" t="str">
        <f>Translations!$B$540</f>
        <v>Učestalost analiza</v>
      </c>
      <c r="P368" s="29"/>
      <c r="Q368" s="23"/>
      <c r="R368" s="23"/>
      <c r="S368" s="52" t="s">
        <v>383</v>
      </c>
      <c r="T368" s="23"/>
      <c r="U368" s="23"/>
      <c r="V368" s="23"/>
      <c r="W368" s="52" t="s">
        <v>1293</v>
      </c>
    </row>
    <row r="369" spans="1:23" s="24" customFormat="1" ht="12.75" customHeight="1" outlineLevel="1" x14ac:dyDescent="0.2">
      <c r="A369" s="23"/>
      <c r="D369" s="25" t="s">
        <v>1028</v>
      </c>
      <c r="E369" s="1177" t="str">
        <f t="shared" si="21"/>
        <v>Donja ogrjevna vrijednost (DOV)</v>
      </c>
      <c r="F369" s="1177"/>
      <c r="G369" s="1177"/>
      <c r="H369" s="30" t="str">
        <f t="shared" ref="H369:H374" si="22">IF(OR(ISBLANK(I359),I359=EUconst_NA),"",I359)</f>
        <v/>
      </c>
      <c r="I369" s="192"/>
      <c r="J369" s="192"/>
      <c r="K369" s="214"/>
      <c r="L369" s="213"/>
      <c r="M369" s="213"/>
      <c r="N369" s="196"/>
      <c r="P369" s="209"/>
      <c r="Q369" s="23"/>
      <c r="R369" s="23"/>
      <c r="S369" s="63" t="str">
        <f>IF(H369="","",IF(I359=EUconst_NA,"",INDEX(EUwideConstants!$AL:$AR,MATCH(Q359,EUwideConstants!$S:$S,0),MATCH(I359,CNTR_TierList,0))))</f>
        <v/>
      </c>
      <c r="T369" s="23"/>
      <c r="U369" s="23"/>
      <c r="V369" s="23"/>
      <c r="W369" s="32" t="b">
        <f t="shared" ref="W369:W374" si="23">OR(H369="",H369=EUconst_NA,J359=EUconst_NotApplicable)</f>
        <v>1</v>
      </c>
    </row>
    <row r="370" spans="1:23" s="24" customFormat="1" ht="12.75" customHeight="1" outlineLevel="1" x14ac:dyDescent="0.2">
      <c r="A370" s="23"/>
      <c r="D370" s="25" t="s">
        <v>1029</v>
      </c>
      <c r="E370" s="1177" t="str">
        <f t="shared" si="21"/>
        <v>Emisijski faktor (preliminarni)</v>
      </c>
      <c r="F370" s="1177"/>
      <c r="G370" s="1177"/>
      <c r="H370" s="30" t="str">
        <f t="shared" si="22"/>
        <v/>
      </c>
      <c r="I370" s="197"/>
      <c r="J370" s="192"/>
      <c r="K370" s="213"/>
      <c r="L370" s="271"/>
      <c r="M370" s="271"/>
      <c r="N370" s="196"/>
      <c r="P370" s="29"/>
      <c r="Q370" s="23"/>
      <c r="R370" s="23"/>
      <c r="S370" s="63" t="str">
        <f>IF(H370="","",IF(I360=EUconst_NA,"",INDEX(EUwideConstants!$AL:$AR,MATCH(Q360,EUwideConstants!$S:$S,0),MATCH(I360,CNTR_TierList,0))))</f>
        <v/>
      </c>
      <c r="T370" s="23"/>
      <c r="U370" s="23"/>
      <c r="V370" s="23"/>
      <c r="W370" s="32" t="b">
        <f t="shared" si="23"/>
        <v>1</v>
      </c>
    </row>
    <row r="371" spans="1:23" s="24" customFormat="1" ht="12.75" customHeight="1" outlineLevel="1" x14ac:dyDescent="0.2">
      <c r="A371" s="23"/>
      <c r="D371" s="25" t="s">
        <v>1466</v>
      </c>
      <c r="E371" s="1177" t="str">
        <f t="shared" si="21"/>
        <v>Oksidacijski faktor</v>
      </c>
      <c r="F371" s="1177"/>
      <c r="G371" s="1177"/>
      <c r="H371" s="30" t="str">
        <f t="shared" si="22"/>
        <v/>
      </c>
      <c r="I371" s="192"/>
      <c r="J371" s="192"/>
      <c r="K371" s="213"/>
      <c r="L371" s="213"/>
      <c r="M371" s="213"/>
      <c r="N371" s="196"/>
      <c r="P371" s="29"/>
      <c r="Q371" s="23"/>
      <c r="R371" s="23"/>
      <c r="S371" s="63" t="str">
        <f>IF(H371="","",IF(I361=EUconst_NA,"",INDEX(EUwideConstants!$AL:$AR,MATCH(Q361,EUwideConstants!$S:$S,0),MATCH(I361,CNTR_TierList,0))))</f>
        <v/>
      </c>
      <c r="T371" s="23"/>
      <c r="U371" s="23"/>
      <c r="V371" s="23"/>
      <c r="W371" s="32" t="b">
        <f t="shared" si="23"/>
        <v>1</v>
      </c>
    </row>
    <row r="372" spans="1:23" s="24" customFormat="1" ht="12.75" customHeight="1" outlineLevel="1" x14ac:dyDescent="0.2">
      <c r="A372" s="23"/>
      <c r="D372" s="25" t="s">
        <v>1467</v>
      </c>
      <c r="E372" s="1177" t="str">
        <f t="shared" si="21"/>
        <v>Konverzijski faktor</v>
      </c>
      <c r="F372" s="1177"/>
      <c r="G372" s="1177"/>
      <c r="H372" s="30" t="str">
        <f t="shared" si="22"/>
        <v/>
      </c>
      <c r="I372" s="192"/>
      <c r="J372" s="192"/>
      <c r="K372" s="213"/>
      <c r="L372" s="271"/>
      <c r="M372" s="213"/>
      <c r="N372" s="196"/>
      <c r="P372" s="29"/>
      <c r="Q372" s="23"/>
      <c r="R372" s="23"/>
      <c r="S372" s="63" t="str">
        <f>IF(H372="","",IF(I362=EUconst_NA,"",INDEX(EUwideConstants!$AL:$AR,MATCH(Q362,EUwideConstants!$S:$S,0),MATCH(I362,CNTR_TierList,0))))</f>
        <v/>
      </c>
      <c r="T372" s="23"/>
      <c r="U372" s="23"/>
      <c r="V372" s="23"/>
      <c r="W372" s="32" t="b">
        <f t="shared" si="23"/>
        <v>1</v>
      </c>
    </row>
    <row r="373" spans="1:23" s="24" customFormat="1" ht="12.75" customHeight="1" outlineLevel="1" x14ac:dyDescent="0.2">
      <c r="A373" s="23"/>
      <c r="D373" s="25" t="s">
        <v>1468</v>
      </c>
      <c r="E373" s="1177" t="str">
        <f t="shared" si="21"/>
        <v>Sadržaj ugljika</v>
      </c>
      <c r="F373" s="1177"/>
      <c r="G373" s="1177"/>
      <c r="H373" s="30" t="str">
        <f t="shared" si="22"/>
        <v/>
      </c>
      <c r="I373" s="192"/>
      <c r="J373" s="192"/>
      <c r="K373" s="213"/>
      <c r="L373" s="213"/>
      <c r="M373" s="213"/>
      <c r="N373" s="196"/>
      <c r="P373" s="29"/>
      <c r="Q373" s="23"/>
      <c r="R373" s="23"/>
      <c r="S373" s="63" t="str">
        <f>IF(H373="","",IF(I363=EUconst_NA,"",INDEX(EUwideConstants!$AL:$AR,MATCH(Q363,EUwideConstants!$S:$S,0),MATCH(I363,CNTR_TierList,0))))</f>
        <v/>
      </c>
      <c r="T373" s="23"/>
      <c r="U373" s="23"/>
      <c r="V373" s="23"/>
      <c r="W373" s="32" t="b">
        <f t="shared" si="23"/>
        <v>1</v>
      </c>
    </row>
    <row r="374" spans="1:23" s="24" customFormat="1" ht="12.75" customHeight="1" outlineLevel="1" x14ac:dyDescent="0.2">
      <c r="A374" s="23"/>
      <c r="D374" s="25" t="s">
        <v>1469</v>
      </c>
      <c r="E374" s="1177" t="str">
        <f t="shared" si="21"/>
        <v>Udio biomase (ukoliko je primjenjiv)</v>
      </c>
      <c r="F374" s="1177"/>
      <c r="G374" s="1177"/>
      <c r="H374" s="30" t="str">
        <f t="shared" si="22"/>
        <v/>
      </c>
      <c r="I374" s="192"/>
      <c r="J374" s="197"/>
      <c r="K374" s="213"/>
      <c r="L374" s="213"/>
      <c r="M374" s="213"/>
      <c r="N374" s="196"/>
      <c r="P374" s="47"/>
      <c r="Q374" s="23"/>
      <c r="R374" s="23"/>
      <c r="S374" s="63" t="str">
        <f>IF(H374="","",IF(I364=EUconst_NA,"",INDEX(EUwideConstants!$AL:$AR,MATCH(Q364,EUwideConstants!$S:$S,0),MATCH(I364,CNTR_TierList,0))))</f>
        <v/>
      </c>
      <c r="T374" s="23"/>
      <c r="U374" s="23"/>
      <c r="V374" s="23"/>
      <c r="W374" s="32" t="b">
        <f t="shared" si="23"/>
        <v>1</v>
      </c>
    </row>
    <row r="375" spans="1:23" s="24" customFormat="1" ht="12.75" customHeight="1" outlineLevel="1" x14ac:dyDescent="0.2">
      <c r="A375" s="23"/>
      <c r="D375" s="13"/>
      <c r="P375" s="29"/>
      <c r="Q375" s="23"/>
      <c r="R375" s="23"/>
      <c r="S375" s="23"/>
      <c r="T375" s="23"/>
      <c r="U375" s="23"/>
      <c r="V375" s="23"/>
      <c r="W375" s="23"/>
    </row>
    <row r="376" spans="1:23" s="24" customFormat="1" ht="15" customHeight="1" outlineLevel="1" x14ac:dyDescent="0.2">
      <c r="A376" s="23"/>
      <c r="D376" s="1179" t="str">
        <f>Translations!$B$545</f>
        <v>Komentari i objašnjenja</v>
      </c>
      <c r="E376" s="1179"/>
      <c r="F376" s="1179"/>
      <c r="G376" s="1179"/>
      <c r="H376" s="1179"/>
      <c r="I376" s="1179"/>
      <c r="J376" s="1179"/>
      <c r="K376" s="1179"/>
      <c r="L376" s="1179"/>
      <c r="M376" s="1179"/>
      <c r="N376" s="1179"/>
      <c r="P376" s="29"/>
      <c r="Q376" s="29"/>
      <c r="R376" s="29"/>
      <c r="S376" s="29"/>
      <c r="T376" s="6"/>
      <c r="U376" s="23"/>
      <c r="V376" s="23"/>
      <c r="W376" s="23"/>
    </row>
    <row r="377" spans="1:23" s="24" customFormat="1" ht="5.0999999999999996" customHeight="1" outlineLevel="1" x14ac:dyDescent="0.2">
      <c r="A377" s="23"/>
      <c r="D377" s="13"/>
      <c r="P377" s="29"/>
      <c r="Q377" s="23"/>
      <c r="R377" s="23"/>
      <c r="S377" s="23"/>
      <c r="T377" s="23"/>
      <c r="U377" s="23"/>
      <c r="V377" s="23"/>
      <c r="W377" s="23"/>
    </row>
    <row r="378" spans="1:23" s="24" customFormat="1" ht="12.75" customHeight="1" outlineLevel="1" x14ac:dyDescent="0.2">
      <c r="A378" s="23"/>
      <c r="D378" s="13" t="s">
        <v>1349</v>
      </c>
      <c r="E378" s="1005" t="str">
        <f>Translations!$B$1198</f>
        <v>Komentari i obrazloženja ako nisu primijenjene zahtijevane razine:</v>
      </c>
      <c r="F378" s="1005"/>
      <c r="G378" s="1005"/>
      <c r="H378" s="1005"/>
      <c r="I378" s="1005"/>
      <c r="J378" s="1005"/>
      <c r="K378" s="1005"/>
      <c r="L378" s="1005"/>
      <c r="M378" s="1005"/>
      <c r="N378" s="1005"/>
      <c r="P378" s="29"/>
      <c r="Q378" s="23"/>
      <c r="R378" s="23"/>
      <c r="S378" s="23"/>
      <c r="T378" s="23"/>
      <c r="U378" s="23"/>
      <c r="V378" s="23"/>
      <c r="W378" s="23"/>
    </row>
    <row r="379" spans="1:23" s="24" customFormat="1" ht="5.0999999999999996" customHeight="1" outlineLevel="1" x14ac:dyDescent="0.2">
      <c r="A379" s="23"/>
      <c r="D379" s="13"/>
      <c r="E379" s="48"/>
      <c r="P379" s="29"/>
      <c r="Q379" s="23"/>
      <c r="R379" s="23"/>
      <c r="S379" s="23"/>
      <c r="T379" s="23"/>
      <c r="U379" s="23"/>
      <c r="V379" s="23"/>
      <c r="W379" s="23"/>
    </row>
    <row r="380" spans="1:23" s="24" customFormat="1" ht="12.75" customHeight="1" outlineLevel="1" x14ac:dyDescent="0.2">
      <c r="A380" s="23"/>
      <c r="D380" s="13"/>
      <c r="E380" s="1181"/>
      <c r="F380" s="1101"/>
      <c r="G380" s="1101"/>
      <c r="H380" s="1101"/>
      <c r="I380" s="1101"/>
      <c r="J380" s="1101"/>
      <c r="K380" s="1101"/>
      <c r="L380" s="1101"/>
      <c r="M380" s="1101"/>
      <c r="N380" s="1102"/>
      <c r="P380" s="29"/>
      <c r="Q380" s="23"/>
      <c r="R380" s="23"/>
      <c r="S380" s="23"/>
      <c r="T380" s="23"/>
      <c r="U380" s="23"/>
      <c r="V380" s="23"/>
      <c r="W380" s="23"/>
    </row>
    <row r="381" spans="1:23" s="24" customFormat="1" ht="12.75" customHeight="1" outlineLevel="1" x14ac:dyDescent="0.2">
      <c r="A381" s="23"/>
      <c r="D381" s="13"/>
      <c r="E381" s="1180"/>
      <c r="F381" s="1091"/>
      <c r="G381" s="1091"/>
      <c r="H381" s="1091"/>
      <c r="I381" s="1091"/>
      <c r="J381" s="1091"/>
      <c r="K381" s="1091"/>
      <c r="L381" s="1091"/>
      <c r="M381" s="1091"/>
      <c r="N381" s="1092"/>
      <c r="P381" s="29"/>
      <c r="Q381" s="23"/>
      <c r="R381" s="23"/>
      <c r="S381" s="23"/>
      <c r="T381" s="23"/>
      <c r="U381" s="23"/>
      <c r="V381" s="23"/>
      <c r="W381" s="23"/>
    </row>
    <row r="382" spans="1:23" s="24" customFormat="1" ht="12.75" customHeight="1" outlineLevel="1" x14ac:dyDescent="0.2">
      <c r="A382" s="23"/>
      <c r="D382" s="13"/>
      <c r="E382" s="1238"/>
      <c r="F382" s="1094"/>
      <c r="G382" s="1094"/>
      <c r="H382" s="1094"/>
      <c r="I382" s="1094"/>
      <c r="J382" s="1094"/>
      <c r="K382" s="1094"/>
      <c r="L382" s="1094"/>
      <c r="M382" s="1094"/>
      <c r="N382" s="1095"/>
      <c r="P382" s="29"/>
      <c r="Q382" s="23"/>
      <c r="R382" s="23"/>
      <c r="S382" s="23"/>
      <c r="T382" s="23"/>
      <c r="U382" s="23"/>
      <c r="V382" s="23"/>
      <c r="W382" s="23"/>
    </row>
    <row r="383" spans="1:23" ht="12.75" customHeight="1" thickBot="1" x14ac:dyDescent="0.25">
      <c r="A383" s="72"/>
      <c r="C383" s="54"/>
      <c r="D383" s="55"/>
      <c r="E383" s="56"/>
      <c r="F383" s="54"/>
      <c r="G383" s="57"/>
      <c r="H383" s="57"/>
      <c r="I383" s="57"/>
      <c r="J383" s="57"/>
      <c r="K383" s="57"/>
      <c r="L383" s="57"/>
      <c r="M383" s="57"/>
      <c r="N383" s="57"/>
      <c r="O383" s="24"/>
      <c r="P383" s="15"/>
      <c r="Q383" s="72"/>
      <c r="R383" s="72"/>
      <c r="S383" s="75"/>
      <c r="T383" s="72"/>
      <c r="U383" s="72"/>
      <c r="V383" s="72"/>
      <c r="W383" s="72"/>
    </row>
    <row r="384" spans="1:23" ht="12.75" customHeight="1" thickBot="1" x14ac:dyDescent="0.25">
      <c r="A384" s="72"/>
      <c r="D384" s="13"/>
      <c r="E384" s="22"/>
      <c r="G384" s="2"/>
      <c r="H384" s="2"/>
      <c r="I384" s="2"/>
      <c r="J384" s="2"/>
      <c r="L384" s="2"/>
      <c r="M384" s="2"/>
      <c r="N384" s="2"/>
      <c r="O384" s="24"/>
      <c r="P384" s="15"/>
      <c r="Q384" s="72"/>
      <c r="R384" s="72"/>
      <c r="S384" s="66" t="s">
        <v>468</v>
      </c>
      <c r="T384" s="107" t="s">
        <v>469</v>
      </c>
      <c r="U384" s="107" t="s">
        <v>470</v>
      </c>
      <c r="V384" s="72"/>
      <c r="W384" s="72"/>
    </row>
    <row r="385" spans="1:23" s="186" customFormat="1" ht="15" customHeight="1" thickBot="1" x14ac:dyDescent="0.25">
      <c r="A385" s="76"/>
      <c r="B385" s="34"/>
      <c r="C385" s="35" t="str">
        <f>"F"&amp;Q385</f>
        <v>F5</v>
      </c>
      <c r="D385" s="1179" t="str">
        <f>CONCATENATE(Euconst_SourceStream," ", Q385,":")</f>
        <v>Tok izvora 5:</v>
      </c>
      <c r="E385" s="1179"/>
      <c r="F385" s="1179"/>
      <c r="G385" s="1193"/>
      <c r="H385" s="1200" t="str">
        <f>IF(INDEX('C_Opis postrojenja'!$F$194:$F$204,MATCH(C385,'C_Opis postrojenja'!$E$194:$E$204,0))&gt;0,INDEX('C_Opis postrojenja'!$F$194:$F$204,MATCH(C385,'C_Opis postrojenja'!$E$194:$E$204,0)),"")</f>
        <v/>
      </c>
      <c r="I385" s="1200"/>
      <c r="J385" s="1200"/>
      <c r="K385" s="1200"/>
      <c r="L385" s="1201"/>
      <c r="M385" s="1229" t="str">
        <f>IF(S385=TRUE,IF(U385="",T385,U385),"")</f>
        <v/>
      </c>
      <c r="N385" s="1230"/>
      <c r="O385" s="24"/>
      <c r="P385" s="41"/>
      <c r="Q385" s="33">
        <f>Q319+1</f>
        <v>5</v>
      </c>
      <c r="R385" s="37"/>
      <c r="S385" s="40" t="b">
        <f>IF(INDEX('C_Opis postrojenja'!$M:$M,MATCH(Q387,'C_Opis postrojenja'!$Q:$Q,0))="",FALSE,TRUE)</f>
        <v>0</v>
      </c>
      <c r="T385" s="92" t="str">
        <f>IF(S385=TRUE,INDEX('C_Opis postrojenja'!$M:$M,MATCH(Q387,'C_Opis postrojenja'!$Q:$Q,0)),"")</f>
        <v/>
      </c>
      <c r="U385" s="40" t="str">
        <f>IF(S385=TRUE,IF(ISBLANK(INDEX('C_Opis postrojenja'!$N:$N,MATCH(Q387,'C_Opis postrojenja'!$Q:$Q,0))),"",INDEX('C_Opis postrojenja'!$N:$N,MATCH(Q387,'C_Opis postrojenja'!$Q:$Q,0))),"")</f>
        <v/>
      </c>
      <c r="V385" s="37"/>
      <c r="W385" s="37"/>
    </row>
    <row r="386" spans="1:23" s="24" customFormat="1" ht="5.0999999999999996" customHeight="1" x14ac:dyDescent="0.2">
      <c r="A386" s="72"/>
      <c r="B386" s="8"/>
      <c r="C386" s="8"/>
      <c r="D386" s="8"/>
      <c r="E386" s="8"/>
      <c r="F386" s="8"/>
      <c r="G386" s="8"/>
      <c r="H386" s="8"/>
      <c r="I386" s="8"/>
      <c r="J386" s="8"/>
      <c r="K386" s="8"/>
      <c r="L386" s="8"/>
      <c r="M386" s="7"/>
      <c r="N386" s="7"/>
      <c r="P386" s="17"/>
      <c r="Q386" s="12"/>
      <c r="R386" s="23"/>
      <c r="S386" s="23"/>
      <c r="T386" s="23"/>
      <c r="U386" s="23"/>
      <c r="V386" s="23"/>
      <c r="W386" s="23"/>
    </row>
    <row r="387" spans="1:23" s="24" customFormat="1" ht="12.75" customHeight="1" x14ac:dyDescent="0.2">
      <c r="A387" s="72"/>
      <c r="B387" s="8"/>
      <c r="C387" s="8"/>
      <c r="D387" s="13"/>
      <c r="E387" s="1066" t="str">
        <f>Translations!$B$437</f>
        <v>Vrsta toka izvora:</v>
      </c>
      <c r="F387" s="1066"/>
      <c r="G387" s="1022"/>
      <c r="H387" s="1218" t="str">
        <f>IF(INDEX('C_Opis postrojenja'!$I$194:$I$204,MATCH(C385,'C_Opis postrojenja'!$E$194:$E$204,0))&gt;0,INDEX('C_Opis postrojenja'!$I$194:$I$204,MATCH(C385,'C_Opis postrojenja'!$E$194:$E$204,0)),"")</f>
        <v/>
      </c>
      <c r="I387" s="1219"/>
      <c r="J387" s="1219"/>
      <c r="K387" s="1219"/>
      <c r="L387" s="1220"/>
      <c r="P387" s="17"/>
      <c r="Q387" s="39" t="str">
        <f>EUconst_CNTR_SourceCategory&amp;C385</f>
        <v>SourceCategory_F5</v>
      </c>
      <c r="R387" s="23"/>
      <c r="S387" s="23"/>
      <c r="T387" s="23"/>
      <c r="U387" s="23"/>
      <c r="V387" s="23"/>
      <c r="W387" s="23"/>
    </row>
    <row r="388" spans="1:23" s="24" customFormat="1" ht="12.75" customHeight="1" outlineLevel="1" x14ac:dyDescent="0.2">
      <c r="A388" s="23"/>
      <c r="B388" s="8"/>
      <c r="C388" s="8"/>
      <c r="D388" s="11"/>
      <c r="E388" s="1066" t="str">
        <f>Translations!$B$438</f>
        <v>Primijenjiva metoda prema Uredbi:</v>
      </c>
      <c r="F388" s="1066"/>
      <c r="G388" s="1022"/>
      <c r="H388" s="1188" t="str">
        <f>IF(H387="","",INDEX(EUwideConstants!F:F,MATCH(H387,EUwideConstants!Q:Q,0)))</f>
        <v/>
      </c>
      <c r="I388" s="1188"/>
      <c r="J388" s="1188"/>
      <c r="K388" s="1188"/>
      <c r="L388" s="1188"/>
      <c r="M388" s="2"/>
      <c r="N388" s="2"/>
      <c r="P388" s="17"/>
      <c r="Q388" s="12"/>
      <c r="R388" s="23"/>
      <c r="S388" s="23"/>
      <c r="T388" s="23"/>
      <c r="U388" s="23"/>
      <c r="V388" s="23"/>
      <c r="W388" s="23"/>
    </row>
    <row r="389" spans="1:23" s="24" customFormat="1" ht="12.75" customHeight="1" outlineLevel="1" x14ac:dyDescent="0.2">
      <c r="A389" s="23"/>
      <c r="D389" s="38"/>
      <c r="E389" s="1066" t="str">
        <f>Translations!$B$439</f>
        <v>Parametar na koji se odnosi nesigurnost:</v>
      </c>
      <c r="F389" s="1066"/>
      <c r="G389" s="1022"/>
      <c r="H389" s="1188" t="str">
        <f>IF(H387="","",INDEX(EUwideConstants!E:E,MATCH(H387,EUwideConstants!Q:Q,0)))</f>
        <v/>
      </c>
      <c r="I389" s="1188"/>
      <c r="J389" s="1188"/>
      <c r="K389" s="1188"/>
      <c r="L389" s="1188"/>
      <c r="P389" s="17"/>
      <c r="Q389" s="12"/>
      <c r="R389" s="23"/>
      <c r="S389" s="23"/>
      <c r="T389" s="23"/>
      <c r="U389" s="23"/>
      <c r="V389" s="23"/>
      <c r="W389" s="23"/>
    </row>
    <row r="390" spans="1:23" s="24" customFormat="1" ht="5.0999999999999996" customHeight="1" outlineLevel="1" x14ac:dyDescent="0.2">
      <c r="A390" s="23"/>
      <c r="P390" s="29"/>
      <c r="Q390" s="23"/>
      <c r="R390" s="23"/>
      <c r="S390" s="23"/>
      <c r="T390" s="23"/>
      <c r="U390" s="23"/>
      <c r="V390" s="23"/>
      <c r="W390" s="23"/>
    </row>
    <row r="391" spans="1:23" s="24" customFormat="1" ht="51" customHeight="1" outlineLevel="1" x14ac:dyDescent="0.2">
      <c r="A391" s="23"/>
      <c r="D391" s="13"/>
      <c r="E391" s="1223" t="str">
        <f>IF(H385="","",INDEX(EUconst_SmallEmiSouStreamMsg,MATCH(Q391,EUconst_SmallEmiSouStream,0)))</f>
        <v/>
      </c>
      <c r="F391" s="1224"/>
      <c r="G391" s="1224"/>
      <c r="H391" s="1224"/>
      <c r="I391" s="1224"/>
      <c r="J391" s="1224"/>
      <c r="K391" s="1224"/>
      <c r="L391" s="1224"/>
      <c r="M391" s="1224"/>
      <c r="N391" s="1225"/>
      <c r="P391" s="15"/>
      <c r="Q391" s="43" t="str">
        <f>IF(CNTR_SmallEmitter=TRUE,EUconst_CNTR_SmallEmitter,EUconst_CNTR_NoSmallEmitter) &amp; IF((CNTR_Category)="","C",CNTR_Category) &amp; "_" &amp; IF(M385="",1,MATCH(M385,SourceCategory,0))</f>
        <v>NoSmallEmitter_C_1</v>
      </c>
      <c r="R391" s="23"/>
      <c r="S391" s="23"/>
      <c r="T391" s="23"/>
      <c r="U391" s="23"/>
      <c r="V391" s="23"/>
      <c r="W391" s="23"/>
    </row>
    <row r="392" spans="1:23" s="24" customFormat="1" ht="12.75" customHeight="1" outlineLevel="1" x14ac:dyDescent="0.2">
      <c r="A392" s="23"/>
      <c r="D392" s="13"/>
      <c r="P392" s="29"/>
      <c r="Q392" s="23"/>
      <c r="R392" s="23"/>
      <c r="S392" s="23"/>
      <c r="T392" s="23"/>
      <c r="U392" s="23"/>
      <c r="V392" s="23"/>
      <c r="W392" s="23"/>
    </row>
    <row r="393" spans="1:23" s="24" customFormat="1" ht="15" customHeight="1" outlineLevel="1" x14ac:dyDescent="0.2">
      <c r="A393" s="23"/>
      <c r="D393" s="1179" t="str">
        <f>Translations!$B$454</f>
        <v>Podaci o aktivnosti:</v>
      </c>
      <c r="E393" s="1179"/>
      <c r="F393" s="1179"/>
      <c r="G393" s="1179"/>
      <c r="H393" s="1179"/>
      <c r="I393" s="1179"/>
      <c r="J393" s="1179"/>
      <c r="K393" s="1179"/>
      <c r="L393" s="1179"/>
      <c r="M393" s="1179"/>
      <c r="N393" s="1179"/>
      <c r="P393" s="29"/>
      <c r="Q393" s="23"/>
      <c r="R393" s="23"/>
      <c r="S393" s="23"/>
      <c r="T393" s="23"/>
      <c r="U393" s="23"/>
      <c r="V393" s="23"/>
      <c r="W393" s="23"/>
    </row>
    <row r="394" spans="1:23" s="24" customFormat="1" ht="5.0999999999999996" customHeight="1" outlineLevel="1" x14ac:dyDescent="0.2">
      <c r="A394" s="23"/>
      <c r="D394" s="13"/>
      <c r="P394" s="29"/>
      <c r="Q394" s="23"/>
      <c r="R394" s="23"/>
      <c r="S394" s="23"/>
      <c r="T394" s="23"/>
      <c r="U394" s="23"/>
      <c r="V394" s="23"/>
      <c r="W394" s="23"/>
    </row>
    <row r="395" spans="1:23" s="24" customFormat="1" outlineLevel="1" x14ac:dyDescent="0.2">
      <c r="A395" s="23"/>
      <c r="D395" s="13" t="s">
        <v>1016</v>
      </c>
      <c r="E395" s="985" t="str">
        <f>Translations!$B$455</f>
        <v>Metoda određivanja podataka o aktivnosti:</v>
      </c>
      <c r="F395" s="985"/>
      <c r="G395" s="985"/>
      <c r="H395" s="985"/>
      <c r="I395" s="985"/>
      <c r="J395" s="985"/>
      <c r="K395" s="985"/>
      <c r="L395" s="985"/>
      <c r="M395" s="985"/>
      <c r="N395" s="985"/>
      <c r="P395" s="29"/>
      <c r="Q395" s="23"/>
      <c r="R395" s="23"/>
      <c r="S395" s="23"/>
      <c r="T395" s="23"/>
      <c r="U395" s="23"/>
      <c r="V395" s="23"/>
      <c r="W395" s="23"/>
    </row>
    <row r="396" spans="1:23" s="24" customFormat="1" ht="5.0999999999999996" customHeight="1" outlineLevel="1" x14ac:dyDescent="0.2">
      <c r="A396" s="23"/>
      <c r="D396" s="13"/>
      <c r="E396" s="14"/>
      <c r="F396" s="14"/>
      <c r="G396" s="14"/>
      <c r="H396" s="14"/>
      <c r="I396" s="14"/>
      <c r="L396" s="22"/>
      <c r="P396" s="29"/>
      <c r="Q396" s="23"/>
      <c r="R396" s="23"/>
      <c r="S396" s="23"/>
      <c r="T396" s="23"/>
      <c r="U396" s="23"/>
      <c r="V396" s="23"/>
      <c r="W396" s="23"/>
    </row>
    <row r="397" spans="1:23" s="24" customFormat="1" ht="12.75" customHeight="1" outlineLevel="1" x14ac:dyDescent="0.2">
      <c r="A397" s="23"/>
      <c r="D397" s="25" t="s">
        <v>1028</v>
      </c>
      <c r="E397" s="11" t="str">
        <f>Translations!$B$456</f>
        <v>Metoda određivanja:</v>
      </c>
      <c r="G397" s="14"/>
      <c r="H397" s="1221"/>
      <c r="I397" s="1222"/>
      <c r="P397" s="220"/>
      <c r="Q397" s="23"/>
      <c r="R397" s="23"/>
      <c r="S397" s="23"/>
      <c r="T397" s="23"/>
      <c r="U397" s="23"/>
      <c r="V397" s="23"/>
      <c r="W397" s="63" t="str">
        <f>IF(M385="","",IF(M385=INDEX(SourceCategory,3),1,IF(CNTR_InstHasCalculation=FALSE,0,2)))</f>
        <v/>
      </c>
    </row>
    <row r="398" spans="1:23" s="24" customFormat="1" ht="5.0999999999999996" customHeight="1" outlineLevel="1" x14ac:dyDescent="0.2">
      <c r="A398" s="23"/>
      <c r="D398" s="25"/>
      <c r="G398" s="14"/>
      <c r="H398" s="44"/>
      <c r="I398" s="44"/>
      <c r="P398" s="29"/>
      <c r="Q398" s="23"/>
      <c r="R398" s="23"/>
      <c r="S398" s="23"/>
      <c r="T398" s="23"/>
      <c r="U398" s="23"/>
      <c r="V398" s="23"/>
      <c r="W398" s="23"/>
    </row>
    <row r="399" spans="1:23" s="24" customFormat="1" ht="12.75" customHeight="1" outlineLevel="1" x14ac:dyDescent="0.2">
      <c r="A399" s="23"/>
      <c r="E399" s="46"/>
      <c r="F399" s="1189" t="str">
        <f>Translations!$B$459</f>
        <v>Oznaka postupka za utvrđivanje zaliha na kraju godine:</v>
      </c>
      <c r="G399" s="1189"/>
      <c r="H399" s="1189"/>
      <c r="I399" s="1189"/>
      <c r="J399" s="1190"/>
      <c r="K399" s="1221"/>
      <c r="L399" s="1222"/>
      <c r="P399" s="29"/>
      <c r="Q399" s="23"/>
      <c r="R399" s="23"/>
      <c r="S399" s="23"/>
      <c r="T399" s="23"/>
      <c r="U399" s="29"/>
      <c r="V399" s="32" t="b">
        <f>IF(OR(H385="",ISBLANK(H397)),FALSE,IF(MATCH(H397,EUconst_ActivityDeterminationMethod,0)=2,TRUE,FALSE))</f>
        <v>0</v>
      </c>
      <c r="W399" s="63" t="str">
        <f>IF(V399=TRUE,0,W397)</f>
        <v/>
      </c>
    </row>
    <row r="400" spans="1:23" s="24" customFormat="1" ht="5.0999999999999996" customHeight="1" outlineLevel="1" x14ac:dyDescent="0.2">
      <c r="A400" s="23"/>
      <c r="P400" s="29"/>
      <c r="Q400" s="23"/>
      <c r="R400" s="23"/>
      <c r="S400" s="23"/>
      <c r="T400" s="23"/>
      <c r="U400" s="23"/>
      <c r="V400" s="23"/>
      <c r="W400" s="23"/>
    </row>
    <row r="401" spans="1:23" s="24" customFormat="1" ht="12.75" customHeight="1" outlineLevel="1" x14ac:dyDescent="0.2">
      <c r="A401" s="23"/>
      <c r="D401" s="46" t="s">
        <v>1029</v>
      </c>
      <c r="E401" s="11" t="str">
        <f>Translations!$B$462</f>
        <v>Instrumenti pod nadzorom:</v>
      </c>
      <c r="G401" s="14"/>
      <c r="H401" s="1221"/>
      <c r="I401" s="1222"/>
      <c r="J401" s="25"/>
      <c r="P401" s="29"/>
      <c r="Q401" s="23"/>
      <c r="R401" s="23"/>
      <c r="S401" s="23"/>
      <c r="T401" s="23"/>
      <c r="U401" s="23"/>
      <c r="V401" s="23"/>
      <c r="W401" s="63" t="str">
        <f>W397</f>
        <v/>
      </c>
    </row>
    <row r="402" spans="1:23" s="24" customFormat="1" ht="5.0999999999999996" customHeight="1" outlineLevel="1" x14ac:dyDescent="0.2">
      <c r="A402" s="23"/>
      <c r="D402" s="25"/>
      <c r="G402" s="14"/>
      <c r="H402" s="44"/>
      <c r="I402" s="44"/>
      <c r="J402" s="25"/>
      <c r="P402" s="29"/>
      <c r="Q402" s="23"/>
      <c r="R402" s="23"/>
      <c r="S402" s="23"/>
      <c r="T402" s="23"/>
      <c r="U402" s="23"/>
      <c r="V402" s="23"/>
      <c r="W402" s="23"/>
    </row>
    <row r="403" spans="1:23" s="24" customFormat="1" ht="12.75" customHeight="1" outlineLevel="1" x14ac:dyDescent="0.2">
      <c r="A403" s="23"/>
      <c r="D403" s="25"/>
      <c r="E403" s="46" t="s">
        <v>1294</v>
      </c>
      <c r="F403" s="873" t="str">
        <f>Translations!$B$465</f>
        <v>Potvrdite da su ispunjeni zahtjevi iz članka 29. stavka 1. Uredbe</v>
      </c>
      <c r="G403" s="903"/>
      <c r="H403" s="903"/>
      <c r="I403" s="903"/>
      <c r="J403" s="903"/>
      <c r="K403" s="903"/>
      <c r="L403" s="192"/>
      <c r="P403" s="29"/>
      <c r="Q403" s="23"/>
      <c r="R403" s="23"/>
      <c r="S403" s="23"/>
      <c r="T403" s="23"/>
      <c r="U403" s="23"/>
      <c r="V403" s="32" t="b">
        <f>IF(OR(H385="",ISBLANK(H401)),FALSE,IF(MATCH(H401,EUconst_OwnerInstrument,0)=1,TRUE,FALSE))</f>
        <v>0</v>
      </c>
      <c r="W403" s="63" t="str">
        <f>IF(V403=TRUE,0,W397)</f>
        <v/>
      </c>
    </row>
    <row r="404" spans="1:23" s="24" customFormat="1" ht="5.0999999999999996" customHeight="1" outlineLevel="1" x14ac:dyDescent="0.2">
      <c r="A404" s="23"/>
      <c r="D404" s="25"/>
      <c r="E404" s="25"/>
      <c r="G404" s="14"/>
      <c r="N404" s="44"/>
      <c r="P404" s="29"/>
      <c r="Q404" s="23"/>
      <c r="R404" s="23"/>
      <c r="S404" s="23"/>
      <c r="T404" s="23"/>
      <c r="U404" s="23"/>
      <c r="V404" s="16"/>
      <c r="W404" s="23"/>
    </row>
    <row r="405" spans="1:23" s="24" customFormat="1" ht="12.75" customHeight="1" outlineLevel="1" x14ac:dyDescent="0.2">
      <c r="A405" s="23"/>
      <c r="D405" s="25"/>
      <c r="E405" s="46" t="s">
        <v>1295</v>
      </c>
      <c r="F405" s="1189" t="str">
        <f>Translations!$B$468</f>
        <v>Koristite li fakture za utvrđivanje količine goriva ili sirovina?</v>
      </c>
      <c r="G405" s="1189"/>
      <c r="H405" s="1189"/>
      <c r="I405" s="1189"/>
      <c r="J405" s="1189"/>
      <c r="K405" s="1190"/>
      <c r="L405" s="192"/>
      <c r="P405" s="29"/>
      <c r="Q405" s="23"/>
      <c r="R405" s="23"/>
      <c r="S405" s="23"/>
      <c r="T405" s="23"/>
      <c r="U405" s="23"/>
      <c r="V405" s="32" t="b">
        <f>IF(OR(H385="",ISBLANK(H401)),FALSE,IF(MATCH(H401,EUconst_OwnerInstrument,0)=1,TRUE,FALSE))</f>
        <v>0</v>
      </c>
      <c r="W405" s="63" t="str">
        <f>IF(V405=TRUE,0,W397)</f>
        <v/>
      </c>
    </row>
    <row r="406" spans="1:23" s="24" customFormat="1" ht="5.0999999999999996" customHeight="1" outlineLevel="1" x14ac:dyDescent="0.2">
      <c r="A406" s="23"/>
      <c r="D406" s="25"/>
      <c r="E406" s="25"/>
      <c r="G406" s="14"/>
      <c r="J406" s="25"/>
      <c r="L406" s="45"/>
      <c r="P406" s="29"/>
      <c r="Q406" s="23"/>
      <c r="R406" s="23"/>
      <c r="S406" s="23"/>
      <c r="T406" s="23"/>
      <c r="U406" s="23"/>
      <c r="V406" s="23"/>
      <c r="W406" s="23"/>
    </row>
    <row r="407" spans="1:23" s="24" customFormat="1" ht="12.75" customHeight="1" outlineLevel="1" x14ac:dyDescent="0.2">
      <c r="A407" s="23"/>
      <c r="D407" s="25"/>
      <c r="E407" s="46" t="s">
        <v>1296</v>
      </c>
      <c r="F407" s="1189" t="str">
        <f>Translations!$B$469</f>
        <v>Potvrdite da su trgovinski partner i operater neovisni.</v>
      </c>
      <c r="G407" s="1189"/>
      <c r="H407" s="1189"/>
      <c r="I407" s="1189"/>
      <c r="J407" s="1189"/>
      <c r="K407" s="1190"/>
      <c r="L407" s="192"/>
      <c r="P407" s="29"/>
      <c r="Q407" s="23"/>
      <c r="R407" s="23"/>
      <c r="S407" s="23"/>
      <c r="T407" s="23"/>
      <c r="U407" s="23"/>
      <c r="V407" s="32" t="b">
        <f>IF(OR(H385="",ISBLANK(H401)),FALSE,IF(MATCH(H401,EUconst_OwnerInstrument,0)=1,TRUE,FALSE))</f>
        <v>0</v>
      </c>
      <c r="W407" s="63" t="str">
        <f>IF(V407=TRUE,0,W397)</f>
        <v/>
      </c>
    </row>
    <row r="408" spans="1:23" s="24" customFormat="1" outlineLevel="1" x14ac:dyDescent="0.2">
      <c r="A408" s="23"/>
      <c r="P408" s="29"/>
      <c r="Q408" s="23"/>
      <c r="R408" s="23"/>
      <c r="S408" s="23"/>
      <c r="T408" s="23"/>
      <c r="U408" s="23"/>
      <c r="V408" s="23"/>
      <c r="W408" s="23"/>
    </row>
    <row r="409" spans="1:23" s="24" customFormat="1" ht="12.75" customHeight="1" outlineLevel="1" x14ac:dyDescent="0.2">
      <c r="A409" s="23"/>
      <c r="D409" s="13" t="s">
        <v>1018</v>
      </c>
      <c r="E409" s="14" t="str">
        <f>Translations!$B$472</f>
        <v>Korišteni mjerni instrumenti:</v>
      </c>
      <c r="H409" s="215"/>
      <c r="I409" s="215"/>
      <c r="J409" s="215"/>
      <c r="K409" s="215"/>
      <c r="L409" s="215"/>
      <c r="P409" s="15"/>
      <c r="Q409" s="23"/>
      <c r="R409" s="23"/>
      <c r="S409" s="23"/>
      <c r="T409" s="23"/>
      <c r="U409" s="23"/>
      <c r="V409" s="23"/>
      <c r="W409" s="23"/>
    </row>
    <row r="410" spans="1:23" s="24" customFormat="1" ht="5.0999999999999996" customHeight="1" outlineLevel="1" x14ac:dyDescent="0.2">
      <c r="A410" s="23"/>
      <c r="D410" s="13"/>
      <c r="E410" s="14"/>
      <c r="P410" s="15"/>
      <c r="Q410" s="23"/>
      <c r="R410" s="23"/>
      <c r="S410" s="23"/>
      <c r="T410" s="23"/>
      <c r="U410" s="23"/>
      <c r="V410" s="23"/>
      <c r="W410" s="23"/>
    </row>
    <row r="411" spans="1:23" s="24" customFormat="1" outlineLevel="1" x14ac:dyDescent="0.2">
      <c r="A411" s="23"/>
      <c r="D411" s="13"/>
      <c r="E411" s="24" t="str">
        <f>Translations!$B$475</f>
        <v>Komentar/opis pristupa ako se koristi više instrumenata:</v>
      </c>
      <c r="I411" s="11"/>
      <c r="P411" s="29"/>
      <c r="Q411" s="23"/>
      <c r="R411" s="23"/>
      <c r="S411" s="23"/>
      <c r="T411" s="23"/>
      <c r="U411" s="23"/>
      <c r="V411" s="23"/>
      <c r="W411" s="23"/>
    </row>
    <row r="412" spans="1:23" s="24" customFormat="1" ht="12.75" customHeight="1" outlineLevel="1" x14ac:dyDescent="0.2">
      <c r="A412" s="23"/>
      <c r="D412" s="13"/>
      <c r="E412" s="1234"/>
      <c r="F412" s="1235"/>
      <c r="G412" s="1235"/>
      <c r="H412" s="1235"/>
      <c r="I412" s="1235"/>
      <c r="J412" s="1235"/>
      <c r="K412" s="1235"/>
      <c r="L412" s="1235"/>
      <c r="M412" s="1235"/>
      <c r="N412" s="1236"/>
      <c r="P412" s="29"/>
      <c r="Q412" s="23"/>
      <c r="R412" s="23"/>
      <c r="S412" s="23"/>
      <c r="T412" s="23"/>
      <c r="U412" s="23"/>
      <c r="V412" s="23"/>
      <c r="W412" s="23"/>
    </row>
    <row r="413" spans="1:23" s="24" customFormat="1" outlineLevel="1" x14ac:dyDescent="0.2">
      <c r="A413" s="23"/>
      <c r="D413" s="13"/>
      <c r="E413" s="1231"/>
      <c r="F413" s="1232"/>
      <c r="G413" s="1232"/>
      <c r="H413" s="1232"/>
      <c r="I413" s="1232"/>
      <c r="J413" s="1232"/>
      <c r="K413" s="1232"/>
      <c r="L413" s="1232"/>
      <c r="M413" s="1232"/>
      <c r="N413" s="1233"/>
      <c r="P413" s="29"/>
      <c r="Q413" s="29"/>
      <c r="R413" s="29"/>
      <c r="S413" s="23"/>
      <c r="T413" s="23"/>
      <c r="U413" s="23"/>
      <c r="V413" s="23"/>
      <c r="W413" s="23"/>
    </row>
    <row r="414" spans="1:23" s="24" customFormat="1" outlineLevel="1" x14ac:dyDescent="0.2">
      <c r="A414" s="23"/>
      <c r="D414" s="13"/>
      <c r="E414" s="1202"/>
      <c r="F414" s="1203"/>
      <c r="G414" s="1203"/>
      <c r="H414" s="1203"/>
      <c r="I414" s="1203"/>
      <c r="J414" s="1203"/>
      <c r="K414" s="1203"/>
      <c r="L414" s="1203"/>
      <c r="M414" s="1203"/>
      <c r="N414" s="1204"/>
      <c r="P414" s="29"/>
      <c r="Q414" s="29"/>
      <c r="R414" s="29"/>
      <c r="S414" s="23"/>
      <c r="T414" s="23"/>
      <c r="U414" s="23"/>
      <c r="V414" s="23"/>
      <c r="W414" s="23"/>
    </row>
    <row r="415" spans="1:23" s="24" customFormat="1" outlineLevel="1" x14ac:dyDescent="0.2">
      <c r="A415" s="23"/>
      <c r="D415" s="13"/>
      <c r="P415" s="29"/>
      <c r="Q415" s="29"/>
      <c r="R415" s="29"/>
      <c r="S415" s="23"/>
      <c r="T415" s="23"/>
      <c r="U415" s="23"/>
      <c r="V415" s="23"/>
      <c r="W415" s="23"/>
    </row>
    <row r="416" spans="1:23" s="24" customFormat="1" ht="12.75" customHeight="1" outlineLevel="1" x14ac:dyDescent="0.2">
      <c r="A416" s="23"/>
      <c r="D416" s="13" t="s">
        <v>552</v>
      </c>
      <c r="E416" s="14" t="str">
        <f>Translations!$B$477</f>
        <v>Zahtijevana razina točnosti za podatak o djelatnosti:</v>
      </c>
      <c r="H416" s="30" t="str">
        <f>IF(H387="","",IF(CNTR_Category="A",INDEX(EUwideConstants!$G:$G,MATCH(Q416,EUwideConstants!$S:$S,0)),INDEX(EUwideConstants!$P:$P,MATCH(Q416,EUwideConstants!$S:$S,0))))</f>
        <v/>
      </c>
      <c r="I416" s="26" t="str">
        <f>IF(H416="","",IF(S416=0,EUconst_NA,IF(ISERROR(S416),"",EUconst_MsgTierActivityLevel &amp; " " &amp;S416)))</f>
        <v/>
      </c>
      <c r="J416" s="27"/>
      <c r="K416" s="27"/>
      <c r="L416" s="27"/>
      <c r="M416" s="27"/>
      <c r="N416" s="28"/>
      <c r="P416" s="29"/>
      <c r="Q416" s="92" t="str">
        <f>EUconst_CNTR_ActivityData&amp;H387</f>
        <v>ActivityData_</v>
      </c>
      <c r="R416" s="29"/>
      <c r="S416" s="32" t="str">
        <f>IF(H416="","",IF(H416=EUconst_NA,"",INDEX(EUwideConstants!$H:$O,MATCH(Q416,EUwideConstants!$S:$S,0),MATCH(H416,CNTR_TierList,0))))</f>
        <v/>
      </c>
      <c r="T416" s="23"/>
      <c r="U416" s="23"/>
      <c r="V416" s="23"/>
      <c r="W416" s="23"/>
    </row>
    <row r="417" spans="1:23" s="24" customFormat="1" ht="12.75" customHeight="1" outlineLevel="1" x14ac:dyDescent="0.2">
      <c r="A417" s="23"/>
      <c r="D417" s="13" t="s">
        <v>1020</v>
      </c>
      <c r="E417" s="14" t="str">
        <f>Translations!$B$478</f>
        <v>Korištena razina točnosti za podatak o djelatnosti:</v>
      </c>
      <c r="H417" s="192"/>
      <c r="I417" s="26" t="str">
        <f>IF(OR(ISBLANK(H417),H417=EUconst_NoTier),"",IF(S417=0,EUconst_NA,IF(ISERROR(S417),"",EUconst_MsgTierActivityLevel &amp; " " &amp;S417)))</f>
        <v/>
      </c>
      <c r="J417" s="27"/>
      <c r="K417" s="27"/>
      <c r="L417" s="27"/>
      <c r="M417" s="27"/>
      <c r="N417" s="28"/>
      <c r="P417" s="29"/>
      <c r="Q417" s="92" t="str">
        <f>EUconst_CNTR_ActivityData&amp;H387</f>
        <v>ActivityData_</v>
      </c>
      <c r="R417" s="29"/>
      <c r="S417" s="32" t="str">
        <f>IF(ISBLANK(H417),"",IF(H417=EUconst_NA,"",INDEX(EUwideConstants!$H:$O,MATCH(Q417,EUwideConstants!$S:$S,0),MATCH(H417,CNTR_TierList,0))))</f>
        <v/>
      </c>
      <c r="T417" s="23"/>
      <c r="U417" s="23"/>
      <c r="V417" s="23"/>
      <c r="W417" s="23"/>
    </row>
    <row r="418" spans="1:23" s="24" customFormat="1" ht="12.75" customHeight="1" outlineLevel="1" x14ac:dyDescent="0.2">
      <c r="A418" s="23"/>
      <c r="D418" s="13" t="s">
        <v>1021</v>
      </c>
      <c r="E418" s="14" t="str">
        <f>Translations!$B$479</f>
        <v>Postignuta nesigurnost:</v>
      </c>
      <c r="H418" s="229"/>
      <c r="I418" s="14" t="str">
        <f>Translations!$B$480</f>
        <v>Komentar:</v>
      </c>
      <c r="J418" s="193"/>
      <c r="K418" s="194"/>
      <c r="L418" s="194"/>
      <c r="M418" s="194"/>
      <c r="N418" s="195"/>
      <c r="P418" s="29"/>
      <c r="Q418" s="29"/>
      <c r="R418" s="29"/>
      <c r="S418" s="23"/>
      <c r="T418" s="23"/>
      <c r="U418" s="23"/>
      <c r="V418" s="23"/>
      <c r="W418" s="23"/>
    </row>
    <row r="419" spans="1:23" s="24" customFormat="1" ht="5.0999999999999996" customHeight="1" outlineLevel="1" x14ac:dyDescent="0.2">
      <c r="A419" s="23"/>
      <c r="D419" s="13"/>
      <c r="E419" s="67"/>
      <c r="F419" s="67"/>
      <c r="G419" s="67"/>
      <c r="H419" s="67"/>
      <c r="I419" s="67"/>
      <c r="J419" s="67"/>
      <c r="K419" s="67"/>
      <c r="L419" s="67"/>
      <c r="M419" s="67"/>
      <c r="N419" s="67"/>
      <c r="P419" s="29"/>
      <c r="Q419" s="29"/>
      <c r="R419" s="29"/>
      <c r="S419" s="23"/>
      <c r="T419" s="23"/>
      <c r="U419" s="23"/>
      <c r="V419" s="23"/>
      <c r="W419" s="23"/>
    </row>
    <row r="420" spans="1:23" s="24" customFormat="1" ht="15" customHeight="1" outlineLevel="1" x14ac:dyDescent="0.2">
      <c r="A420" s="23"/>
      <c r="D420" s="1179" t="str">
        <f>Translations!$B$490</f>
        <v>Faktori proračuna:</v>
      </c>
      <c r="E420" s="1179"/>
      <c r="F420" s="1179"/>
      <c r="G420" s="1179"/>
      <c r="H420" s="1179"/>
      <c r="I420" s="1179"/>
      <c r="J420" s="1179"/>
      <c r="K420" s="1179"/>
      <c r="L420" s="1179"/>
      <c r="M420" s="1179"/>
      <c r="N420" s="1179"/>
      <c r="P420" s="29"/>
      <c r="Q420" s="29"/>
      <c r="R420" s="29"/>
      <c r="S420" s="29"/>
      <c r="T420" s="6"/>
      <c r="U420" s="23"/>
      <c r="V420" s="23"/>
      <c r="W420" s="23"/>
    </row>
    <row r="421" spans="1:23" s="24" customFormat="1" ht="5.0999999999999996" customHeight="1" outlineLevel="1" x14ac:dyDescent="0.2">
      <c r="A421" s="23"/>
      <c r="D421" s="13"/>
      <c r="E421" s="14"/>
      <c r="P421" s="29"/>
      <c r="Q421" s="29"/>
      <c r="R421" s="29"/>
      <c r="S421" s="29"/>
      <c r="T421" s="6"/>
      <c r="U421" s="23"/>
      <c r="V421" s="23"/>
      <c r="W421" s="23"/>
    </row>
    <row r="422" spans="1:23" s="24" customFormat="1" ht="12.75" customHeight="1" outlineLevel="1" x14ac:dyDescent="0.2">
      <c r="A422" s="23"/>
      <c r="D422" s="13" t="s">
        <v>1017</v>
      </c>
      <c r="E422" s="14" t="str">
        <f>Translations!$B$515</f>
        <v>Korištene razine točnosti za faktore proračuna:</v>
      </c>
      <c r="P422" s="29"/>
      <c r="Q422" s="29"/>
      <c r="R422" s="29"/>
      <c r="S422" s="29"/>
      <c r="T422" s="23"/>
      <c r="U422" s="23"/>
      <c r="V422" s="23"/>
      <c r="W422" s="23"/>
    </row>
    <row r="423" spans="1:23" s="24" customFormat="1" ht="5.0999999999999996" customHeight="1" outlineLevel="1" x14ac:dyDescent="0.2">
      <c r="A423" s="23"/>
      <c r="D423" s="13"/>
      <c r="E423" s="14"/>
      <c r="P423" s="29"/>
      <c r="Q423" s="29"/>
      <c r="R423" s="29"/>
      <c r="S423" s="29"/>
      <c r="T423" s="23"/>
      <c r="U423" s="23"/>
      <c r="V423" s="23"/>
      <c r="W423" s="23"/>
    </row>
    <row r="424" spans="1:23" s="24" customFormat="1" ht="25.5" customHeight="1" outlineLevel="1" x14ac:dyDescent="0.2">
      <c r="A424" s="23"/>
      <c r="E424" s="1178" t="str">
        <f>Translations!$B$516</f>
        <v>Faktor proračuna:</v>
      </c>
      <c r="F424" s="1178"/>
      <c r="G424" s="1178"/>
      <c r="H424" s="50" t="str">
        <f>Translations!$B$517</f>
        <v>Zahtijevana razina točnosti:</v>
      </c>
      <c r="I424" s="50" t="str">
        <f>Translations!$B$518</f>
        <v>Korištena razina točnosti:</v>
      </c>
      <c r="J424" s="1206" t="str">
        <f>Translations!$B$519</f>
        <v>Puni tekst za korištenu razinu točnosti</v>
      </c>
      <c r="K424" s="1207"/>
      <c r="L424" s="1207"/>
      <c r="M424" s="1207"/>
      <c r="N424" s="1208"/>
      <c r="P424" s="29"/>
      <c r="Q424" s="29"/>
      <c r="R424" s="29"/>
      <c r="S424" s="15" t="s">
        <v>1036</v>
      </c>
      <c r="T424" s="23"/>
      <c r="U424" s="23"/>
      <c r="V424" s="23"/>
      <c r="W424" s="52" t="s">
        <v>1293</v>
      </c>
    </row>
    <row r="425" spans="1:23" s="24" customFormat="1" ht="12.75" customHeight="1" outlineLevel="1" x14ac:dyDescent="0.2">
      <c r="A425" s="23"/>
      <c r="D425" s="25" t="s">
        <v>1028</v>
      </c>
      <c r="E425" s="1177" t="str">
        <f>Translations!$B$520</f>
        <v>Donja ogrjevna vrijednost (DOV)</v>
      </c>
      <c r="F425" s="1177"/>
      <c r="G425" s="1177"/>
      <c r="H425" s="30" t="str">
        <f>IF(H387="","",IF(CNTR_Category="A",INDEX(EUwideConstants!$G:$G,MATCH(Q425,EUwideConstants!$S:$S,0)),INDEX(EUwideConstants!$P:$P,MATCH(Q425,EUwideConstants!$S:$S,0))))</f>
        <v/>
      </c>
      <c r="I425" s="192"/>
      <c r="J425" s="1182" t="str">
        <f t="shared" ref="J425:J430" si="24">IF(OR(ISBLANK(I425),I425=EUconst_NoTier),"",IF(S425=0,EUconst_NotApplicable,IF(ISERROR(S425),"",S425)))</f>
        <v/>
      </c>
      <c r="K425" s="1183"/>
      <c r="L425" s="1183"/>
      <c r="M425" s="1183"/>
      <c r="N425" s="1184"/>
      <c r="P425" s="29"/>
      <c r="Q425" s="92" t="str">
        <f>EUconst_CNTR_NCV&amp;H387</f>
        <v>NCV_</v>
      </c>
      <c r="R425" s="29"/>
      <c r="S425" s="31" t="str">
        <f>IF(ISBLANK(I425),"",IF(I425=EUconst_NA,"",INDEX(EUwideConstants!$H:$O,MATCH(Q425,EUwideConstants!$S:$S,0),MATCH(I425,CNTR_TierList,0))))</f>
        <v/>
      </c>
      <c r="T425" s="23"/>
      <c r="U425" s="23"/>
      <c r="V425" s="23"/>
      <c r="W425" s="32" t="b">
        <f t="shared" ref="W425:W430" si="25">(H425=EUconst_NA)</f>
        <v>0</v>
      </c>
    </row>
    <row r="426" spans="1:23" s="24" customFormat="1" ht="12.75" customHeight="1" outlineLevel="1" x14ac:dyDescent="0.2">
      <c r="A426" s="23"/>
      <c r="D426" s="25" t="s">
        <v>1029</v>
      </c>
      <c r="E426" s="1177" t="str">
        <f>Translations!$B$521</f>
        <v>Emisijski faktor (preliminarni)</v>
      </c>
      <c r="F426" s="1177"/>
      <c r="G426" s="1177"/>
      <c r="H426" s="30" t="str">
        <f>IF(H387="","",IF(CNTR_Category="A",INDEX(EUwideConstants!$G:$G,MATCH(Q426,EUwideConstants!$S:$S,0)),INDEX(EUwideConstants!$P:$P,MATCH(Q426,EUwideConstants!$S:$S,0))))</f>
        <v/>
      </c>
      <c r="I426" s="192"/>
      <c r="J426" s="1182" t="str">
        <f t="shared" si="24"/>
        <v/>
      </c>
      <c r="K426" s="1183"/>
      <c r="L426" s="1183"/>
      <c r="M426" s="1183"/>
      <c r="N426" s="1184"/>
      <c r="P426" s="29"/>
      <c r="Q426" s="92" t="str">
        <f>EUconst_CNTR_EF&amp;H387</f>
        <v>EF_</v>
      </c>
      <c r="R426" s="29"/>
      <c r="S426" s="31" t="str">
        <f>IF(ISBLANK(I426),"",IF(I426=EUconst_NA,"",INDEX(EUwideConstants!$H:$O,MATCH(Q426,EUwideConstants!$S:$S,0),MATCH(I426,CNTR_TierList,0))))</f>
        <v/>
      </c>
      <c r="T426" s="23"/>
      <c r="U426" s="23"/>
      <c r="V426" s="23"/>
      <c r="W426" s="32" t="b">
        <f t="shared" si="25"/>
        <v>0</v>
      </c>
    </row>
    <row r="427" spans="1:23" s="24" customFormat="1" ht="12.75" customHeight="1" outlineLevel="1" x14ac:dyDescent="0.2">
      <c r="A427" s="23"/>
      <c r="D427" s="25" t="s">
        <v>1466</v>
      </c>
      <c r="E427" s="1177" t="str">
        <f>Translations!$B$522</f>
        <v>Oksidacijski faktor</v>
      </c>
      <c r="F427" s="1177"/>
      <c r="G427" s="1177"/>
      <c r="H427" s="30" t="str">
        <f>IF(H387="","",IF(CNTR_Category="A",INDEX(EUwideConstants!$G:$G,MATCH(Q427,EUwideConstants!$S:$S,0)),INDEX(EUwideConstants!$P:$P,MATCH(Q427,EUwideConstants!$S:$S,0))))</f>
        <v/>
      </c>
      <c r="I427" s="192"/>
      <c r="J427" s="1182" t="str">
        <f t="shared" si="24"/>
        <v/>
      </c>
      <c r="K427" s="1183"/>
      <c r="L427" s="1183"/>
      <c r="M427" s="1183"/>
      <c r="N427" s="1184"/>
      <c r="P427" s="29"/>
      <c r="Q427" s="92" t="str">
        <f>EUconst_CNTR_OxidationFactor&amp;H387</f>
        <v>OxF_</v>
      </c>
      <c r="R427" s="29"/>
      <c r="S427" s="31" t="str">
        <f>IF(ISBLANK(I427),"",IF(I427=EUconst_NA,"",INDEX(EUwideConstants!$H:$O,MATCH(Q427,EUwideConstants!$S:$S,0),MATCH(I427,CNTR_TierList,0))))</f>
        <v/>
      </c>
      <c r="T427" s="23"/>
      <c r="U427" s="23"/>
      <c r="V427" s="23"/>
      <c r="W427" s="32" t="b">
        <f t="shared" si="25"/>
        <v>0</v>
      </c>
    </row>
    <row r="428" spans="1:23" s="24" customFormat="1" ht="12.75" customHeight="1" outlineLevel="1" x14ac:dyDescent="0.2">
      <c r="A428" s="23"/>
      <c r="D428" s="25" t="s">
        <v>1467</v>
      </c>
      <c r="E428" s="1177" t="str">
        <f>Translations!$B$523</f>
        <v>Konverzijski faktor</v>
      </c>
      <c r="F428" s="1177"/>
      <c r="G428" s="1177"/>
      <c r="H428" s="30" t="str">
        <f>IF(H387="","",IF(CNTR_Category="A",INDEX(EUwideConstants!$G:$G,MATCH(Q428,EUwideConstants!$S:$S,0)),INDEX(EUwideConstants!$P:$P,MATCH(Q428,EUwideConstants!$S:$S,0))))</f>
        <v/>
      </c>
      <c r="I428" s="192"/>
      <c r="J428" s="1182" t="str">
        <f t="shared" si="24"/>
        <v/>
      </c>
      <c r="K428" s="1183"/>
      <c r="L428" s="1183"/>
      <c r="M428" s="1183"/>
      <c r="N428" s="1184"/>
      <c r="P428" s="29"/>
      <c r="Q428" s="92" t="str">
        <f>EUconst_CNTR_ConversionFactor&amp;H387</f>
        <v>ConvF_</v>
      </c>
      <c r="R428" s="29"/>
      <c r="S428" s="31" t="str">
        <f>IF(ISBLANK(I428),"",IF(I428=EUconst_NA,"",INDEX(EUwideConstants!$H:$O,MATCH(Q428,EUwideConstants!$S:$S,0),MATCH(I428,CNTR_TierList,0))))</f>
        <v/>
      </c>
      <c r="T428" s="23"/>
      <c r="U428" s="23"/>
      <c r="V428" s="23"/>
      <c r="W428" s="32" t="b">
        <f t="shared" si="25"/>
        <v>0</v>
      </c>
    </row>
    <row r="429" spans="1:23" s="24" customFormat="1" ht="12.75" customHeight="1" outlineLevel="1" x14ac:dyDescent="0.2">
      <c r="A429" s="23"/>
      <c r="D429" s="25" t="s">
        <v>1468</v>
      </c>
      <c r="E429" s="1177" t="str">
        <f>Translations!$B$524</f>
        <v>Sadržaj ugljika</v>
      </c>
      <c r="F429" s="1177"/>
      <c r="G429" s="1177"/>
      <c r="H429" s="30" t="str">
        <f>IF(H387="","",IF(CNTR_Category="A",INDEX(EUwideConstants!$G:$G,MATCH(Q429,EUwideConstants!$S:$S,0)),INDEX(EUwideConstants!$P:$P,MATCH(Q429,EUwideConstants!$S:$S,0))))</f>
        <v/>
      </c>
      <c r="I429" s="192"/>
      <c r="J429" s="1182" t="str">
        <f t="shared" si="24"/>
        <v/>
      </c>
      <c r="K429" s="1183"/>
      <c r="L429" s="1183"/>
      <c r="M429" s="1183"/>
      <c r="N429" s="1184"/>
      <c r="P429" s="209"/>
      <c r="Q429" s="92" t="str">
        <f>EUconst_CNTR_CarbonContent&amp;H387</f>
        <v>CarbC_</v>
      </c>
      <c r="R429" s="29"/>
      <c r="S429" s="31" t="str">
        <f>IF(ISBLANK(I429),"",IF(I429=EUconst_NA,"",INDEX(EUwideConstants!$H:$O,MATCH(Q429,EUwideConstants!$S:$S,0),MATCH(I429,CNTR_TierList,0))))</f>
        <v/>
      </c>
      <c r="T429" s="23"/>
      <c r="U429" s="23"/>
      <c r="V429" s="23"/>
      <c r="W429" s="32" t="b">
        <f t="shared" si="25"/>
        <v>0</v>
      </c>
    </row>
    <row r="430" spans="1:23" s="24" customFormat="1" ht="12.75" customHeight="1" outlineLevel="1" x14ac:dyDescent="0.2">
      <c r="A430" s="23"/>
      <c r="D430" s="25" t="s">
        <v>1469</v>
      </c>
      <c r="E430" s="1177" t="str">
        <f>Translations!$B$525</f>
        <v>Udio biomase (ukoliko je primjenjiv)</v>
      </c>
      <c r="F430" s="1177"/>
      <c r="G430" s="1177"/>
      <c r="H430" s="30" t="str">
        <f>IF(H387="","",IF(CNTR_Category="A",INDEX(EUwideConstants!$G:$G,MATCH(Q430,EUwideConstants!$S:$S,0)),INDEX(EUwideConstants!$P:$P,MATCH(Q430,EUwideConstants!$S:$S,0))))</f>
        <v/>
      </c>
      <c r="I430" s="192"/>
      <c r="J430" s="1182" t="str">
        <f t="shared" si="24"/>
        <v/>
      </c>
      <c r="K430" s="1183"/>
      <c r="L430" s="1183"/>
      <c r="M430" s="1183"/>
      <c r="N430" s="1184"/>
      <c r="P430" s="29"/>
      <c r="Q430" s="92" t="str">
        <f>EUconst_CNTR_BiomassContent&amp;H387</f>
        <v>BioC_</v>
      </c>
      <c r="R430" s="29"/>
      <c r="S430" s="31" t="str">
        <f>IF(ISBLANK(I430),"",IF(I430=EUconst_NA,"",INDEX(EUwideConstants!$H:$O,MATCH(Q430,EUwideConstants!$S:$S,0),MATCH(I430,CNTR_TierList,0))))</f>
        <v/>
      </c>
      <c r="T430" s="23"/>
      <c r="U430" s="23"/>
      <c r="V430" s="23"/>
      <c r="W430" s="32" t="b">
        <f t="shared" si="25"/>
        <v>0</v>
      </c>
    </row>
    <row r="431" spans="1:23" s="24" customFormat="1" outlineLevel="1" x14ac:dyDescent="0.2">
      <c r="A431" s="23"/>
      <c r="D431" s="13"/>
      <c r="E431" s="67"/>
      <c r="F431" s="67"/>
      <c r="G431" s="67"/>
      <c r="H431" s="67"/>
      <c r="I431" s="67"/>
      <c r="J431" s="67"/>
      <c r="K431" s="67"/>
      <c r="L431" s="67"/>
      <c r="M431" s="67"/>
      <c r="N431" s="67"/>
      <c r="P431" s="29"/>
      <c r="Q431" s="23"/>
      <c r="R431" s="23"/>
      <c r="S431" s="23"/>
      <c r="T431" s="23"/>
      <c r="U431" s="23"/>
      <c r="V431" s="23"/>
      <c r="W431" s="23"/>
    </row>
    <row r="432" spans="1:23" s="24" customFormat="1" outlineLevel="1" x14ac:dyDescent="0.2">
      <c r="A432" s="23"/>
      <c r="D432" s="13" t="s">
        <v>1347</v>
      </c>
      <c r="E432" s="14" t="str">
        <f>Translations!$B$534</f>
        <v>Detalji faktora proračuna:</v>
      </c>
      <c r="F432" s="67"/>
      <c r="G432" s="67"/>
      <c r="H432" s="67"/>
      <c r="I432" s="67"/>
      <c r="J432" s="67"/>
      <c r="K432" s="67"/>
      <c r="L432" s="67"/>
      <c r="M432" s="67"/>
      <c r="N432" s="67"/>
      <c r="P432" s="29"/>
      <c r="Q432" s="23"/>
      <c r="R432" s="23"/>
      <c r="S432" s="23"/>
      <c r="T432" s="23"/>
      <c r="U432" s="23"/>
      <c r="V432" s="23"/>
      <c r="W432" s="23"/>
    </row>
    <row r="433" spans="1:23" s="24" customFormat="1" ht="5.0999999999999996" customHeight="1" outlineLevel="1" x14ac:dyDescent="0.2">
      <c r="A433" s="23"/>
      <c r="D433" s="13"/>
      <c r="E433" s="67"/>
      <c r="F433" s="67"/>
      <c r="G433" s="67"/>
      <c r="H433" s="67"/>
      <c r="I433" s="67"/>
      <c r="J433" s="67"/>
      <c r="K433" s="67"/>
      <c r="L433" s="67"/>
      <c r="M433" s="67"/>
      <c r="N433" s="67"/>
      <c r="P433" s="29"/>
      <c r="Q433" s="23"/>
      <c r="R433" s="23"/>
      <c r="S433" s="23"/>
      <c r="T433" s="23"/>
      <c r="U433" s="23"/>
      <c r="V433" s="23"/>
      <c r="W433" s="23"/>
    </row>
    <row r="434" spans="1:23" s="24" customFormat="1" ht="25.5" customHeight="1" outlineLevel="1" x14ac:dyDescent="0.2">
      <c r="A434" s="23"/>
      <c r="E434" s="1178" t="str">
        <f t="shared" ref="E434:E440" si="26">E424</f>
        <v>Faktor proračuna:</v>
      </c>
      <c r="F434" s="1178"/>
      <c r="G434" s="1178"/>
      <c r="H434" s="50" t="str">
        <f>I424</f>
        <v>Korištena razina točnosti:</v>
      </c>
      <c r="I434" s="51" t="str">
        <f>Translations!$B$535</f>
        <v>Zadana vrijednost</v>
      </c>
      <c r="J434" s="51" t="str">
        <f>Translations!$B$536</f>
        <v>Jedinica</v>
      </c>
      <c r="K434" s="51" t="str">
        <f>Translations!$B$537</f>
        <v>Oznaka izvora</v>
      </c>
      <c r="L434" s="51" t="str">
        <f>Translations!$B$538</f>
        <v>Oznaka analize</v>
      </c>
      <c r="M434" s="51" t="str">
        <f>Translations!$B$539</f>
        <v>Oznaka uzorkovanja</v>
      </c>
      <c r="N434" s="51" t="str">
        <f>Translations!$B$540</f>
        <v>Učestalost analiza</v>
      </c>
      <c r="P434" s="29"/>
      <c r="Q434" s="23"/>
      <c r="R434" s="23"/>
      <c r="S434" s="52" t="s">
        <v>383</v>
      </c>
      <c r="T434" s="23"/>
      <c r="U434" s="23"/>
      <c r="V434" s="23"/>
      <c r="W434" s="52" t="s">
        <v>1293</v>
      </c>
    </row>
    <row r="435" spans="1:23" s="24" customFormat="1" ht="12.75" customHeight="1" outlineLevel="1" x14ac:dyDescent="0.2">
      <c r="A435" s="23"/>
      <c r="D435" s="25" t="s">
        <v>1028</v>
      </c>
      <c r="E435" s="1177" t="str">
        <f t="shared" si="26"/>
        <v>Donja ogrjevna vrijednost (DOV)</v>
      </c>
      <c r="F435" s="1177"/>
      <c r="G435" s="1177"/>
      <c r="H435" s="30" t="str">
        <f t="shared" ref="H435:H440" si="27">IF(OR(ISBLANK(I425),I425=EUconst_NA),"",I425)</f>
        <v/>
      </c>
      <c r="I435" s="192"/>
      <c r="J435" s="192"/>
      <c r="K435" s="214"/>
      <c r="L435" s="213"/>
      <c r="M435" s="213"/>
      <c r="N435" s="196"/>
      <c r="P435" s="209"/>
      <c r="Q435" s="23"/>
      <c r="R435" s="23"/>
      <c r="S435" s="63" t="str">
        <f>IF(H435="","",IF(I425=EUconst_NA,"",INDEX(EUwideConstants!$AL:$AR,MATCH(Q425,EUwideConstants!$S:$S,0),MATCH(I425,CNTR_TierList,0))))</f>
        <v/>
      </c>
      <c r="T435" s="23"/>
      <c r="U435" s="23"/>
      <c r="V435" s="23"/>
      <c r="W435" s="32" t="b">
        <f t="shared" ref="W435:W440" si="28">OR(H435="",H435=EUconst_NA,J425=EUconst_NotApplicable)</f>
        <v>1</v>
      </c>
    </row>
    <row r="436" spans="1:23" s="24" customFormat="1" ht="12.75" customHeight="1" outlineLevel="1" x14ac:dyDescent="0.2">
      <c r="A436" s="23"/>
      <c r="D436" s="25" t="s">
        <v>1029</v>
      </c>
      <c r="E436" s="1177" t="str">
        <f t="shared" si="26"/>
        <v>Emisijski faktor (preliminarni)</v>
      </c>
      <c r="F436" s="1177"/>
      <c r="G436" s="1177"/>
      <c r="H436" s="30" t="str">
        <f t="shared" si="27"/>
        <v/>
      </c>
      <c r="I436" s="197"/>
      <c r="J436" s="192"/>
      <c r="K436" s="213"/>
      <c r="L436" s="271"/>
      <c r="M436" s="271"/>
      <c r="N436" s="196"/>
      <c r="P436" s="29"/>
      <c r="Q436" s="23"/>
      <c r="R436" s="23"/>
      <c r="S436" s="63" t="str">
        <f>IF(H436="","",IF(I426=EUconst_NA,"",INDEX(EUwideConstants!$AL:$AR,MATCH(Q426,EUwideConstants!$S:$S,0),MATCH(I426,CNTR_TierList,0))))</f>
        <v/>
      </c>
      <c r="T436" s="23"/>
      <c r="U436" s="23"/>
      <c r="V436" s="23"/>
      <c r="W436" s="32" t="b">
        <f t="shared" si="28"/>
        <v>1</v>
      </c>
    </row>
    <row r="437" spans="1:23" s="24" customFormat="1" ht="12.75" customHeight="1" outlineLevel="1" x14ac:dyDescent="0.2">
      <c r="A437" s="23"/>
      <c r="D437" s="25" t="s">
        <v>1466</v>
      </c>
      <c r="E437" s="1177" t="str">
        <f t="shared" si="26"/>
        <v>Oksidacijski faktor</v>
      </c>
      <c r="F437" s="1177"/>
      <c r="G437" s="1177"/>
      <c r="H437" s="30" t="str">
        <f t="shared" si="27"/>
        <v/>
      </c>
      <c r="I437" s="192"/>
      <c r="J437" s="192"/>
      <c r="K437" s="213"/>
      <c r="L437" s="213"/>
      <c r="M437" s="213"/>
      <c r="N437" s="196"/>
      <c r="P437" s="29"/>
      <c r="Q437" s="23"/>
      <c r="R437" s="23"/>
      <c r="S437" s="63" t="str">
        <f>IF(H437="","",IF(I427=EUconst_NA,"",INDEX(EUwideConstants!$AL:$AR,MATCH(Q427,EUwideConstants!$S:$S,0),MATCH(I427,CNTR_TierList,0))))</f>
        <v/>
      </c>
      <c r="T437" s="23"/>
      <c r="U437" s="23"/>
      <c r="V437" s="23"/>
      <c r="W437" s="32" t="b">
        <f t="shared" si="28"/>
        <v>1</v>
      </c>
    </row>
    <row r="438" spans="1:23" s="24" customFormat="1" ht="12.75" customHeight="1" outlineLevel="1" x14ac:dyDescent="0.2">
      <c r="A438" s="23"/>
      <c r="D438" s="25" t="s">
        <v>1467</v>
      </c>
      <c r="E438" s="1177" t="str">
        <f t="shared" si="26"/>
        <v>Konverzijski faktor</v>
      </c>
      <c r="F438" s="1177"/>
      <c r="G438" s="1177"/>
      <c r="H438" s="30" t="str">
        <f t="shared" si="27"/>
        <v/>
      </c>
      <c r="I438" s="192"/>
      <c r="J438" s="192"/>
      <c r="K438" s="213"/>
      <c r="L438" s="271"/>
      <c r="M438" s="213"/>
      <c r="N438" s="196"/>
      <c r="P438" s="29"/>
      <c r="Q438" s="23"/>
      <c r="R438" s="23"/>
      <c r="S438" s="63" t="str">
        <f>IF(H438="","",IF(I428=EUconst_NA,"",INDEX(EUwideConstants!$AL:$AR,MATCH(Q428,EUwideConstants!$S:$S,0),MATCH(I428,CNTR_TierList,0))))</f>
        <v/>
      </c>
      <c r="T438" s="23"/>
      <c r="U438" s="23"/>
      <c r="V438" s="23"/>
      <c r="W438" s="32" t="b">
        <f t="shared" si="28"/>
        <v>1</v>
      </c>
    </row>
    <row r="439" spans="1:23" s="24" customFormat="1" ht="12.75" customHeight="1" outlineLevel="1" x14ac:dyDescent="0.2">
      <c r="A439" s="23"/>
      <c r="D439" s="25" t="s">
        <v>1468</v>
      </c>
      <c r="E439" s="1177" t="str">
        <f t="shared" si="26"/>
        <v>Sadržaj ugljika</v>
      </c>
      <c r="F439" s="1177"/>
      <c r="G439" s="1177"/>
      <c r="H439" s="30" t="str">
        <f t="shared" si="27"/>
        <v/>
      </c>
      <c r="I439" s="192"/>
      <c r="J439" s="192"/>
      <c r="K439" s="213"/>
      <c r="L439" s="213"/>
      <c r="M439" s="213"/>
      <c r="N439" s="196"/>
      <c r="P439" s="29"/>
      <c r="Q439" s="23"/>
      <c r="R439" s="23"/>
      <c r="S439" s="63" t="str">
        <f>IF(H439="","",IF(I429=EUconst_NA,"",INDEX(EUwideConstants!$AL:$AR,MATCH(Q429,EUwideConstants!$S:$S,0),MATCH(I429,CNTR_TierList,0))))</f>
        <v/>
      </c>
      <c r="T439" s="23"/>
      <c r="U439" s="23"/>
      <c r="V439" s="23"/>
      <c r="W439" s="32" t="b">
        <f t="shared" si="28"/>
        <v>1</v>
      </c>
    </row>
    <row r="440" spans="1:23" s="24" customFormat="1" ht="12.75" customHeight="1" outlineLevel="1" x14ac:dyDescent="0.2">
      <c r="A440" s="23"/>
      <c r="D440" s="25" t="s">
        <v>1469</v>
      </c>
      <c r="E440" s="1177" t="str">
        <f t="shared" si="26"/>
        <v>Udio biomase (ukoliko je primjenjiv)</v>
      </c>
      <c r="F440" s="1177"/>
      <c r="G440" s="1177"/>
      <c r="H440" s="30" t="str">
        <f t="shared" si="27"/>
        <v/>
      </c>
      <c r="I440" s="192"/>
      <c r="J440" s="197"/>
      <c r="K440" s="213"/>
      <c r="L440" s="213"/>
      <c r="M440" s="213"/>
      <c r="N440" s="196"/>
      <c r="P440" s="47"/>
      <c r="Q440" s="23"/>
      <c r="R440" s="23"/>
      <c r="S440" s="63" t="str">
        <f>IF(H440="","",IF(I430=EUconst_NA,"",INDEX(EUwideConstants!$AL:$AR,MATCH(Q430,EUwideConstants!$S:$S,0),MATCH(I430,CNTR_TierList,0))))</f>
        <v/>
      </c>
      <c r="T440" s="23"/>
      <c r="U440" s="23"/>
      <c r="V440" s="23"/>
      <c r="W440" s="32" t="b">
        <f t="shared" si="28"/>
        <v>1</v>
      </c>
    </row>
    <row r="441" spans="1:23" s="24" customFormat="1" ht="12.75" customHeight="1" outlineLevel="1" x14ac:dyDescent="0.2">
      <c r="A441" s="23"/>
      <c r="D441" s="13"/>
      <c r="P441" s="29"/>
      <c r="Q441" s="23"/>
      <c r="R441" s="23"/>
      <c r="S441" s="23"/>
      <c r="T441" s="23"/>
      <c r="U441" s="23"/>
      <c r="V441" s="23"/>
      <c r="W441" s="23"/>
    </row>
    <row r="442" spans="1:23" s="24" customFormat="1" ht="15" customHeight="1" outlineLevel="1" x14ac:dyDescent="0.2">
      <c r="A442" s="23"/>
      <c r="D442" s="1179" t="str">
        <f>Translations!$B$545</f>
        <v>Komentari i objašnjenja</v>
      </c>
      <c r="E442" s="1179"/>
      <c r="F442" s="1179"/>
      <c r="G442" s="1179"/>
      <c r="H442" s="1179"/>
      <c r="I442" s="1179"/>
      <c r="J442" s="1179"/>
      <c r="K442" s="1179"/>
      <c r="L442" s="1179"/>
      <c r="M442" s="1179"/>
      <c r="N442" s="1179"/>
      <c r="P442" s="29"/>
      <c r="Q442" s="29"/>
      <c r="R442" s="29"/>
      <c r="S442" s="29"/>
      <c r="T442" s="6"/>
      <c r="U442" s="23"/>
      <c r="V442" s="23"/>
      <c r="W442" s="23"/>
    </row>
    <row r="443" spans="1:23" s="24" customFormat="1" ht="5.0999999999999996" customHeight="1" outlineLevel="1" x14ac:dyDescent="0.2">
      <c r="A443" s="23"/>
      <c r="D443" s="13"/>
      <c r="P443" s="29"/>
      <c r="Q443" s="23"/>
      <c r="R443" s="23"/>
      <c r="S443" s="23"/>
      <c r="T443" s="23"/>
      <c r="U443" s="23"/>
      <c r="V443" s="23"/>
      <c r="W443" s="23"/>
    </row>
    <row r="444" spans="1:23" s="24" customFormat="1" ht="12.75" customHeight="1" outlineLevel="1" x14ac:dyDescent="0.2">
      <c r="A444" s="23"/>
      <c r="D444" s="13" t="s">
        <v>1349</v>
      </c>
      <c r="E444" s="1005" t="str">
        <f>Translations!$B$1198</f>
        <v>Komentari i obrazloženja ako nisu primijenjene zahtijevane razine:</v>
      </c>
      <c r="F444" s="1005"/>
      <c r="G444" s="1005"/>
      <c r="H444" s="1005"/>
      <c r="I444" s="1005"/>
      <c r="J444" s="1005"/>
      <c r="K444" s="1005"/>
      <c r="L444" s="1005"/>
      <c r="M444" s="1005"/>
      <c r="N444" s="1005"/>
      <c r="P444" s="29"/>
      <c r="Q444" s="23"/>
      <c r="R444" s="23"/>
      <c r="S444" s="23"/>
      <c r="T444" s="23"/>
      <c r="U444" s="23"/>
      <c r="V444" s="23"/>
      <c r="W444" s="23"/>
    </row>
    <row r="445" spans="1:23" s="24" customFormat="1" ht="5.0999999999999996" customHeight="1" outlineLevel="1" x14ac:dyDescent="0.2">
      <c r="A445" s="23"/>
      <c r="D445" s="13"/>
      <c r="E445" s="48"/>
      <c r="P445" s="29"/>
      <c r="Q445" s="23"/>
      <c r="R445" s="23"/>
      <c r="S445" s="23"/>
      <c r="T445" s="23"/>
      <c r="U445" s="23"/>
      <c r="V445" s="23"/>
      <c r="W445" s="23"/>
    </row>
    <row r="446" spans="1:23" s="24" customFormat="1" ht="12.75" customHeight="1" outlineLevel="1" x14ac:dyDescent="0.2">
      <c r="A446" s="23"/>
      <c r="D446" s="13"/>
      <c r="E446" s="1181"/>
      <c r="F446" s="1101"/>
      <c r="G446" s="1101"/>
      <c r="H446" s="1101"/>
      <c r="I446" s="1101"/>
      <c r="J446" s="1101"/>
      <c r="K446" s="1101"/>
      <c r="L446" s="1101"/>
      <c r="M446" s="1101"/>
      <c r="N446" s="1102"/>
      <c r="P446" s="29"/>
      <c r="Q446" s="23"/>
      <c r="R446" s="23"/>
      <c r="S446" s="23"/>
      <c r="T446" s="23"/>
      <c r="U446" s="23"/>
      <c r="V446" s="23"/>
      <c r="W446" s="23"/>
    </row>
    <row r="447" spans="1:23" s="24" customFormat="1" ht="12.75" customHeight="1" outlineLevel="1" x14ac:dyDescent="0.2">
      <c r="A447" s="23"/>
      <c r="D447" s="13"/>
      <c r="E447" s="1180"/>
      <c r="F447" s="1091"/>
      <c r="G447" s="1091"/>
      <c r="H447" s="1091"/>
      <c r="I447" s="1091"/>
      <c r="J447" s="1091"/>
      <c r="K447" s="1091"/>
      <c r="L447" s="1091"/>
      <c r="M447" s="1091"/>
      <c r="N447" s="1092"/>
      <c r="P447" s="29"/>
      <c r="Q447" s="23"/>
      <c r="R447" s="23"/>
      <c r="S447" s="23"/>
      <c r="T447" s="23"/>
      <c r="U447" s="23"/>
      <c r="V447" s="23"/>
      <c r="W447" s="23"/>
    </row>
    <row r="448" spans="1:23" s="24" customFormat="1" ht="12.75" customHeight="1" outlineLevel="1" x14ac:dyDescent="0.2">
      <c r="A448" s="23"/>
      <c r="D448" s="13"/>
      <c r="E448" s="1238"/>
      <c r="F448" s="1094"/>
      <c r="G448" s="1094"/>
      <c r="H448" s="1094"/>
      <c r="I448" s="1094"/>
      <c r="J448" s="1094"/>
      <c r="K448" s="1094"/>
      <c r="L448" s="1094"/>
      <c r="M448" s="1094"/>
      <c r="N448" s="1095"/>
      <c r="P448" s="29"/>
      <c r="Q448" s="23"/>
      <c r="R448" s="23"/>
      <c r="S448" s="23"/>
      <c r="T448" s="23"/>
      <c r="U448" s="23"/>
      <c r="V448" s="23"/>
      <c r="W448" s="23"/>
    </row>
    <row r="449" spans="1:23" ht="12.75" customHeight="1" thickBot="1" x14ac:dyDescent="0.25">
      <c r="A449" s="72"/>
      <c r="C449" s="54"/>
      <c r="D449" s="55"/>
      <c r="E449" s="56"/>
      <c r="F449" s="54"/>
      <c r="G449" s="57"/>
      <c r="H449" s="57"/>
      <c r="I449" s="57"/>
      <c r="J449" s="57"/>
      <c r="K449" s="57"/>
      <c r="L449" s="57"/>
      <c r="M449" s="57"/>
      <c r="N449" s="57"/>
      <c r="O449" s="24"/>
      <c r="P449" s="15"/>
      <c r="Q449" s="72"/>
      <c r="R449" s="72"/>
      <c r="S449" s="75"/>
      <c r="T449" s="72"/>
      <c r="U449" s="72"/>
      <c r="V449" s="72"/>
      <c r="W449" s="72"/>
    </row>
    <row r="450" spans="1:23" ht="12.75" customHeight="1" thickBot="1" x14ac:dyDescent="0.25">
      <c r="A450" s="72"/>
      <c r="D450" s="13"/>
      <c r="E450" s="22"/>
      <c r="G450" s="2"/>
      <c r="H450" s="2"/>
      <c r="I450" s="2"/>
      <c r="J450" s="2"/>
      <c r="L450" s="2"/>
      <c r="M450" s="2"/>
      <c r="N450" s="2"/>
      <c r="O450" s="24"/>
      <c r="P450" s="15"/>
      <c r="Q450" s="72"/>
      <c r="R450" s="72"/>
      <c r="S450" s="66" t="s">
        <v>468</v>
      </c>
      <c r="T450" s="107" t="s">
        <v>469</v>
      </c>
      <c r="U450" s="107" t="s">
        <v>470</v>
      </c>
      <c r="V450" s="72"/>
      <c r="W450" s="72"/>
    </row>
    <row r="451" spans="1:23" s="186" customFormat="1" ht="15" customHeight="1" thickBot="1" x14ac:dyDescent="0.25">
      <c r="A451" s="76"/>
      <c r="B451" s="34"/>
      <c r="C451" s="35" t="str">
        <f>"F"&amp;Q451</f>
        <v>F6</v>
      </c>
      <c r="D451" s="1179" t="str">
        <f>CONCATENATE(Euconst_SourceStream," ", Q451,":")</f>
        <v>Tok izvora 6:</v>
      </c>
      <c r="E451" s="1179"/>
      <c r="F451" s="1179"/>
      <c r="G451" s="1193"/>
      <c r="H451" s="1200" t="str">
        <f>IF(INDEX('C_Opis postrojenja'!$F$194:$F$204,MATCH(C451,'C_Opis postrojenja'!$E$194:$E$204,0))&gt;0,INDEX('C_Opis postrojenja'!$F$194:$F$204,MATCH(C451,'C_Opis postrojenja'!$E$194:$E$204,0)),"")</f>
        <v/>
      </c>
      <c r="I451" s="1200"/>
      <c r="J451" s="1200"/>
      <c r="K451" s="1200"/>
      <c r="L451" s="1201"/>
      <c r="M451" s="1229" t="str">
        <f>IF(S451=TRUE,IF(U451="",T451,U451),"")</f>
        <v/>
      </c>
      <c r="N451" s="1230"/>
      <c r="O451" s="24"/>
      <c r="P451" s="41"/>
      <c r="Q451" s="33">
        <f>Q385+1</f>
        <v>6</v>
      </c>
      <c r="R451" s="37"/>
      <c r="S451" s="40" t="b">
        <f>IF(INDEX('C_Opis postrojenja'!$M:$M,MATCH(Q453,'C_Opis postrojenja'!$Q:$Q,0))="",FALSE,TRUE)</f>
        <v>0</v>
      </c>
      <c r="T451" s="92" t="str">
        <f>IF(S451=TRUE,INDEX('C_Opis postrojenja'!$M:$M,MATCH(Q453,'C_Opis postrojenja'!$Q:$Q,0)),"")</f>
        <v/>
      </c>
      <c r="U451" s="40" t="str">
        <f>IF(S451=TRUE,IF(ISBLANK(INDEX('C_Opis postrojenja'!$N:$N,MATCH(Q453,'C_Opis postrojenja'!$Q:$Q,0))),"",INDEX('C_Opis postrojenja'!$N:$N,MATCH(Q453,'C_Opis postrojenja'!$Q:$Q,0))),"")</f>
        <v/>
      </c>
      <c r="V451" s="37"/>
      <c r="W451" s="37"/>
    </row>
    <row r="452" spans="1:23" s="24" customFormat="1" ht="5.0999999999999996" customHeight="1" x14ac:dyDescent="0.2">
      <c r="A452" s="72"/>
      <c r="B452" s="8"/>
      <c r="C452" s="8"/>
      <c r="D452" s="8"/>
      <c r="E452" s="8"/>
      <c r="F452" s="8"/>
      <c r="G452" s="8"/>
      <c r="H452" s="8"/>
      <c r="I452" s="8"/>
      <c r="J452" s="8"/>
      <c r="K452" s="8"/>
      <c r="L452" s="8"/>
      <c r="M452" s="7"/>
      <c r="N452" s="7"/>
      <c r="P452" s="17"/>
      <c r="Q452" s="12"/>
      <c r="R452" s="23"/>
      <c r="S452" s="23"/>
      <c r="T452" s="23"/>
      <c r="U452" s="23"/>
      <c r="V452" s="23"/>
      <c r="W452" s="23"/>
    </row>
    <row r="453" spans="1:23" s="24" customFormat="1" ht="12.75" customHeight="1" x14ac:dyDescent="0.2">
      <c r="A453" s="72"/>
      <c r="B453" s="8"/>
      <c r="C453" s="8"/>
      <c r="D453" s="13"/>
      <c r="E453" s="1066" t="str">
        <f>Translations!$B$437</f>
        <v>Vrsta toka izvora:</v>
      </c>
      <c r="F453" s="1066"/>
      <c r="G453" s="1022"/>
      <c r="H453" s="1218" t="str">
        <f>IF(INDEX('C_Opis postrojenja'!$I$194:$I$204,MATCH(C451,'C_Opis postrojenja'!$E$194:$E$204,0))&gt;0,INDEX('C_Opis postrojenja'!$I$194:$I$204,MATCH(C451,'C_Opis postrojenja'!$E$194:$E$204,0)),"")</f>
        <v/>
      </c>
      <c r="I453" s="1219"/>
      <c r="J453" s="1219"/>
      <c r="K453" s="1219"/>
      <c r="L453" s="1220"/>
      <c r="P453" s="17"/>
      <c r="Q453" s="39" t="str">
        <f>EUconst_CNTR_SourceCategory&amp;C451</f>
        <v>SourceCategory_F6</v>
      </c>
      <c r="R453" s="23"/>
      <c r="S453" s="23"/>
      <c r="T453" s="23"/>
      <c r="U453" s="23"/>
      <c r="V453" s="23"/>
      <c r="W453" s="23"/>
    </row>
    <row r="454" spans="1:23" s="24" customFormat="1" ht="12.75" customHeight="1" outlineLevel="1" x14ac:dyDescent="0.2">
      <c r="A454" s="23"/>
      <c r="B454" s="8"/>
      <c r="C454" s="8"/>
      <c r="D454" s="11"/>
      <c r="E454" s="1066" t="str">
        <f>Translations!$B$438</f>
        <v>Primijenjiva metoda prema Uredbi:</v>
      </c>
      <c r="F454" s="1066"/>
      <c r="G454" s="1022"/>
      <c r="H454" s="1188" t="str">
        <f>IF(H453="","",INDEX(EUwideConstants!F:F,MATCH(H453,EUwideConstants!Q:Q,0)))</f>
        <v/>
      </c>
      <c r="I454" s="1188"/>
      <c r="J454" s="1188"/>
      <c r="K454" s="1188"/>
      <c r="L454" s="1188"/>
      <c r="M454" s="2"/>
      <c r="N454" s="2"/>
      <c r="P454" s="17"/>
      <c r="Q454" s="12"/>
      <c r="R454" s="23"/>
      <c r="S454" s="23"/>
      <c r="T454" s="23"/>
      <c r="U454" s="23"/>
      <c r="V454" s="23"/>
      <c r="W454" s="23"/>
    </row>
    <row r="455" spans="1:23" s="24" customFormat="1" ht="12.75" customHeight="1" outlineLevel="1" x14ac:dyDescent="0.2">
      <c r="A455" s="23"/>
      <c r="D455" s="38"/>
      <c r="E455" s="1066" t="str">
        <f>Translations!$B$439</f>
        <v>Parametar na koji se odnosi nesigurnost:</v>
      </c>
      <c r="F455" s="1066"/>
      <c r="G455" s="1022"/>
      <c r="H455" s="1188" t="str">
        <f>IF(H453="","",INDEX(EUwideConstants!E:E,MATCH(H453,EUwideConstants!Q:Q,0)))</f>
        <v/>
      </c>
      <c r="I455" s="1188"/>
      <c r="J455" s="1188"/>
      <c r="K455" s="1188"/>
      <c r="L455" s="1188"/>
      <c r="P455" s="17"/>
      <c r="Q455" s="12"/>
      <c r="R455" s="23"/>
      <c r="S455" s="23"/>
      <c r="T455" s="23"/>
      <c r="U455" s="23"/>
      <c r="V455" s="23"/>
      <c r="W455" s="23"/>
    </row>
    <row r="456" spans="1:23" s="24" customFormat="1" ht="5.0999999999999996" customHeight="1" outlineLevel="1" x14ac:dyDescent="0.2">
      <c r="A456" s="23"/>
      <c r="P456" s="29"/>
      <c r="Q456" s="23"/>
      <c r="R456" s="23"/>
      <c r="S456" s="23"/>
      <c r="T456" s="23"/>
      <c r="U456" s="23"/>
      <c r="V456" s="23"/>
      <c r="W456" s="23"/>
    </row>
    <row r="457" spans="1:23" s="24" customFormat="1" ht="51" customHeight="1" outlineLevel="1" x14ac:dyDescent="0.2">
      <c r="A457" s="23"/>
      <c r="D457" s="13"/>
      <c r="E457" s="1223" t="str">
        <f>IF(H451="","",INDEX(EUconst_SmallEmiSouStreamMsg,MATCH(Q457,EUconst_SmallEmiSouStream,0)))</f>
        <v/>
      </c>
      <c r="F457" s="1224"/>
      <c r="G457" s="1224"/>
      <c r="H457" s="1224"/>
      <c r="I457" s="1224"/>
      <c r="J457" s="1224"/>
      <c r="K457" s="1224"/>
      <c r="L457" s="1224"/>
      <c r="M457" s="1224"/>
      <c r="N457" s="1225"/>
      <c r="P457" s="15"/>
      <c r="Q457" s="43" t="str">
        <f>IF(CNTR_SmallEmitter=TRUE,EUconst_CNTR_SmallEmitter,EUconst_CNTR_NoSmallEmitter) &amp; IF((CNTR_Category)="","C",CNTR_Category) &amp; "_" &amp; IF(M451="",1,MATCH(M451,SourceCategory,0))</f>
        <v>NoSmallEmitter_C_1</v>
      </c>
      <c r="R457" s="23"/>
      <c r="S457" s="23"/>
      <c r="T457" s="23"/>
      <c r="U457" s="23"/>
      <c r="V457" s="23"/>
      <c r="W457" s="23"/>
    </row>
    <row r="458" spans="1:23" s="24" customFormat="1" ht="12.75" customHeight="1" outlineLevel="1" x14ac:dyDescent="0.2">
      <c r="A458" s="23"/>
      <c r="D458" s="13"/>
      <c r="P458" s="29"/>
      <c r="Q458" s="23"/>
      <c r="R458" s="23"/>
      <c r="S458" s="23"/>
      <c r="T458" s="23"/>
      <c r="U458" s="23"/>
      <c r="V458" s="23"/>
      <c r="W458" s="23"/>
    </row>
    <row r="459" spans="1:23" s="24" customFormat="1" ht="15" customHeight="1" outlineLevel="1" x14ac:dyDescent="0.2">
      <c r="A459" s="23"/>
      <c r="D459" s="1179" t="str">
        <f>Translations!$B$454</f>
        <v>Podaci o aktivnosti:</v>
      </c>
      <c r="E459" s="1179"/>
      <c r="F459" s="1179"/>
      <c r="G459" s="1179"/>
      <c r="H459" s="1179"/>
      <c r="I459" s="1179"/>
      <c r="J459" s="1179"/>
      <c r="K459" s="1179"/>
      <c r="L459" s="1179"/>
      <c r="M459" s="1179"/>
      <c r="N459" s="1179"/>
      <c r="P459" s="29"/>
      <c r="Q459" s="23"/>
      <c r="R459" s="23"/>
      <c r="S459" s="23"/>
      <c r="T459" s="23"/>
      <c r="U459" s="23"/>
      <c r="V459" s="23"/>
      <c r="W459" s="23"/>
    </row>
    <row r="460" spans="1:23" s="24" customFormat="1" ht="5.0999999999999996" customHeight="1" outlineLevel="1" x14ac:dyDescent="0.2">
      <c r="A460" s="23"/>
      <c r="D460" s="13"/>
      <c r="P460" s="29"/>
      <c r="Q460" s="23"/>
      <c r="R460" s="23"/>
      <c r="S460" s="23"/>
      <c r="T460" s="23"/>
      <c r="U460" s="23"/>
      <c r="V460" s="23"/>
      <c r="W460" s="23"/>
    </row>
    <row r="461" spans="1:23" s="24" customFormat="1" outlineLevel="1" x14ac:dyDescent="0.2">
      <c r="A461" s="23"/>
      <c r="D461" s="13" t="s">
        <v>1016</v>
      </c>
      <c r="E461" s="985" t="str">
        <f>Translations!$B$455</f>
        <v>Metoda određivanja podataka o aktivnosti:</v>
      </c>
      <c r="F461" s="985"/>
      <c r="G461" s="985"/>
      <c r="H461" s="985"/>
      <c r="I461" s="985"/>
      <c r="J461" s="985"/>
      <c r="K461" s="985"/>
      <c r="L461" s="985"/>
      <c r="M461" s="985"/>
      <c r="N461" s="985"/>
      <c r="P461" s="29"/>
      <c r="Q461" s="23"/>
      <c r="R461" s="23"/>
      <c r="S461" s="23"/>
      <c r="T461" s="23"/>
      <c r="U461" s="23"/>
      <c r="V461" s="23"/>
      <c r="W461" s="23"/>
    </row>
    <row r="462" spans="1:23" s="24" customFormat="1" ht="5.0999999999999996" customHeight="1" outlineLevel="1" x14ac:dyDescent="0.2">
      <c r="A462" s="23"/>
      <c r="D462" s="13"/>
      <c r="E462" s="14"/>
      <c r="F462" s="14"/>
      <c r="G462" s="14"/>
      <c r="H462" s="14"/>
      <c r="I462" s="14"/>
      <c r="L462" s="22"/>
      <c r="P462" s="29"/>
      <c r="Q462" s="23"/>
      <c r="R462" s="23"/>
      <c r="S462" s="23"/>
      <c r="T462" s="23"/>
      <c r="U462" s="23"/>
      <c r="V462" s="23"/>
      <c r="W462" s="23"/>
    </row>
    <row r="463" spans="1:23" s="24" customFormat="1" ht="12.75" customHeight="1" outlineLevel="1" x14ac:dyDescent="0.2">
      <c r="A463" s="23"/>
      <c r="D463" s="25" t="s">
        <v>1028</v>
      </c>
      <c r="E463" s="11" t="str">
        <f>Translations!$B$456</f>
        <v>Metoda određivanja:</v>
      </c>
      <c r="G463" s="14"/>
      <c r="H463" s="1221"/>
      <c r="I463" s="1222"/>
      <c r="P463" s="220"/>
      <c r="Q463" s="23"/>
      <c r="R463" s="23"/>
      <c r="S463" s="23"/>
      <c r="T463" s="23"/>
      <c r="U463" s="23"/>
      <c r="V463" s="23"/>
      <c r="W463" s="63" t="str">
        <f>IF(M451="","",IF(M451=INDEX(SourceCategory,3),1,IF(CNTR_InstHasCalculation=FALSE,0,2)))</f>
        <v/>
      </c>
    </row>
    <row r="464" spans="1:23" s="24" customFormat="1" ht="5.0999999999999996" customHeight="1" outlineLevel="1" x14ac:dyDescent="0.2">
      <c r="A464" s="23"/>
      <c r="D464" s="25"/>
      <c r="G464" s="14"/>
      <c r="H464" s="44"/>
      <c r="I464" s="44"/>
      <c r="P464" s="29"/>
      <c r="Q464" s="23"/>
      <c r="R464" s="23"/>
      <c r="S464" s="23"/>
      <c r="T464" s="23"/>
      <c r="U464" s="23"/>
      <c r="V464" s="23"/>
      <c r="W464" s="23"/>
    </row>
    <row r="465" spans="1:23" s="24" customFormat="1" ht="12.75" customHeight="1" outlineLevel="1" x14ac:dyDescent="0.2">
      <c r="A465" s="23"/>
      <c r="E465" s="46"/>
      <c r="F465" s="1189" t="str">
        <f>Translations!$B$459</f>
        <v>Oznaka postupka za utvrđivanje zaliha na kraju godine:</v>
      </c>
      <c r="G465" s="1189"/>
      <c r="H465" s="1189"/>
      <c r="I465" s="1189"/>
      <c r="J465" s="1190"/>
      <c r="K465" s="1221"/>
      <c r="L465" s="1222"/>
      <c r="P465" s="29"/>
      <c r="Q465" s="23"/>
      <c r="R465" s="23"/>
      <c r="S465" s="23"/>
      <c r="T465" s="23"/>
      <c r="U465" s="29"/>
      <c r="V465" s="32" t="b">
        <f>IF(OR(H451="",ISBLANK(H463)),FALSE,IF(MATCH(H463,EUconst_ActivityDeterminationMethod,0)=2,TRUE,FALSE))</f>
        <v>0</v>
      </c>
      <c r="W465" s="63" t="str">
        <f>IF(V465=TRUE,0,W463)</f>
        <v/>
      </c>
    </row>
    <row r="466" spans="1:23" s="24" customFormat="1" ht="5.0999999999999996" customHeight="1" outlineLevel="1" x14ac:dyDescent="0.2">
      <c r="A466" s="23"/>
      <c r="P466" s="29"/>
      <c r="Q466" s="23"/>
      <c r="R466" s="23"/>
      <c r="S466" s="23"/>
      <c r="T466" s="23"/>
      <c r="U466" s="23"/>
      <c r="V466" s="23"/>
      <c r="W466" s="23"/>
    </row>
    <row r="467" spans="1:23" s="24" customFormat="1" ht="12.75" customHeight="1" outlineLevel="1" x14ac:dyDescent="0.2">
      <c r="A467" s="23"/>
      <c r="D467" s="46" t="s">
        <v>1029</v>
      </c>
      <c r="E467" s="11" t="str">
        <f>Translations!$B$462</f>
        <v>Instrumenti pod nadzorom:</v>
      </c>
      <c r="G467" s="14"/>
      <c r="H467" s="1221"/>
      <c r="I467" s="1222"/>
      <c r="J467" s="25"/>
      <c r="P467" s="29"/>
      <c r="Q467" s="23"/>
      <c r="R467" s="23"/>
      <c r="S467" s="23"/>
      <c r="T467" s="23"/>
      <c r="U467" s="23"/>
      <c r="V467" s="23"/>
      <c r="W467" s="63" t="str">
        <f>W463</f>
        <v/>
      </c>
    </row>
    <row r="468" spans="1:23" s="24" customFormat="1" ht="5.0999999999999996" customHeight="1" outlineLevel="1" x14ac:dyDescent="0.2">
      <c r="A468" s="23"/>
      <c r="D468" s="25"/>
      <c r="G468" s="14"/>
      <c r="H468" s="44"/>
      <c r="I468" s="44"/>
      <c r="J468" s="25"/>
      <c r="P468" s="29"/>
      <c r="Q468" s="23"/>
      <c r="R468" s="23"/>
      <c r="S468" s="23"/>
      <c r="T468" s="23"/>
      <c r="U468" s="23"/>
      <c r="V468" s="23"/>
      <c r="W468" s="23"/>
    </row>
    <row r="469" spans="1:23" s="24" customFormat="1" ht="12.75" customHeight="1" outlineLevel="1" x14ac:dyDescent="0.2">
      <c r="A469" s="23"/>
      <c r="D469" s="25"/>
      <c r="E469" s="46" t="s">
        <v>1294</v>
      </c>
      <c r="F469" s="873" t="str">
        <f>Translations!$B$465</f>
        <v>Potvrdite da su ispunjeni zahtjevi iz članka 29. stavka 1. Uredbe</v>
      </c>
      <c r="G469" s="903"/>
      <c r="H469" s="903"/>
      <c r="I469" s="903"/>
      <c r="J469" s="903"/>
      <c r="K469" s="903"/>
      <c r="L469" s="192"/>
      <c r="P469" s="29"/>
      <c r="Q469" s="23"/>
      <c r="R469" s="23"/>
      <c r="S469" s="23"/>
      <c r="T469" s="23"/>
      <c r="U469" s="23"/>
      <c r="V469" s="32" t="b">
        <f>IF(OR(H451="",ISBLANK(H467)),FALSE,IF(MATCH(H467,EUconst_OwnerInstrument,0)=1,TRUE,FALSE))</f>
        <v>0</v>
      </c>
      <c r="W469" s="63" t="str">
        <f>IF(V469=TRUE,0,W463)</f>
        <v/>
      </c>
    </row>
    <row r="470" spans="1:23" s="24" customFormat="1" ht="5.0999999999999996" customHeight="1" outlineLevel="1" x14ac:dyDescent="0.2">
      <c r="A470" s="23"/>
      <c r="D470" s="25"/>
      <c r="E470" s="25"/>
      <c r="G470" s="14"/>
      <c r="N470" s="44"/>
      <c r="P470" s="29"/>
      <c r="Q470" s="23"/>
      <c r="R470" s="23"/>
      <c r="S470" s="23"/>
      <c r="T470" s="23"/>
      <c r="U470" s="23"/>
      <c r="V470" s="16"/>
      <c r="W470" s="23"/>
    </row>
    <row r="471" spans="1:23" s="24" customFormat="1" ht="12.75" customHeight="1" outlineLevel="1" x14ac:dyDescent="0.2">
      <c r="A471" s="23"/>
      <c r="D471" s="25"/>
      <c r="E471" s="46" t="s">
        <v>1295</v>
      </c>
      <c r="F471" s="1189" t="str">
        <f>Translations!$B$468</f>
        <v>Koristite li fakture za utvrđivanje količine goriva ili sirovina?</v>
      </c>
      <c r="G471" s="1189"/>
      <c r="H471" s="1189"/>
      <c r="I471" s="1189"/>
      <c r="J471" s="1189"/>
      <c r="K471" s="1190"/>
      <c r="L471" s="192"/>
      <c r="P471" s="29"/>
      <c r="Q471" s="23"/>
      <c r="R471" s="23"/>
      <c r="S471" s="23"/>
      <c r="T471" s="23"/>
      <c r="U471" s="23"/>
      <c r="V471" s="32" t="b">
        <f>IF(OR(H451="",ISBLANK(H467)),FALSE,IF(MATCH(H467,EUconst_OwnerInstrument,0)=1,TRUE,FALSE))</f>
        <v>0</v>
      </c>
      <c r="W471" s="63" t="str">
        <f>IF(V471=TRUE,0,W463)</f>
        <v/>
      </c>
    </row>
    <row r="472" spans="1:23" s="24" customFormat="1" ht="5.0999999999999996" customHeight="1" outlineLevel="1" x14ac:dyDescent="0.2">
      <c r="A472" s="23"/>
      <c r="D472" s="25"/>
      <c r="E472" s="25"/>
      <c r="G472" s="14"/>
      <c r="J472" s="25"/>
      <c r="L472" s="45"/>
      <c r="P472" s="29"/>
      <c r="Q472" s="23"/>
      <c r="R472" s="23"/>
      <c r="S472" s="23"/>
      <c r="T472" s="23"/>
      <c r="U472" s="23"/>
      <c r="V472" s="23"/>
      <c r="W472" s="23"/>
    </row>
    <row r="473" spans="1:23" s="24" customFormat="1" ht="12.75" customHeight="1" outlineLevel="1" x14ac:dyDescent="0.2">
      <c r="A473" s="23"/>
      <c r="D473" s="25"/>
      <c r="E473" s="46" t="s">
        <v>1296</v>
      </c>
      <c r="F473" s="1189" t="str">
        <f>Translations!$B$469</f>
        <v>Potvrdite da su trgovinski partner i operater neovisni.</v>
      </c>
      <c r="G473" s="1189"/>
      <c r="H473" s="1189"/>
      <c r="I473" s="1189"/>
      <c r="J473" s="1189"/>
      <c r="K473" s="1190"/>
      <c r="L473" s="192"/>
      <c r="P473" s="29"/>
      <c r="Q473" s="23"/>
      <c r="R473" s="23"/>
      <c r="S473" s="23"/>
      <c r="T473" s="23"/>
      <c r="U473" s="23"/>
      <c r="V473" s="32" t="b">
        <f>IF(OR(H451="",ISBLANK(H467)),FALSE,IF(MATCH(H467,EUconst_OwnerInstrument,0)=1,TRUE,FALSE))</f>
        <v>0</v>
      </c>
      <c r="W473" s="63" t="str">
        <f>IF(V473=TRUE,0,W463)</f>
        <v/>
      </c>
    </row>
    <row r="474" spans="1:23" s="24" customFormat="1" outlineLevel="1" x14ac:dyDescent="0.2">
      <c r="A474" s="23"/>
      <c r="P474" s="29"/>
      <c r="Q474" s="23"/>
      <c r="R474" s="23"/>
      <c r="S474" s="23"/>
      <c r="T474" s="23"/>
      <c r="U474" s="23"/>
      <c r="V474" s="23"/>
      <c r="W474" s="23"/>
    </row>
    <row r="475" spans="1:23" s="24" customFormat="1" ht="12.75" customHeight="1" outlineLevel="1" x14ac:dyDescent="0.2">
      <c r="A475" s="23"/>
      <c r="D475" s="13" t="s">
        <v>1018</v>
      </c>
      <c r="E475" s="14" t="str">
        <f>Translations!$B$472</f>
        <v>Korišteni mjerni instrumenti:</v>
      </c>
      <c r="H475" s="215"/>
      <c r="I475" s="215"/>
      <c r="J475" s="215"/>
      <c r="K475" s="215"/>
      <c r="L475" s="215"/>
      <c r="P475" s="15"/>
      <c r="Q475" s="23"/>
      <c r="R475" s="23"/>
      <c r="S475" s="23"/>
      <c r="T475" s="23"/>
      <c r="U475" s="23"/>
      <c r="V475" s="23"/>
      <c r="W475" s="23"/>
    </row>
    <row r="476" spans="1:23" s="24" customFormat="1" ht="5.0999999999999996" customHeight="1" outlineLevel="1" x14ac:dyDescent="0.2">
      <c r="A476" s="23"/>
      <c r="D476" s="13"/>
      <c r="E476" s="14"/>
      <c r="P476" s="15"/>
      <c r="Q476" s="23"/>
      <c r="R476" s="23"/>
      <c r="S476" s="23"/>
      <c r="T476" s="23"/>
      <c r="U476" s="23"/>
      <c r="V476" s="23"/>
      <c r="W476" s="23"/>
    </row>
    <row r="477" spans="1:23" s="24" customFormat="1" outlineLevel="1" x14ac:dyDescent="0.2">
      <c r="A477" s="23"/>
      <c r="D477" s="13"/>
      <c r="E477" s="24" t="str">
        <f>Translations!$B$475</f>
        <v>Komentar/opis pristupa ako se koristi više instrumenata:</v>
      </c>
      <c r="I477" s="11"/>
      <c r="P477" s="29"/>
      <c r="Q477" s="23"/>
      <c r="R477" s="23"/>
      <c r="S477" s="23"/>
      <c r="T477" s="23"/>
      <c r="U477" s="23"/>
      <c r="V477" s="23"/>
      <c r="W477" s="23"/>
    </row>
    <row r="478" spans="1:23" s="24" customFormat="1" ht="12.75" customHeight="1" outlineLevel="1" x14ac:dyDescent="0.2">
      <c r="A478" s="23"/>
      <c r="D478" s="13"/>
      <c r="E478" s="1234"/>
      <c r="F478" s="1235"/>
      <c r="G478" s="1235"/>
      <c r="H478" s="1235"/>
      <c r="I478" s="1235"/>
      <c r="J478" s="1235"/>
      <c r="K478" s="1235"/>
      <c r="L478" s="1235"/>
      <c r="M478" s="1235"/>
      <c r="N478" s="1236"/>
      <c r="P478" s="29"/>
      <c r="Q478" s="23"/>
      <c r="R478" s="23"/>
      <c r="S478" s="23"/>
      <c r="T478" s="23"/>
      <c r="U478" s="23"/>
      <c r="V478" s="23"/>
      <c r="W478" s="23"/>
    </row>
    <row r="479" spans="1:23" s="24" customFormat="1" outlineLevel="1" x14ac:dyDescent="0.2">
      <c r="A479" s="23"/>
      <c r="D479" s="13"/>
      <c r="E479" s="1231"/>
      <c r="F479" s="1232"/>
      <c r="G479" s="1232"/>
      <c r="H479" s="1232"/>
      <c r="I479" s="1232"/>
      <c r="J479" s="1232"/>
      <c r="K479" s="1232"/>
      <c r="L479" s="1232"/>
      <c r="M479" s="1232"/>
      <c r="N479" s="1233"/>
      <c r="P479" s="29"/>
      <c r="Q479" s="29"/>
      <c r="R479" s="29"/>
      <c r="S479" s="23"/>
      <c r="T479" s="23"/>
      <c r="U479" s="23"/>
      <c r="V479" s="23"/>
      <c r="W479" s="23"/>
    </row>
    <row r="480" spans="1:23" s="24" customFormat="1" outlineLevel="1" x14ac:dyDescent="0.2">
      <c r="A480" s="23"/>
      <c r="D480" s="13"/>
      <c r="E480" s="1202"/>
      <c r="F480" s="1203"/>
      <c r="G480" s="1203"/>
      <c r="H480" s="1203"/>
      <c r="I480" s="1203"/>
      <c r="J480" s="1203"/>
      <c r="K480" s="1203"/>
      <c r="L480" s="1203"/>
      <c r="M480" s="1203"/>
      <c r="N480" s="1204"/>
      <c r="P480" s="29"/>
      <c r="Q480" s="29"/>
      <c r="R480" s="29"/>
      <c r="S480" s="23"/>
      <c r="T480" s="23"/>
      <c r="U480" s="23"/>
      <c r="V480" s="23"/>
      <c r="W480" s="23"/>
    </row>
    <row r="481" spans="1:23" s="24" customFormat="1" outlineLevel="1" x14ac:dyDescent="0.2">
      <c r="A481" s="23"/>
      <c r="D481" s="13"/>
      <c r="P481" s="29"/>
      <c r="Q481" s="29"/>
      <c r="R481" s="29"/>
      <c r="S481" s="23"/>
      <c r="T481" s="23"/>
      <c r="U481" s="23"/>
      <c r="V481" s="23"/>
      <c r="W481" s="23"/>
    </row>
    <row r="482" spans="1:23" s="24" customFormat="1" ht="12.75" customHeight="1" outlineLevel="1" x14ac:dyDescent="0.2">
      <c r="A482" s="23"/>
      <c r="D482" s="13" t="s">
        <v>552</v>
      </c>
      <c r="E482" s="14" t="str">
        <f>Translations!$B$477</f>
        <v>Zahtijevana razina točnosti za podatak o djelatnosti:</v>
      </c>
      <c r="H482" s="30" t="str">
        <f>IF(H453="","",IF(CNTR_Category="A",INDEX(EUwideConstants!$G:$G,MATCH(Q482,EUwideConstants!$S:$S,0)),INDEX(EUwideConstants!$P:$P,MATCH(Q482,EUwideConstants!$S:$S,0))))</f>
        <v/>
      </c>
      <c r="I482" s="26" t="str">
        <f>IF(H482="","",IF(S482=0,EUconst_NA,IF(ISERROR(S482),"",EUconst_MsgTierActivityLevel &amp; " " &amp;S482)))</f>
        <v/>
      </c>
      <c r="J482" s="27"/>
      <c r="K482" s="27"/>
      <c r="L482" s="27"/>
      <c r="M482" s="27"/>
      <c r="N482" s="28"/>
      <c r="P482" s="29"/>
      <c r="Q482" s="92" t="str">
        <f>EUconst_CNTR_ActivityData&amp;H453</f>
        <v>ActivityData_</v>
      </c>
      <c r="R482" s="29"/>
      <c r="S482" s="32" t="str">
        <f>IF(H482="","",IF(H482=EUconst_NA,"",INDEX(EUwideConstants!$H:$O,MATCH(Q482,EUwideConstants!$S:$S,0),MATCH(H482,CNTR_TierList,0))))</f>
        <v/>
      </c>
      <c r="T482" s="23"/>
      <c r="U482" s="23"/>
      <c r="V482" s="23"/>
      <c r="W482" s="23"/>
    </row>
    <row r="483" spans="1:23" s="24" customFormat="1" ht="12.75" customHeight="1" outlineLevel="1" x14ac:dyDescent="0.2">
      <c r="A483" s="23"/>
      <c r="D483" s="13" t="s">
        <v>1020</v>
      </c>
      <c r="E483" s="14" t="str">
        <f>Translations!$B$478</f>
        <v>Korištena razina točnosti za podatak o djelatnosti:</v>
      </c>
      <c r="H483" s="192"/>
      <c r="I483" s="26" t="str">
        <f>IF(OR(ISBLANK(H483),H483=EUconst_NoTier),"",IF(S483=0,EUconst_NA,IF(ISERROR(S483),"",EUconst_MsgTierActivityLevel &amp; " " &amp;S483)))</f>
        <v/>
      </c>
      <c r="J483" s="27"/>
      <c r="K483" s="27"/>
      <c r="L483" s="27"/>
      <c r="M483" s="27"/>
      <c r="N483" s="28"/>
      <c r="P483" s="29"/>
      <c r="Q483" s="92" t="str">
        <f>EUconst_CNTR_ActivityData&amp;H453</f>
        <v>ActivityData_</v>
      </c>
      <c r="R483" s="29"/>
      <c r="S483" s="32" t="str">
        <f>IF(ISBLANK(H483),"",IF(H483=EUconst_NA,"",INDEX(EUwideConstants!$H:$O,MATCH(Q483,EUwideConstants!$S:$S,0),MATCH(H483,CNTR_TierList,0))))</f>
        <v/>
      </c>
      <c r="T483" s="23"/>
      <c r="U483" s="23"/>
      <c r="V483" s="23"/>
      <c r="W483" s="23"/>
    </row>
    <row r="484" spans="1:23" s="24" customFormat="1" ht="12.75" customHeight="1" outlineLevel="1" x14ac:dyDescent="0.2">
      <c r="A484" s="23"/>
      <c r="D484" s="13" t="s">
        <v>1021</v>
      </c>
      <c r="E484" s="14" t="str">
        <f>Translations!$B$479</f>
        <v>Postignuta nesigurnost:</v>
      </c>
      <c r="H484" s="229"/>
      <c r="I484" s="14" t="str">
        <f>Translations!$B$480</f>
        <v>Komentar:</v>
      </c>
      <c r="J484" s="193"/>
      <c r="K484" s="194"/>
      <c r="L484" s="194"/>
      <c r="M484" s="194"/>
      <c r="N484" s="195"/>
      <c r="P484" s="29"/>
      <c r="Q484" s="29"/>
      <c r="R484" s="29"/>
      <c r="S484" s="23"/>
      <c r="T484" s="23"/>
      <c r="U484" s="23"/>
      <c r="V484" s="23"/>
      <c r="W484" s="23"/>
    </row>
    <row r="485" spans="1:23" s="24" customFormat="1" ht="5.0999999999999996" customHeight="1" outlineLevel="1" x14ac:dyDescent="0.2">
      <c r="A485" s="23"/>
      <c r="D485" s="13"/>
      <c r="E485" s="67"/>
      <c r="F485" s="67"/>
      <c r="G485" s="67"/>
      <c r="H485" s="67"/>
      <c r="I485" s="67"/>
      <c r="J485" s="67"/>
      <c r="K485" s="67"/>
      <c r="L485" s="67"/>
      <c r="M485" s="67"/>
      <c r="N485" s="67"/>
      <c r="P485" s="29"/>
      <c r="Q485" s="29"/>
      <c r="R485" s="29"/>
      <c r="S485" s="23"/>
      <c r="T485" s="23"/>
      <c r="U485" s="23"/>
      <c r="V485" s="23"/>
      <c r="W485" s="23"/>
    </row>
    <row r="486" spans="1:23" s="24" customFormat="1" ht="15" customHeight="1" outlineLevel="1" x14ac:dyDescent="0.2">
      <c r="A486" s="23"/>
      <c r="D486" s="1179" t="str">
        <f>Translations!$B$490</f>
        <v>Faktori proračuna:</v>
      </c>
      <c r="E486" s="1179"/>
      <c r="F486" s="1179"/>
      <c r="G486" s="1179"/>
      <c r="H486" s="1179"/>
      <c r="I486" s="1179"/>
      <c r="J486" s="1179"/>
      <c r="K486" s="1179"/>
      <c r="L486" s="1179"/>
      <c r="M486" s="1179"/>
      <c r="N486" s="1179"/>
      <c r="P486" s="29"/>
      <c r="Q486" s="29"/>
      <c r="R486" s="29"/>
      <c r="S486" s="29"/>
      <c r="T486" s="6"/>
      <c r="U486" s="23"/>
      <c r="V486" s="23"/>
      <c r="W486" s="23"/>
    </row>
    <row r="487" spans="1:23" s="24" customFormat="1" ht="5.0999999999999996" customHeight="1" outlineLevel="1" x14ac:dyDescent="0.2">
      <c r="A487" s="23"/>
      <c r="D487" s="13"/>
      <c r="E487" s="14"/>
      <c r="P487" s="29"/>
      <c r="Q487" s="29"/>
      <c r="R487" s="29"/>
      <c r="S487" s="29"/>
      <c r="T487" s="6"/>
      <c r="U487" s="23"/>
      <c r="V487" s="23"/>
      <c r="W487" s="23"/>
    </row>
    <row r="488" spans="1:23" s="24" customFormat="1" ht="12.75" customHeight="1" outlineLevel="1" x14ac:dyDescent="0.2">
      <c r="A488" s="23"/>
      <c r="D488" s="13" t="s">
        <v>1017</v>
      </c>
      <c r="E488" s="14" t="str">
        <f>Translations!$B$515</f>
        <v>Korištene razine točnosti za faktore proračuna:</v>
      </c>
      <c r="P488" s="29"/>
      <c r="Q488" s="29"/>
      <c r="R488" s="29"/>
      <c r="S488" s="29"/>
      <c r="T488" s="23"/>
      <c r="U488" s="23"/>
      <c r="V488" s="23"/>
      <c r="W488" s="23"/>
    </row>
    <row r="489" spans="1:23" s="24" customFormat="1" ht="5.0999999999999996" customHeight="1" outlineLevel="1" x14ac:dyDescent="0.2">
      <c r="A489" s="23"/>
      <c r="D489" s="13"/>
      <c r="E489" s="14"/>
      <c r="P489" s="29"/>
      <c r="Q489" s="29"/>
      <c r="R489" s="29"/>
      <c r="S489" s="29"/>
      <c r="T489" s="23"/>
      <c r="U489" s="23"/>
      <c r="V489" s="23"/>
      <c r="W489" s="23"/>
    </row>
    <row r="490" spans="1:23" s="24" customFormat="1" ht="25.5" customHeight="1" outlineLevel="1" x14ac:dyDescent="0.2">
      <c r="A490" s="23"/>
      <c r="E490" s="1178" t="str">
        <f>Translations!$B$516</f>
        <v>Faktor proračuna:</v>
      </c>
      <c r="F490" s="1178"/>
      <c r="G490" s="1178"/>
      <c r="H490" s="50" t="str">
        <f>Translations!$B$517</f>
        <v>Zahtijevana razina točnosti:</v>
      </c>
      <c r="I490" s="50" t="str">
        <f>Translations!$B$518</f>
        <v>Korištena razina točnosti:</v>
      </c>
      <c r="J490" s="1206" t="str">
        <f>Translations!$B$519</f>
        <v>Puni tekst za korištenu razinu točnosti</v>
      </c>
      <c r="K490" s="1207"/>
      <c r="L490" s="1207"/>
      <c r="M490" s="1207"/>
      <c r="N490" s="1208"/>
      <c r="P490" s="29"/>
      <c r="Q490" s="29"/>
      <c r="R490" s="29"/>
      <c r="S490" s="15" t="s">
        <v>1036</v>
      </c>
      <c r="T490" s="23"/>
      <c r="U490" s="23"/>
      <c r="V490" s="23"/>
      <c r="W490" s="52" t="s">
        <v>1293</v>
      </c>
    </row>
    <row r="491" spans="1:23" s="24" customFormat="1" ht="12.75" customHeight="1" outlineLevel="1" x14ac:dyDescent="0.2">
      <c r="A491" s="23"/>
      <c r="D491" s="25" t="s">
        <v>1028</v>
      </c>
      <c r="E491" s="1177" t="str">
        <f>Translations!$B$520</f>
        <v>Donja ogrjevna vrijednost (DOV)</v>
      </c>
      <c r="F491" s="1177"/>
      <c r="G491" s="1177"/>
      <c r="H491" s="30" t="str">
        <f>IF(H453="","",IF(CNTR_Category="A",INDEX(EUwideConstants!$G:$G,MATCH(Q491,EUwideConstants!$S:$S,0)),INDEX(EUwideConstants!$P:$P,MATCH(Q491,EUwideConstants!$S:$S,0))))</f>
        <v/>
      </c>
      <c r="I491" s="192"/>
      <c r="J491" s="1182" t="str">
        <f t="shared" ref="J491:J496" si="29">IF(OR(ISBLANK(I491),I491=EUconst_NoTier),"",IF(S491=0,EUconst_NotApplicable,IF(ISERROR(S491),"",S491)))</f>
        <v/>
      </c>
      <c r="K491" s="1183"/>
      <c r="L491" s="1183"/>
      <c r="M491" s="1183"/>
      <c r="N491" s="1184"/>
      <c r="P491" s="29"/>
      <c r="Q491" s="92" t="str">
        <f>EUconst_CNTR_NCV&amp;H453</f>
        <v>NCV_</v>
      </c>
      <c r="R491" s="29"/>
      <c r="S491" s="31" t="str">
        <f>IF(ISBLANK(I491),"",IF(I491=EUconst_NA,"",INDEX(EUwideConstants!$H:$O,MATCH(Q491,EUwideConstants!$S:$S,0),MATCH(I491,CNTR_TierList,0))))</f>
        <v/>
      </c>
      <c r="T491" s="23"/>
      <c r="U491" s="23"/>
      <c r="V491" s="23"/>
      <c r="W491" s="32" t="b">
        <f t="shared" ref="W491:W496" si="30">(H491=EUconst_NA)</f>
        <v>0</v>
      </c>
    </row>
    <row r="492" spans="1:23" s="24" customFormat="1" ht="12.75" customHeight="1" outlineLevel="1" x14ac:dyDescent="0.2">
      <c r="A492" s="23"/>
      <c r="D492" s="25" t="s">
        <v>1029</v>
      </c>
      <c r="E492" s="1177" t="str">
        <f>Translations!$B$521</f>
        <v>Emisijski faktor (preliminarni)</v>
      </c>
      <c r="F492" s="1177"/>
      <c r="G492" s="1177"/>
      <c r="H492" s="30" t="str">
        <f>IF(H453="","",IF(CNTR_Category="A",INDEX(EUwideConstants!$G:$G,MATCH(Q492,EUwideConstants!$S:$S,0)),INDEX(EUwideConstants!$P:$P,MATCH(Q492,EUwideConstants!$S:$S,0))))</f>
        <v/>
      </c>
      <c r="I492" s="192"/>
      <c r="J492" s="1182" t="str">
        <f t="shared" si="29"/>
        <v/>
      </c>
      <c r="K492" s="1183"/>
      <c r="L492" s="1183"/>
      <c r="M492" s="1183"/>
      <c r="N492" s="1184"/>
      <c r="P492" s="29"/>
      <c r="Q492" s="92" t="str">
        <f>EUconst_CNTR_EF&amp;H453</f>
        <v>EF_</v>
      </c>
      <c r="R492" s="29"/>
      <c r="S492" s="31" t="str">
        <f>IF(ISBLANK(I492),"",IF(I492=EUconst_NA,"",INDEX(EUwideConstants!$H:$O,MATCH(Q492,EUwideConstants!$S:$S,0),MATCH(I492,CNTR_TierList,0))))</f>
        <v/>
      </c>
      <c r="T492" s="23"/>
      <c r="U492" s="23"/>
      <c r="V492" s="23"/>
      <c r="W492" s="32" t="b">
        <f t="shared" si="30"/>
        <v>0</v>
      </c>
    </row>
    <row r="493" spans="1:23" s="24" customFormat="1" ht="12.75" customHeight="1" outlineLevel="1" x14ac:dyDescent="0.2">
      <c r="A493" s="23"/>
      <c r="D493" s="25" t="s">
        <v>1466</v>
      </c>
      <c r="E493" s="1177" t="str">
        <f>Translations!$B$522</f>
        <v>Oksidacijski faktor</v>
      </c>
      <c r="F493" s="1177"/>
      <c r="G493" s="1177"/>
      <c r="H493" s="30" t="str">
        <f>IF(H453="","",IF(CNTR_Category="A",INDEX(EUwideConstants!$G:$G,MATCH(Q493,EUwideConstants!$S:$S,0)),INDEX(EUwideConstants!$P:$P,MATCH(Q493,EUwideConstants!$S:$S,0))))</f>
        <v/>
      </c>
      <c r="I493" s="192"/>
      <c r="J493" s="1182" t="str">
        <f t="shared" si="29"/>
        <v/>
      </c>
      <c r="K493" s="1183"/>
      <c r="L493" s="1183"/>
      <c r="M493" s="1183"/>
      <c r="N493" s="1184"/>
      <c r="P493" s="29"/>
      <c r="Q493" s="92" t="str">
        <f>EUconst_CNTR_OxidationFactor&amp;H453</f>
        <v>OxF_</v>
      </c>
      <c r="R493" s="29"/>
      <c r="S493" s="31" t="str">
        <f>IF(ISBLANK(I493),"",IF(I493=EUconst_NA,"",INDEX(EUwideConstants!$H:$O,MATCH(Q493,EUwideConstants!$S:$S,0),MATCH(I493,CNTR_TierList,0))))</f>
        <v/>
      </c>
      <c r="T493" s="23"/>
      <c r="U493" s="23"/>
      <c r="V493" s="23"/>
      <c r="W493" s="32" t="b">
        <f t="shared" si="30"/>
        <v>0</v>
      </c>
    </row>
    <row r="494" spans="1:23" s="24" customFormat="1" ht="12.75" customHeight="1" outlineLevel="1" x14ac:dyDescent="0.2">
      <c r="A494" s="23"/>
      <c r="D494" s="25" t="s">
        <v>1467</v>
      </c>
      <c r="E494" s="1177" t="str">
        <f>Translations!$B$523</f>
        <v>Konverzijski faktor</v>
      </c>
      <c r="F494" s="1177"/>
      <c r="G494" s="1177"/>
      <c r="H494" s="30" t="str">
        <f>IF(H453="","",IF(CNTR_Category="A",INDEX(EUwideConstants!$G:$G,MATCH(Q494,EUwideConstants!$S:$S,0)),INDEX(EUwideConstants!$P:$P,MATCH(Q494,EUwideConstants!$S:$S,0))))</f>
        <v/>
      </c>
      <c r="I494" s="192"/>
      <c r="J494" s="1182" t="str">
        <f t="shared" si="29"/>
        <v/>
      </c>
      <c r="K494" s="1183"/>
      <c r="L494" s="1183"/>
      <c r="M494" s="1183"/>
      <c r="N494" s="1184"/>
      <c r="P494" s="29"/>
      <c r="Q494" s="92" t="str">
        <f>EUconst_CNTR_ConversionFactor&amp;H453</f>
        <v>ConvF_</v>
      </c>
      <c r="R494" s="29"/>
      <c r="S494" s="31" t="str">
        <f>IF(ISBLANK(I494),"",IF(I494=EUconst_NA,"",INDEX(EUwideConstants!$H:$O,MATCH(Q494,EUwideConstants!$S:$S,0),MATCH(I494,CNTR_TierList,0))))</f>
        <v/>
      </c>
      <c r="T494" s="23"/>
      <c r="U494" s="23"/>
      <c r="V494" s="23"/>
      <c r="W494" s="32" t="b">
        <f t="shared" si="30"/>
        <v>0</v>
      </c>
    </row>
    <row r="495" spans="1:23" s="24" customFormat="1" ht="12.75" customHeight="1" outlineLevel="1" x14ac:dyDescent="0.2">
      <c r="A495" s="23"/>
      <c r="D495" s="25" t="s">
        <v>1468</v>
      </c>
      <c r="E495" s="1177" t="str">
        <f>Translations!$B$524</f>
        <v>Sadržaj ugljika</v>
      </c>
      <c r="F495" s="1177"/>
      <c r="G495" s="1177"/>
      <c r="H495" s="30" t="str">
        <f>IF(H453="","",IF(CNTR_Category="A",INDEX(EUwideConstants!$G:$G,MATCH(Q495,EUwideConstants!$S:$S,0)),INDEX(EUwideConstants!$P:$P,MATCH(Q495,EUwideConstants!$S:$S,0))))</f>
        <v/>
      </c>
      <c r="I495" s="192"/>
      <c r="J495" s="1182" t="str">
        <f t="shared" si="29"/>
        <v/>
      </c>
      <c r="K495" s="1183"/>
      <c r="L495" s="1183"/>
      <c r="M495" s="1183"/>
      <c r="N495" s="1184"/>
      <c r="P495" s="209"/>
      <c r="Q495" s="92" t="str">
        <f>EUconst_CNTR_CarbonContent&amp;H453</f>
        <v>CarbC_</v>
      </c>
      <c r="R495" s="29"/>
      <c r="S495" s="31" t="str">
        <f>IF(ISBLANK(I495),"",IF(I495=EUconst_NA,"",INDEX(EUwideConstants!$H:$O,MATCH(Q495,EUwideConstants!$S:$S,0),MATCH(I495,CNTR_TierList,0))))</f>
        <v/>
      </c>
      <c r="T495" s="23"/>
      <c r="U495" s="23"/>
      <c r="V495" s="23"/>
      <c r="W495" s="32" t="b">
        <f t="shared" si="30"/>
        <v>0</v>
      </c>
    </row>
    <row r="496" spans="1:23" s="24" customFormat="1" ht="12.75" customHeight="1" outlineLevel="1" x14ac:dyDescent="0.2">
      <c r="A496" s="23"/>
      <c r="D496" s="25" t="s">
        <v>1469</v>
      </c>
      <c r="E496" s="1177" t="str">
        <f>Translations!$B$525</f>
        <v>Udio biomase (ukoliko je primjenjiv)</v>
      </c>
      <c r="F496" s="1177"/>
      <c r="G496" s="1177"/>
      <c r="H496" s="30" t="str">
        <f>IF(H453="","",IF(CNTR_Category="A",INDEX(EUwideConstants!$G:$G,MATCH(Q496,EUwideConstants!$S:$S,0)),INDEX(EUwideConstants!$P:$P,MATCH(Q496,EUwideConstants!$S:$S,0))))</f>
        <v/>
      </c>
      <c r="I496" s="192"/>
      <c r="J496" s="1182" t="str">
        <f t="shared" si="29"/>
        <v/>
      </c>
      <c r="K496" s="1183"/>
      <c r="L496" s="1183"/>
      <c r="M496" s="1183"/>
      <c r="N496" s="1184"/>
      <c r="P496" s="29"/>
      <c r="Q496" s="92" t="str">
        <f>EUconst_CNTR_BiomassContent&amp;H453</f>
        <v>BioC_</v>
      </c>
      <c r="R496" s="29"/>
      <c r="S496" s="31" t="str">
        <f>IF(ISBLANK(I496),"",IF(I496=EUconst_NA,"",INDEX(EUwideConstants!$H:$O,MATCH(Q496,EUwideConstants!$S:$S,0),MATCH(I496,CNTR_TierList,0))))</f>
        <v/>
      </c>
      <c r="T496" s="23"/>
      <c r="U496" s="23"/>
      <c r="V496" s="23"/>
      <c r="W496" s="32" t="b">
        <f t="shared" si="30"/>
        <v>0</v>
      </c>
    </row>
    <row r="497" spans="1:23" s="24" customFormat="1" outlineLevel="1" x14ac:dyDescent="0.2">
      <c r="A497" s="23"/>
      <c r="D497" s="13"/>
      <c r="E497" s="67"/>
      <c r="F497" s="67"/>
      <c r="G497" s="67"/>
      <c r="H497" s="67"/>
      <c r="I497" s="67"/>
      <c r="J497" s="67"/>
      <c r="K497" s="67"/>
      <c r="L497" s="67"/>
      <c r="M497" s="67"/>
      <c r="N497" s="67"/>
      <c r="P497" s="29"/>
      <c r="Q497" s="23"/>
      <c r="R497" s="23"/>
      <c r="S497" s="23"/>
      <c r="T497" s="23"/>
      <c r="U497" s="23"/>
      <c r="V497" s="23"/>
      <c r="W497" s="23"/>
    </row>
    <row r="498" spans="1:23" s="24" customFormat="1" outlineLevel="1" x14ac:dyDescent="0.2">
      <c r="A498" s="23"/>
      <c r="D498" s="13" t="s">
        <v>1347</v>
      </c>
      <c r="E498" s="14" t="str">
        <f>Translations!$B$534</f>
        <v>Detalji faktora proračuna:</v>
      </c>
      <c r="F498" s="67"/>
      <c r="G498" s="67"/>
      <c r="H498" s="67"/>
      <c r="I498" s="67"/>
      <c r="J498" s="67"/>
      <c r="K498" s="67"/>
      <c r="L498" s="67"/>
      <c r="M498" s="67"/>
      <c r="N498" s="67"/>
      <c r="P498" s="29"/>
      <c r="Q498" s="23"/>
      <c r="R498" s="23"/>
      <c r="S498" s="23"/>
      <c r="T498" s="23"/>
      <c r="U498" s="23"/>
      <c r="V498" s="23"/>
      <c r="W498" s="23"/>
    </row>
    <row r="499" spans="1:23" s="24" customFormat="1" ht="5.0999999999999996" customHeight="1" outlineLevel="1" x14ac:dyDescent="0.2">
      <c r="A499" s="23"/>
      <c r="D499" s="13"/>
      <c r="E499" s="67"/>
      <c r="F499" s="67"/>
      <c r="G499" s="67"/>
      <c r="H499" s="67"/>
      <c r="I499" s="67"/>
      <c r="J499" s="67"/>
      <c r="K499" s="67"/>
      <c r="L499" s="67"/>
      <c r="M499" s="67"/>
      <c r="N499" s="67"/>
      <c r="P499" s="29"/>
      <c r="Q499" s="23"/>
      <c r="R499" s="23"/>
      <c r="S499" s="23"/>
      <c r="T499" s="23"/>
      <c r="U499" s="23"/>
      <c r="V499" s="23"/>
      <c r="W499" s="23"/>
    </row>
    <row r="500" spans="1:23" s="24" customFormat="1" ht="25.5" customHeight="1" outlineLevel="1" x14ac:dyDescent="0.2">
      <c r="A500" s="23"/>
      <c r="E500" s="1178" t="str">
        <f t="shared" ref="E500:E506" si="31">E490</f>
        <v>Faktor proračuna:</v>
      </c>
      <c r="F500" s="1178"/>
      <c r="G500" s="1178"/>
      <c r="H500" s="50" t="str">
        <f>I490</f>
        <v>Korištena razina točnosti:</v>
      </c>
      <c r="I500" s="51" t="str">
        <f>Translations!$B$535</f>
        <v>Zadana vrijednost</v>
      </c>
      <c r="J500" s="51" t="str">
        <f>Translations!$B$536</f>
        <v>Jedinica</v>
      </c>
      <c r="K500" s="51" t="str">
        <f>Translations!$B$537</f>
        <v>Oznaka izvora</v>
      </c>
      <c r="L500" s="51" t="str">
        <f>Translations!$B$538</f>
        <v>Oznaka analize</v>
      </c>
      <c r="M500" s="51" t="str">
        <f>Translations!$B$539</f>
        <v>Oznaka uzorkovanja</v>
      </c>
      <c r="N500" s="51" t="str">
        <f>Translations!$B$540</f>
        <v>Učestalost analiza</v>
      </c>
      <c r="P500" s="29"/>
      <c r="Q500" s="23"/>
      <c r="R500" s="23"/>
      <c r="S500" s="52" t="s">
        <v>383</v>
      </c>
      <c r="T500" s="23"/>
      <c r="U500" s="23"/>
      <c r="V500" s="23"/>
      <c r="W500" s="52" t="s">
        <v>1293</v>
      </c>
    </row>
    <row r="501" spans="1:23" s="24" customFormat="1" ht="12.75" customHeight="1" outlineLevel="1" x14ac:dyDescent="0.2">
      <c r="A501" s="23"/>
      <c r="D501" s="25" t="s">
        <v>1028</v>
      </c>
      <c r="E501" s="1177" t="str">
        <f t="shared" si="31"/>
        <v>Donja ogrjevna vrijednost (DOV)</v>
      </c>
      <c r="F501" s="1177"/>
      <c r="G501" s="1177"/>
      <c r="H501" s="30" t="str">
        <f t="shared" ref="H501:H506" si="32">IF(OR(ISBLANK(I491),I491=EUconst_NA),"",I491)</f>
        <v/>
      </c>
      <c r="I501" s="192"/>
      <c r="J501" s="192"/>
      <c r="K501" s="214"/>
      <c r="L501" s="213"/>
      <c r="M501" s="213"/>
      <c r="N501" s="196"/>
      <c r="P501" s="209"/>
      <c r="Q501" s="23"/>
      <c r="R501" s="23"/>
      <c r="S501" s="63" t="str">
        <f>IF(H501="","",IF(I491=EUconst_NA,"",INDEX(EUwideConstants!$AL:$AR,MATCH(Q491,EUwideConstants!$S:$S,0),MATCH(I491,CNTR_TierList,0))))</f>
        <v/>
      </c>
      <c r="T501" s="23"/>
      <c r="U501" s="23"/>
      <c r="V501" s="23"/>
      <c r="W501" s="32" t="b">
        <f t="shared" ref="W501:W506" si="33">OR(H501="",H501=EUconst_NA,J491=EUconst_NotApplicable)</f>
        <v>1</v>
      </c>
    </row>
    <row r="502" spans="1:23" s="24" customFormat="1" ht="12.75" customHeight="1" outlineLevel="1" x14ac:dyDescent="0.2">
      <c r="A502" s="23"/>
      <c r="D502" s="25" t="s">
        <v>1029</v>
      </c>
      <c r="E502" s="1177" t="str">
        <f t="shared" si="31"/>
        <v>Emisijski faktor (preliminarni)</v>
      </c>
      <c r="F502" s="1177"/>
      <c r="G502" s="1177"/>
      <c r="H502" s="30" t="str">
        <f t="shared" si="32"/>
        <v/>
      </c>
      <c r="I502" s="197"/>
      <c r="J502" s="192"/>
      <c r="K502" s="213"/>
      <c r="L502" s="271"/>
      <c r="M502" s="271"/>
      <c r="N502" s="196"/>
      <c r="P502" s="29"/>
      <c r="Q502" s="23"/>
      <c r="R502" s="23"/>
      <c r="S502" s="63" t="str">
        <f>IF(H502="","",IF(I492=EUconst_NA,"",INDEX(EUwideConstants!$AL:$AR,MATCH(Q492,EUwideConstants!$S:$S,0),MATCH(I492,CNTR_TierList,0))))</f>
        <v/>
      </c>
      <c r="T502" s="23"/>
      <c r="U502" s="23"/>
      <c r="V502" s="23"/>
      <c r="W502" s="32" t="b">
        <f t="shared" si="33"/>
        <v>1</v>
      </c>
    </row>
    <row r="503" spans="1:23" s="24" customFormat="1" ht="12.75" customHeight="1" outlineLevel="1" x14ac:dyDescent="0.2">
      <c r="A503" s="23"/>
      <c r="D503" s="25" t="s">
        <v>1466</v>
      </c>
      <c r="E503" s="1177" t="str">
        <f t="shared" si="31"/>
        <v>Oksidacijski faktor</v>
      </c>
      <c r="F503" s="1177"/>
      <c r="G503" s="1177"/>
      <c r="H503" s="30" t="str">
        <f t="shared" si="32"/>
        <v/>
      </c>
      <c r="I503" s="192"/>
      <c r="J503" s="192"/>
      <c r="K503" s="213"/>
      <c r="L503" s="213"/>
      <c r="M503" s="213"/>
      <c r="N503" s="196"/>
      <c r="P503" s="29"/>
      <c r="Q503" s="23"/>
      <c r="R503" s="23"/>
      <c r="S503" s="63" t="str">
        <f>IF(H503="","",IF(I493=EUconst_NA,"",INDEX(EUwideConstants!$AL:$AR,MATCH(Q493,EUwideConstants!$S:$S,0),MATCH(I493,CNTR_TierList,0))))</f>
        <v/>
      </c>
      <c r="T503" s="23"/>
      <c r="U503" s="23"/>
      <c r="V503" s="23"/>
      <c r="W503" s="32" t="b">
        <f t="shared" si="33"/>
        <v>1</v>
      </c>
    </row>
    <row r="504" spans="1:23" s="24" customFormat="1" ht="12.75" customHeight="1" outlineLevel="1" x14ac:dyDescent="0.2">
      <c r="A504" s="23"/>
      <c r="D504" s="25" t="s">
        <v>1467</v>
      </c>
      <c r="E504" s="1177" t="str">
        <f t="shared" si="31"/>
        <v>Konverzijski faktor</v>
      </c>
      <c r="F504" s="1177"/>
      <c r="G504" s="1177"/>
      <c r="H504" s="30" t="str">
        <f t="shared" si="32"/>
        <v/>
      </c>
      <c r="I504" s="192"/>
      <c r="J504" s="192"/>
      <c r="K504" s="213"/>
      <c r="L504" s="271"/>
      <c r="M504" s="213"/>
      <c r="N504" s="196"/>
      <c r="P504" s="29"/>
      <c r="Q504" s="23"/>
      <c r="R504" s="23"/>
      <c r="S504" s="63" t="str">
        <f>IF(H504="","",IF(I494=EUconst_NA,"",INDEX(EUwideConstants!$AL:$AR,MATCH(Q494,EUwideConstants!$S:$S,0),MATCH(I494,CNTR_TierList,0))))</f>
        <v/>
      </c>
      <c r="T504" s="23"/>
      <c r="U504" s="23"/>
      <c r="V504" s="23"/>
      <c r="W504" s="32" t="b">
        <f t="shared" si="33"/>
        <v>1</v>
      </c>
    </row>
    <row r="505" spans="1:23" s="24" customFormat="1" ht="12.75" customHeight="1" outlineLevel="1" x14ac:dyDescent="0.2">
      <c r="A505" s="23"/>
      <c r="D505" s="25" t="s">
        <v>1468</v>
      </c>
      <c r="E505" s="1177" t="str">
        <f t="shared" si="31"/>
        <v>Sadržaj ugljika</v>
      </c>
      <c r="F505" s="1177"/>
      <c r="G505" s="1177"/>
      <c r="H505" s="30" t="str">
        <f t="shared" si="32"/>
        <v/>
      </c>
      <c r="I505" s="192"/>
      <c r="J505" s="192"/>
      <c r="K505" s="213"/>
      <c r="L505" s="213"/>
      <c r="M505" s="213"/>
      <c r="N505" s="196"/>
      <c r="P505" s="29"/>
      <c r="Q505" s="23"/>
      <c r="R505" s="23"/>
      <c r="S505" s="63" t="str">
        <f>IF(H505="","",IF(I495=EUconst_NA,"",INDEX(EUwideConstants!$AL:$AR,MATCH(Q495,EUwideConstants!$S:$S,0),MATCH(I495,CNTR_TierList,0))))</f>
        <v/>
      </c>
      <c r="T505" s="23"/>
      <c r="U505" s="23"/>
      <c r="V505" s="23"/>
      <c r="W505" s="32" t="b">
        <f t="shared" si="33"/>
        <v>1</v>
      </c>
    </row>
    <row r="506" spans="1:23" s="24" customFormat="1" ht="12.75" customHeight="1" outlineLevel="1" x14ac:dyDescent="0.2">
      <c r="A506" s="23"/>
      <c r="D506" s="25" t="s">
        <v>1469</v>
      </c>
      <c r="E506" s="1177" t="str">
        <f t="shared" si="31"/>
        <v>Udio biomase (ukoliko je primjenjiv)</v>
      </c>
      <c r="F506" s="1177"/>
      <c r="G506" s="1177"/>
      <c r="H506" s="30" t="str">
        <f t="shared" si="32"/>
        <v/>
      </c>
      <c r="I506" s="192"/>
      <c r="J506" s="197"/>
      <c r="K506" s="213"/>
      <c r="L506" s="213"/>
      <c r="M506" s="213"/>
      <c r="N506" s="196"/>
      <c r="P506" s="47"/>
      <c r="Q506" s="23"/>
      <c r="R506" s="23"/>
      <c r="S506" s="63" t="str">
        <f>IF(H506="","",IF(I496=EUconst_NA,"",INDEX(EUwideConstants!$AL:$AR,MATCH(Q496,EUwideConstants!$S:$S,0),MATCH(I496,CNTR_TierList,0))))</f>
        <v/>
      </c>
      <c r="T506" s="23"/>
      <c r="U506" s="23"/>
      <c r="V506" s="23"/>
      <c r="W506" s="32" t="b">
        <f t="shared" si="33"/>
        <v>1</v>
      </c>
    </row>
    <row r="507" spans="1:23" s="24" customFormat="1" ht="12.75" customHeight="1" outlineLevel="1" x14ac:dyDescent="0.2">
      <c r="A507" s="23"/>
      <c r="D507" s="13"/>
      <c r="P507" s="29"/>
      <c r="Q507" s="23"/>
      <c r="R507" s="23"/>
      <c r="S507" s="23"/>
      <c r="T507" s="23"/>
      <c r="U507" s="23"/>
      <c r="V507" s="23"/>
      <c r="W507" s="23"/>
    </row>
    <row r="508" spans="1:23" s="24" customFormat="1" ht="15" customHeight="1" outlineLevel="1" x14ac:dyDescent="0.2">
      <c r="A508" s="23"/>
      <c r="D508" s="1179" t="str">
        <f>Translations!$B$545</f>
        <v>Komentari i objašnjenja</v>
      </c>
      <c r="E508" s="1179"/>
      <c r="F508" s="1179"/>
      <c r="G508" s="1179"/>
      <c r="H508" s="1179"/>
      <c r="I508" s="1179"/>
      <c r="J508" s="1179"/>
      <c r="K508" s="1179"/>
      <c r="L508" s="1179"/>
      <c r="M508" s="1179"/>
      <c r="N508" s="1179"/>
      <c r="P508" s="29"/>
      <c r="Q508" s="29"/>
      <c r="R508" s="29"/>
      <c r="S508" s="29"/>
      <c r="T508" s="6"/>
      <c r="U508" s="23"/>
      <c r="V508" s="23"/>
      <c r="W508" s="23"/>
    </row>
    <row r="509" spans="1:23" s="24" customFormat="1" ht="5.0999999999999996" customHeight="1" outlineLevel="1" x14ac:dyDescent="0.2">
      <c r="A509" s="23"/>
      <c r="D509" s="13"/>
      <c r="P509" s="29"/>
      <c r="Q509" s="23"/>
      <c r="R509" s="23"/>
      <c r="S509" s="23"/>
      <c r="T509" s="23"/>
      <c r="U509" s="23"/>
      <c r="V509" s="23"/>
      <c r="W509" s="23"/>
    </row>
    <row r="510" spans="1:23" s="24" customFormat="1" ht="12.75" customHeight="1" outlineLevel="1" x14ac:dyDescent="0.2">
      <c r="A510" s="23"/>
      <c r="D510" s="13" t="s">
        <v>1349</v>
      </c>
      <c r="E510" s="1005" t="str">
        <f>Translations!$B$1198</f>
        <v>Komentari i obrazloženja ako nisu primijenjene zahtijevane razine:</v>
      </c>
      <c r="F510" s="1005"/>
      <c r="G510" s="1005"/>
      <c r="H510" s="1005"/>
      <c r="I510" s="1005"/>
      <c r="J510" s="1005"/>
      <c r="K510" s="1005"/>
      <c r="L510" s="1005"/>
      <c r="M510" s="1005"/>
      <c r="N510" s="1005"/>
      <c r="P510" s="29"/>
      <c r="Q510" s="23"/>
      <c r="R510" s="23"/>
      <c r="S510" s="23"/>
      <c r="T510" s="23"/>
      <c r="U510" s="23"/>
      <c r="V510" s="23"/>
      <c r="W510" s="23"/>
    </row>
    <row r="511" spans="1:23" s="24" customFormat="1" ht="5.0999999999999996" customHeight="1" outlineLevel="1" x14ac:dyDescent="0.2">
      <c r="A511" s="23"/>
      <c r="D511" s="13"/>
      <c r="E511" s="48"/>
      <c r="P511" s="29"/>
      <c r="Q511" s="23"/>
      <c r="R511" s="23"/>
      <c r="S511" s="23"/>
      <c r="T511" s="23"/>
      <c r="U511" s="23"/>
      <c r="V511" s="23"/>
      <c r="W511" s="23"/>
    </row>
    <row r="512" spans="1:23" s="24" customFormat="1" ht="12.75" customHeight="1" outlineLevel="1" x14ac:dyDescent="0.2">
      <c r="A512" s="23"/>
      <c r="D512" s="13"/>
      <c r="E512" s="1181"/>
      <c r="F512" s="1101"/>
      <c r="G512" s="1101"/>
      <c r="H512" s="1101"/>
      <c r="I512" s="1101"/>
      <c r="J512" s="1101"/>
      <c r="K512" s="1101"/>
      <c r="L512" s="1101"/>
      <c r="M512" s="1101"/>
      <c r="N512" s="1102"/>
      <c r="P512" s="29"/>
      <c r="Q512" s="23"/>
      <c r="R512" s="23"/>
      <c r="S512" s="23"/>
      <c r="T512" s="23"/>
      <c r="U512" s="23"/>
      <c r="V512" s="23"/>
      <c r="W512" s="23"/>
    </row>
    <row r="513" spans="1:23" s="24" customFormat="1" ht="12.75" customHeight="1" outlineLevel="1" x14ac:dyDescent="0.2">
      <c r="A513" s="23"/>
      <c r="D513" s="13"/>
      <c r="E513" s="1180"/>
      <c r="F513" s="1091"/>
      <c r="G513" s="1091"/>
      <c r="H513" s="1091"/>
      <c r="I513" s="1091"/>
      <c r="J513" s="1091"/>
      <c r="K513" s="1091"/>
      <c r="L513" s="1091"/>
      <c r="M513" s="1091"/>
      <c r="N513" s="1092"/>
      <c r="P513" s="29"/>
      <c r="Q513" s="23"/>
      <c r="R513" s="23"/>
      <c r="S513" s="23"/>
      <c r="T513" s="23"/>
      <c r="U513" s="23"/>
      <c r="V513" s="23"/>
      <c r="W513" s="23"/>
    </row>
    <row r="514" spans="1:23" s="24" customFormat="1" ht="12.75" customHeight="1" outlineLevel="1" x14ac:dyDescent="0.2">
      <c r="A514" s="23"/>
      <c r="D514" s="13"/>
      <c r="E514" s="1238"/>
      <c r="F514" s="1094"/>
      <c r="G514" s="1094"/>
      <c r="H514" s="1094"/>
      <c r="I514" s="1094"/>
      <c r="J514" s="1094"/>
      <c r="K514" s="1094"/>
      <c r="L514" s="1094"/>
      <c r="M514" s="1094"/>
      <c r="N514" s="1095"/>
      <c r="P514" s="29"/>
      <c r="Q514" s="23"/>
      <c r="R514" s="23"/>
      <c r="S514" s="23"/>
      <c r="T514" s="23"/>
      <c r="U514" s="23"/>
      <c r="V514" s="23"/>
      <c r="W514" s="23"/>
    </row>
    <row r="515" spans="1:23" ht="12.75" customHeight="1" thickBot="1" x14ac:dyDescent="0.25">
      <c r="A515" s="72"/>
      <c r="C515" s="54"/>
      <c r="D515" s="55"/>
      <c r="E515" s="56"/>
      <c r="F515" s="54"/>
      <c r="G515" s="57"/>
      <c r="H515" s="57"/>
      <c r="I515" s="57"/>
      <c r="J515" s="57"/>
      <c r="K515" s="57"/>
      <c r="L515" s="57"/>
      <c r="M515" s="57"/>
      <c r="N515" s="57"/>
      <c r="O515" s="24"/>
      <c r="P515" s="15"/>
      <c r="Q515" s="72"/>
      <c r="R515" s="72"/>
      <c r="S515" s="75"/>
      <c r="T515" s="72"/>
      <c r="U515" s="72"/>
      <c r="V515" s="72"/>
      <c r="W515" s="72"/>
    </row>
    <row r="516" spans="1:23" ht="12.75" customHeight="1" thickBot="1" x14ac:dyDescent="0.25">
      <c r="A516" s="72"/>
      <c r="D516" s="13"/>
      <c r="E516" s="22"/>
      <c r="G516" s="2"/>
      <c r="H516" s="2"/>
      <c r="I516" s="2"/>
      <c r="J516" s="2"/>
      <c r="L516" s="2"/>
      <c r="M516" s="2"/>
      <c r="N516" s="2"/>
      <c r="O516" s="24"/>
      <c r="P516" s="15"/>
      <c r="Q516" s="72"/>
      <c r="R516" s="72"/>
      <c r="S516" s="66" t="s">
        <v>468</v>
      </c>
      <c r="T516" s="107" t="s">
        <v>469</v>
      </c>
      <c r="U516" s="107" t="s">
        <v>470</v>
      </c>
      <c r="V516" s="72"/>
      <c r="W516" s="72"/>
    </row>
    <row r="517" spans="1:23" s="186" customFormat="1" ht="15" customHeight="1" thickBot="1" x14ac:dyDescent="0.25">
      <c r="A517" s="76"/>
      <c r="B517" s="34"/>
      <c r="C517" s="35" t="str">
        <f>"F"&amp;Q517</f>
        <v>F7</v>
      </c>
      <c r="D517" s="1179" t="str">
        <f>CONCATENATE(Euconst_SourceStream," ", Q517,":")</f>
        <v>Tok izvora 7:</v>
      </c>
      <c r="E517" s="1179"/>
      <c r="F517" s="1179"/>
      <c r="G517" s="1193"/>
      <c r="H517" s="1200" t="str">
        <f>IF(INDEX('C_Opis postrojenja'!$F$194:$F$204,MATCH(C517,'C_Opis postrojenja'!$E$194:$E$204,0))&gt;0,INDEX('C_Opis postrojenja'!$F$194:$F$204,MATCH(C517,'C_Opis postrojenja'!$E$194:$E$204,0)),"")</f>
        <v/>
      </c>
      <c r="I517" s="1200"/>
      <c r="J517" s="1200"/>
      <c r="K517" s="1200"/>
      <c r="L517" s="1201"/>
      <c r="M517" s="1229" t="str">
        <f>IF(S517=TRUE,IF(U517="",T517,U517),"")</f>
        <v/>
      </c>
      <c r="N517" s="1230"/>
      <c r="O517" s="24"/>
      <c r="P517" s="41"/>
      <c r="Q517" s="33">
        <f>Q451+1</f>
        <v>7</v>
      </c>
      <c r="R517" s="37"/>
      <c r="S517" s="40" t="b">
        <f>IF(INDEX('C_Opis postrojenja'!$M:$M,MATCH(Q519,'C_Opis postrojenja'!$Q:$Q,0))="",FALSE,TRUE)</f>
        <v>0</v>
      </c>
      <c r="T517" s="92" t="str">
        <f>IF(S517=TRUE,INDEX('C_Opis postrojenja'!$M:$M,MATCH(Q519,'C_Opis postrojenja'!$Q:$Q,0)),"")</f>
        <v/>
      </c>
      <c r="U517" s="40" t="str">
        <f>IF(S517=TRUE,IF(ISBLANK(INDEX('C_Opis postrojenja'!$N:$N,MATCH(Q519,'C_Opis postrojenja'!$Q:$Q,0))),"",INDEX('C_Opis postrojenja'!$N:$N,MATCH(Q519,'C_Opis postrojenja'!$Q:$Q,0))),"")</f>
        <v/>
      </c>
      <c r="V517" s="37"/>
      <c r="W517" s="37"/>
    </row>
    <row r="518" spans="1:23" s="24" customFormat="1" ht="5.0999999999999996" customHeight="1" x14ac:dyDescent="0.2">
      <c r="A518" s="72"/>
      <c r="B518" s="8"/>
      <c r="C518" s="8"/>
      <c r="D518" s="8"/>
      <c r="E518" s="8"/>
      <c r="F518" s="8"/>
      <c r="G518" s="8"/>
      <c r="H518" s="8"/>
      <c r="I518" s="8"/>
      <c r="J518" s="8"/>
      <c r="K518" s="8"/>
      <c r="L518" s="8"/>
      <c r="M518" s="7"/>
      <c r="N518" s="7"/>
      <c r="P518" s="17"/>
      <c r="Q518" s="12"/>
      <c r="R518" s="23"/>
      <c r="S518" s="23"/>
      <c r="T518" s="23"/>
      <c r="U518" s="23"/>
      <c r="V518" s="23"/>
      <c r="W518" s="23"/>
    </row>
    <row r="519" spans="1:23" s="24" customFormat="1" ht="12.75" customHeight="1" x14ac:dyDescent="0.2">
      <c r="A519" s="72"/>
      <c r="B519" s="8"/>
      <c r="C519" s="8"/>
      <c r="D519" s="13"/>
      <c r="E519" s="1066" t="str">
        <f>Translations!$B$437</f>
        <v>Vrsta toka izvora:</v>
      </c>
      <c r="F519" s="1066"/>
      <c r="G519" s="1022"/>
      <c r="H519" s="1218" t="str">
        <f>IF(INDEX('C_Opis postrojenja'!$I$194:$I$204,MATCH(C517,'C_Opis postrojenja'!$E$194:$E$204,0))&gt;0,INDEX('C_Opis postrojenja'!$I$194:$I$204,MATCH(C517,'C_Opis postrojenja'!$E$194:$E$204,0)),"")</f>
        <v/>
      </c>
      <c r="I519" s="1219"/>
      <c r="J519" s="1219"/>
      <c r="K519" s="1219"/>
      <c r="L519" s="1220"/>
      <c r="P519" s="17"/>
      <c r="Q519" s="39" t="str">
        <f>EUconst_CNTR_SourceCategory&amp;C517</f>
        <v>SourceCategory_F7</v>
      </c>
      <c r="R519" s="23"/>
      <c r="S519" s="23"/>
      <c r="T519" s="23"/>
      <c r="U519" s="23"/>
      <c r="V519" s="23"/>
      <c r="W519" s="23"/>
    </row>
    <row r="520" spans="1:23" s="24" customFormat="1" ht="12.75" customHeight="1" outlineLevel="1" x14ac:dyDescent="0.2">
      <c r="A520" s="23"/>
      <c r="B520" s="8"/>
      <c r="C520" s="8"/>
      <c r="D520" s="11"/>
      <c r="E520" s="1066" t="str">
        <f>Translations!$B$438</f>
        <v>Primijenjiva metoda prema Uredbi:</v>
      </c>
      <c r="F520" s="1066"/>
      <c r="G520" s="1022"/>
      <c r="H520" s="1188" t="str">
        <f>IF(H519="","",INDEX(EUwideConstants!F:F,MATCH(H519,EUwideConstants!Q:Q,0)))</f>
        <v/>
      </c>
      <c r="I520" s="1188"/>
      <c r="J520" s="1188"/>
      <c r="K520" s="1188"/>
      <c r="L520" s="1188"/>
      <c r="M520" s="2"/>
      <c r="N520" s="2"/>
      <c r="P520" s="17"/>
      <c r="Q520" s="12"/>
      <c r="R520" s="23"/>
      <c r="S520" s="23"/>
      <c r="T520" s="23"/>
      <c r="U520" s="23"/>
      <c r="V520" s="23"/>
      <c r="W520" s="23"/>
    </row>
    <row r="521" spans="1:23" s="24" customFormat="1" ht="12.75" customHeight="1" outlineLevel="1" x14ac:dyDescent="0.2">
      <c r="A521" s="23"/>
      <c r="D521" s="38"/>
      <c r="E521" s="1066" t="str">
        <f>Translations!$B$439</f>
        <v>Parametar na koji se odnosi nesigurnost:</v>
      </c>
      <c r="F521" s="1066"/>
      <c r="G521" s="1022"/>
      <c r="H521" s="1188" t="str">
        <f>IF(H519="","",INDEX(EUwideConstants!E:E,MATCH(H519,EUwideConstants!Q:Q,0)))</f>
        <v/>
      </c>
      <c r="I521" s="1188"/>
      <c r="J521" s="1188"/>
      <c r="K521" s="1188"/>
      <c r="L521" s="1188"/>
      <c r="P521" s="17"/>
      <c r="Q521" s="12"/>
      <c r="R521" s="23"/>
      <c r="S521" s="23"/>
      <c r="T521" s="23"/>
      <c r="U521" s="23"/>
      <c r="V521" s="23"/>
      <c r="W521" s="23"/>
    </row>
    <row r="522" spans="1:23" s="24" customFormat="1" ht="5.0999999999999996" customHeight="1" outlineLevel="1" x14ac:dyDescent="0.2">
      <c r="A522" s="23"/>
      <c r="P522" s="29"/>
      <c r="Q522" s="23"/>
      <c r="R522" s="23"/>
      <c r="S522" s="23"/>
      <c r="T522" s="23"/>
      <c r="U522" s="23"/>
      <c r="V522" s="23"/>
      <c r="W522" s="23"/>
    </row>
    <row r="523" spans="1:23" s="24" customFormat="1" ht="51" customHeight="1" outlineLevel="1" x14ac:dyDescent="0.2">
      <c r="A523" s="23"/>
      <c r="D523" s="13"/>
      <c r="E523" s="1223" t="str">
        <f>IF(H517="","",INDEX(EUconst_SmallEmiSouStreamMsg,MATCH(Q523,EUconst_SmallEmiSouStream,0)))</f>
        <v/>
      </c>
      <c r="F523" s="1224"/>
      <c r="G523" s="1224"/>
      <c r="H523" s="1224"/>
      <c r="I523" s="1224"/>
      <c r="J523" s="1224"/>
      <c r="K523" s="1224"/>
      <c r="L523" s="1224"/>
      <c r="M523" s="1224"/>
      <c r="N523" s="1225"/>
      <c r="P523" s="15"/>
      <c r="Q523" s="43" t="str">
        <f>IF(CNTR_SmallEmitter=TRUE,EUconst_CNTR_SmallEmitter,EUconst_CNTR_NoSmallEmitter) &amp; IF((CNTR_Category)="","C",CNTR_Category) &amp; "_" &amp; IF(M517="",1,MATCH(M517,SourceCategory,0))</f>
        <v>NoSmallEmitter_C_1</v>
      </c>
      <c r="R523" s="23"/>
      <c r="S523" s="23"/>
      <c r="T523" s="23"/>
      <c r="U523" s="23"/>
      <c r="V523" s="23"/>
      <c r="W523" s="23"/>
    </row>
    <row r="524" spans="1:23" s="24" customFormat="1" ht="12.75" customHeight="1" outlineLevel="1" x14ac:dyDescent="0.2">
      <c r="A524" s="23"/>
      <c r="D524" s="13"/>
      <c r="P524" s="29"/>
      <c r="Q524" s="23"/>
      <c r="R524" s="23"/>
      <c r="S524" s="23"/>
      <c r="T524" s="23"/>
      <c r="U524" s="23"/>
      <c r="V524" s="23"/>
      <c r="W524" s="23"/>
    </row>
    <row r="525" spans="1:23" s="24" customFormat="1" ht="15" customHeight="1" outlineLevel="1" x14ac:dyDescent="0.2">
      <c r="A525" s="23"/>
      <c r="D525" s="1179" t="str">
        <f>Translations!$B$454</f>
        <v>Podaci o aktivnosti:</v>
      </c>
      <c r="E525" s="1179"/>
      <c r="F525" s="1179"/>
      <c r="G525" s="1179"/>
      <c r="H525" s="1179"/>
      <c r="I525" s="1179"/>
      <c r="J525" s="1179"/>
      <c r="K525" s="1179"/>
      <c r="L525" s="1179"/>
      <c r="M525" s="1179"/>
      <c r="N525" s="1179"/>
      <c r="P525" s="29"/>
      <c r="Q525" s="23"/>
      <c r="R525" s="23"/>
      <c r="S525" s="23"/>
      <c r="T525" s="23"/>
      <c r="U525" s="23"/>
      <c r="V525" s="23"/>
      <c r="W525" s="23"/>
    </row>
    <row r="526" spans="1:23" s="24" customFormat="1" ht="5.0999999999999996" customHeight="1" outlineLevel="1" x14ac:dyDescent="0.2">
      <c r="A526" s="23"/>
      <c r="D526" s="13"/>
      <c r="P526" s="29"/>
      <c r="Q526" s="23"/>
      <c r="R526" s="23"/>
      <c r="S526" s="23"/>
      <c r="T526" s="23"/>
      <c r="U526" s="23"/>
      <c r="V526" s="23"/>
      <c r="W526" s="23"/>
    </row>
    <row r="527" spans="1:23" s="24" customFormat="1" outlineLevel="1" x14ac:dyDescent="0.2">
      <c r="A527" s="23"/>
      <c r="D527" s="13" t="s">
        <v>1016</v>
      </c>
      <c r="E527" s="985" t="str">
        <f>Translations!$B$455</f>
        <v>Metoda određivanja podataka o aktivnosti:</v>
      </c>
      <c r="F527" s="985"/>
      <c r="G527" s="985"/>
      <c r="H527" s="985"/>
      <c r="I527" s="985"/>
      <c r="J527" s="985"/>
      <c r="K527" s="985"/>
      <c r="L527" s="985"/>
      <c r="M527" s="985"/>
      <c r="N527" s="985"/>
      <c r="P527" s="29"/>
      <c r="Q527" s="23"/>
      <c r="R527" s="23"/>
      <c r="S527" s="23"/>
      <c r="T527" s="23"/>
      <c r="U527" s="23"/>
      <c r="V527" s="23"/>
      <c r="W527" s="23"/>
    </row>
    <row r="528" spans="1:23" s="24" customFormat="1" ht="5.0999999999999996" customHeight="1" outlineLevel="1" x14ac:dyDescent="0.2">
      <c r="A528" s="23"/>
      <c r="D528" s="13"/>
      <c r="E528" s="14"/>
      <c r="F528" s="14"/>
      <c r="G528" s="14"/>
      <c r="H528" s="14"/>
      <c r="I528" s="14"/>
      <c r="L528" s="22"/>
      <c r="P528" s="29"/>
      <c r="Q528" s="23"/>
      <c r="R528" s="23"/>
      <c r="S528" s="23"/>
      <c r="T528" s="23"/>
      <c r="U528" s="23"/>
      <c r="V528" s="23"/>
      <c r="W528" s="23"/>
    </row>
    <row r="529" spans="1:23" s="24" customFormat="1" ht="12.75" customHeight="1" outlineLevel="1" x14ac:dyDescent="0.2">
      <c r="A529" s="23"/>
      <c r="D529" s="25" t="s">
        <v>1028</v>
      </c>
      <c r="E529" s="11" t="str">
        <f>Translations!$B$456</f>
        <v>Metoda određivanja:</v>
      </c>
      <c r="G529" s="14"/>
      <c r="H529" s="1221"/>
      <c r="I529" s="1222"/>
      <c r="P529" s="220"/>
      <c r="Q529" s="23"/>
      <c r="R529" s="23"/>
      <c r="S529" s="23"/>
      <c r="T529" s="23"/>
      <c r="U529" s="23"/>
      <c r="V529" s="23"/>
      <c r="W529" s="63" t="str">
        <f>IF(M517="","",IF(M517=INDEX(SourceCategory,3),1,IF(CNTR_InstHasCalculation=FALSE,0,2)))</f>
        <v/>
      </c>
    </row>
    <row r="530" spans="1:23" s="24" customFormat="1" ht="5.0999999999999996" customHeight="1" outlineLevel="1" x14ac:dyDescent="0.2">
      <c r="A530" s="23"/>
      <c r="D530" s="25"/>
      <c r="G530" s="14"/>
      <c r="H530" s="44"/>
      <c r="I530" s="44"/>
      <c r="P530" s="29"/>
      <c r="Q530" s="23"/>
      <c r="R530" s="23"/>
      <c r="S530" s="23"/>
      <c r="T530" s="23"/>
      <c r="U530" s="23"/>
      <c r="V530" s="23"/>
      <c r="W530" s="23"/>
    </row>
    <row r="531" spans="1:23" s="24" customFormat="1" ht="12.75" customHeight="1" outlineLevel="1" x14ac:dyDescent="0.2">
      <c r="A531" s="23"/>
      <c r="E531" s="46"/>
      <c r="F531" s="1189" t="str">
        <f>Translations!$B$459</f>
        <v>Oznaka postupka za utvrđivanje zaliha na kraju godine:</v>
      </c>
      <c r="G531" s="1189"/>
      <c r="H531" s="1189"/>
      <c r="I531" s="1189"/>
      <c r="J531" s="1190"/>
      <c r="K531" s="1221"/>
      <c r="L531" s="1222"/>
      <c r="P531" s="29"/>
      <c r="Q531" s="23"/>
      <c r="R531" s="23"/>
      <c r="S531" s="23"/>
      <c r="T531" s="23"/>
      <c r="U531" s="29"/>
      <c r="V531" s="32" t="b">
        <f>IF(OR(H517="",ISBLANK(H529)),FALSE,IF(MATCH(H529,EUconst_ActivityDeterminationMethod,0)=2,TRUE,FALSE))</f>
        <v>0</v>
      </c>
      <c r="W531" s="63" t="str">
        <f>IF(V531=TRUE,0,W529)</f>
        <v/>
      </c>
    </row>
    <row r="532" spans="1:23" s="24" customFormat="1" ht="5.0999999999999996" customHeight="1" outlineLevel="1" x14ac:dyDescent="0.2">
      <c r="A532" s="23"/>
      <c r="P532" s="29"/>
      <c r="Q532" s="23"/>
      <c r="R532" s="23"/>
      <c r="S532" s="23"/>
      <c r="T532" s="23"/>
      <c r="U532" s="23"/>
      <c r="V532" s="23"/>
      <c r="W532" s="23"/>
    </row>
    <row r="533" spans="1:23" s="24" customFormat="1" ht="12.75" customHeight="1" outlineLevel="1" x14ac:dyDescent="0.2">
      <c r="A533" s="23"/>
      <c r="D533" s="46" t="s">
        <v>1029</v>
      </c>
      <c r="E533" s="11" t="str">
        <f>Translations!$B$462</f>
        <v>Instrumenti pod nadzorom:</v>
      </c>
      <c r="G533" s="14"/>
      <c r="H533" s="1221"/>
      <c r="I533" s="1222"/>
      <c r="J533" s="25"/>
      <c r="P533" s="29"/>
      <c r="Q533" s="23"/>
      <c r="R533" s="23"/>
      <c r="S533" s="23"/>
      <c r="T533" s="23"/>
      <c r="U533" s="23"/>
      <c r="V533" s="23"/>
      <c r="W533" s="63" t="str">
        <f>W529</f>
        <v/>
      </c>
    </row>
    <row r="534" spans="1:23" s="24" customFormat="1" ht="5.0999999999999996" customHeight="1" outlineLevel="1" x14ac:dyDescent="0.2">
      <c r="A534" s="23"/>
      <c r="D534" s="25"/>
      <c r="G534" s="14"/>
      <c r="H534" s="44"/>
      <c r="I534" s="44"/>
      <c r="J534" s="25"/>
      <c r="P534" s="29"/>
      <c r="Q534" s="23"/>
      <c r="R534" s="23"/>
      <c r="S534" s="23"/>
      <c r="T534" s="23"/>
      <c r="U534" s="23"/>
      <c r="V534" s="23"/>
      <c r="W534" s="23"/>
    </row>
    <row r="535" spans="1:23" s="24" customFormat="1" ht="12.75" customHeight="1" outlineLevel="1" x14ac:dyDescent="0.2">
      <c r="A535" s="23"/>
      <c r="D535" s="25"/>
      <c r="E535" s="46" t="s">
        <v>1294</v>
      </c>
      <c r="F535" s="873" t="str">
        <f>Translations!$B$465</f>
        <v>Potvrdite da su ispunjeni zahtjevi iz članka 29. stavka 1. Uredbe</v>
      </c>
      <c r="G535" s="903"/>
      <c r="H535" s="903"/>
      <c r="I535" s="903"/>
      <c r="J535" s="903"/>
      <c r="K535" s="903"/>
      <c r="L535" s="192"/>
      <c r="P535" s="29"/>
      <c r="Q535" s="23"/>
      <c r="R535" s="23"/>
      <c r="S535" s="23"/>
      <c r="T535" s="23"/>
      <c r="U535" s="23"/>
      <c r="V535" s="32" t="b">
        <f>IF(OR(H517="",ISBLANK(H533)),FALSE,IF(MATCH(H533,EUconst_OwnerInstrument,0)=1,TRUE,FALSE))</f>
        <v>0</v>
      </c>
      <c r="W535" s="63" t="str">
        <f>IF(V535=TRUE,0,W529)</f>
        <v/>
      </c>
    </row>
    <row r="536" spans="1:23" s="24" customFormat="1" ht="5.0999999999999996" customHeight="1" outlineLevel="1" x14ac:dyDescent="0.2">
      <c r="A536" s="23"/>
      <c r="D536" s="25"/>
      <c r="E536" s="25"/>
      <c r="G536" s="14"/>
      <c r="N536" s="44"/>
      <c r="P536" s="29"/>
      <c r="Q536" s="23"/>
      <c r="R536" s="23"/>
      <c r="S536" s="23"/>
      <c r="T536" s="23"/>
      <c r="U536" s="23"/>
      <c r="V536" s="16"/>
      <c r="W536" s="23"/>
    </row>
    <row r="537" spans="1:23" s="24" customFormat="1" ht="12.75" customHeight="1" outlineLevel="1" x14ac:dyDescent="0.2">
      <c r="A537" s="23"/>
      <c r="D537" s="25"/>
      <c r="E537" s="46" t="s">
        <v>1295</v>
      </c>
      <c r="F537" s="1189" t="str">
        <f>Translations!$B$468</f>
        <v>Koristite li fakture za utvrđivanje količine goriva ili sirovina?</v>
      </c>
      <c r="G537" s="1189"/>
      <c r="H537" s="1189"/>
      <c r="I537" s="1189"/>
      <c r="J537" s="1189"/>
      <c r="K537" s="1190"/>
      <c r="L537" s="192"/>
      <c r="P537" s="29"/>
      <c r="Q537" s="23"/>
      <c r="R537" s="23"/>
      <c r="S537" s="23"/>
      <c r="T537" s="23"/>
      <c r="U537" s="23"/>
      <c r="V537" s="32" t="b">
        <f>IF(OR(H517="",ISBLANK(H533)),FALSE,IF(MATCH(H533,EUconst_OwnerInstrument,0)=1,TRUE,FALSE))</f>
        <v>0</v>
      </c>
      <c r="W537" s="63" t="str">
        <f>IF(V537=TRUE,0,W529)</f>
        <v/>
      </c>
    </row>
    <row r="538" spans="1:23" s="24" customFormat="1" ht="5.0999999999999996" customHeight="1" outlineLevel="1" x14ac:dyDescent="0.2">
      <c r="A538" s="23"/>
      <c r="D538" s="25"/>
      <c r="E538" s="25"/>
      <c r="G538" s="14"/>
      <c r="J538" s="25"/>
      <c r="L538" s="45"/>
      <c r="P538" s="29"/>
      <c r="Q538" s="23"/>
      <c r="R538" s="23"/>
      <c r="S538" s="23"/>
      <c r="T538" s="23"/>
      <c r="U538" s="23"/>
      <c r="V538" s="23"/>
      <c r="W538" s="23"/>
    </row>
    <row r="539" spans="1:23" s="24" customFormat="1" ht="12.75" customHeight="1" outlineLevel="1" x14ac:dyDescent="0.2">
      <c r="A539" s="23"/>
      <c r="D539" s="25"/>
      <c r="E539" s="46" t="s">
        <v>1296</v>
      </c>
      <c r="F539" s="1189" t="str">
        <f>Translations!$B$469</f>
        <v>Potvrdite da su trgovinski partner i operater neovisni.</v>
      </c>
      <c r="G539" s="1189"/>
      <c r="H539" s="1189"/>
      <c r="I539" s="1189"/>
      <c r="J539" s="1189"/>
      <c r="K539" s="1190"/>
      <c r="L539" s="192"/>
      <c r="P539" s="29"/>
      <c r="Q539" s="23"/>
      <c r="R539" s="23"/>
      <c r="S539" s="23"/>
      <c r="T539" s="23"/>
      <c r="U539" s="23"/>
      <c r="V539" s="32" t="b">
        <f>IF(OR(H517="",ISBLANK(H533)),FALSE,IF(MATCH(H533,EUconst_OwnerInstrument,0)=1,TRUE,FALSE))</f>
        <v>0</v>
      </c>
      <c r="W539" s="63" t="str">
        <f>IF(V539=TRUE,0,W529)</f>
        <v/>
      </c>
    </row>
    <row r="540" spans="1:23" s="24" customFormat="1" outlineLevel="1" x14ac:dyDescent="0.2">
      <c r="A540" s="23"/>
      <c r="P540" s="29"/>
      <c r="Q540" s="23"/>
      <c r="R540" s="23"/>
      <c r="S540" s="23"/>
      <c r="T540" s="23"/>
      <c r="U540" s="23"/>
      <c r="V540" s="23"/>
      <c r="W540" s="23"/>
    </row>
    <row r="541" spans="1:23" s="24" customFormat="1" ht="12.75" customHeight="1" outlineLevel="1" x14ac:dyDescent="0.2">
      <c r="A541" s="23"/>
      <c r="D541" s="13" t="s">
        <v>1018</v>
      </c>
      <c r="E541" s="14" t="str">
        <f>Translations!$B$472</f>
        <v>Korišteni mjerni instrumenti:</v>
      </c>
      <c r="H541" s="215"/>
      <c r="I541" s="215"/>
      <c r="J541" s="215"/>
      <c r="K541" s="215"/>
      <c r="L541" s="215"/>
      <c r="P541" s="15"/>
      <c r="Q541" s="23"/>
      <c r="R541" s="23"/>
      <c r="S541" s="23"/>
      <c r="T541" s="23"/>
      <c r="U541" s="23"/>
      <c r="V541" s="23"/>
      <c r="W541" s="23"/>
    </row>
    <row r="542" spans="1:23" s="24" customFormat="1" ht="5.0999999999999996" customHeight="1" outlineLevel="1" x14ac:dyDescent="0.2">
      <c r="A542" s="23"/>
      <c r="D542" s="13"/>
      <c r="E542" s="14"/>
      <c r="P542" s="15"/>
      <c r="Q542" s="23"/>
      <c r="R542" s="23"/>
      <c r="S542" s="23"/>
      <c r="T542" s="23"/>
      <c r="U542" s="23"/>
      <c r="V542" s="23"/>
      <c r="W542" s="23"/>
    </row>
    <row r="543" spans="1:23" s="24" customFormat="1" outlineLevel="1" x14ac:dyDescent="0.2">
      <c r="A543" s="23"/>
      <c r="D543" s="13"/>
      <c r="E543" s="24" t="str">
        <f>Translations!$B$475</f>
        <v>Komentar/opis pristupa ako se koristi više instrumenata:</v>
      </c>
      <c r="I543" s="11"/>
      <c r="P543" s="29"/>
      <c r="Q543" s="23"/>
      <c r="R543" s="23"/>
      <c r="S543" s="23"/>
      <c r="T543" s="23"/>
      <c r="U543" s="23"/>
      <c r="V543" s="23"/>
      <c r="W543" s="23"/>
    </row>
    <row r="544" spans="1:23" s="24" customFormat="1" ht="12.75" customHeight="1" outlineLevel="1" x14ac:dyDescent="0.2">
      <c r="A544" s="23"/>
      <c r="D544" s="13"/>
      <c r="E544" s="1234"/>
      <c r="F544" s="1235"/>
      <c r="G544" s="1235"/>
      <c r="H544" s="1235"/>
      <c r="I544" s="1235"/>
      <c r="J544" s="1235"/>
      <c r="K544" s="1235"/>
      <c r="L544" s="1235"/>
      <c r="M544" s="1235"/>
      <c r="N544" s="1236"/>
      <c r="P544" s="29"/>
      <c r="Q544" s="23"/>
      <c r="R544" s="23"/>
      <c r="S544" s="23"/>
      <c r="T544" s="23"/>
      <c r="U544" s="23"/>
      <c r="V544" s="23"/>
      <c r="W544" s="23"/>
    </row>
    <row r="545" spans="1:23" s="24" customFormat="1" outlineLevel="1" x14ac:dyDescent="0.2">
      <c r="A545" s="23"/>
      <c r="D545" s="13"/>
      <c r="E545" s="1231"/>
      <c r="F545" s="1232"/>
      <c r="G545" s="1232"/>
      <c r="H545" s="1232"/>
      <c r="I545" s="1232"/>
      <c r="J545" s="1232"/>
      <c r="K545" s="1232"/>
      <c r="L545" s="1232"/>
      <c r="M545" s="1232"/>
      <c r="N545" s="1233"/>
      <c r="P545" s="29"/>
      <c r="Q545" s="29"/>
      <c r="R545" s="29"/>
      <c r="S545" s="23"/>
      <c r="T545" s="23"/>
      <c r="U545" s="23"/>
      <c r="V545" s="23"/>
      <c r="W545" s="23"/>
    </row>
    <row r="546" spans="1:23" s="24" customFormat="1" outlineLevel="1" x14ac:dyDescent="0.2">
      <c r="A546" s="23"/>
      <c r="D546" s="13"/>
      <c r="E546" s="1202"/>
      <c r="F546" s="1203"/>
      <c r="G546" s="1203"/>
      <c r="H546" s="1203"/>
      <c r="I546" s="1203"/>
      <c r="J546" s="1203"/>
      <c r="K546" s="1203"/>
      <c r="L546" s="1203"/>
      <c r="M546" s="1203"/>
      <c r="N546" s="1204"/>
      <c r="P546" s="29"/>
      <c r="Q546" s="29"/>
      <c r="R546" s="29"/>
      <c r="S546" s="23"/>
      <c r="T546" s="23"/>
      <c r="U546" s="23"/>
      <c r="V546" s="23"/>
      <c r="W546" s="23"/>
    </row>
    <row r="547" spans="1:23" s="24" customFormat="1" outlineLevel="1" x14ac:dyDescent="0.2">
      <c r="A547" s="23"/>
      <c r="D547" s="13"/>
      <c r="P547" s="29"/>
      <c r="Q547" s="29"/>
      <c r="R547" s="29"/>
      <c r="S547" s="23"/>
      <c r="T547" s="23"/>
      <c r="U547" s="23"/>
      <c r="V547" s="23"/>
      <c r="W547" s="23"/>
    </row>
    <row r="548" spans="1:23" s="24" customFormat="1" ht="12.75" customHeight="1" outlineLevel="1" x14ac:dyDescent="0.2">
      <c r="A548" s="23"/>
      <c r="D548" s="13" t="s">
        <v>552</v>
      </c>
      <c r="E548" s="14" t="str">
        <f>Translations!$B$477</f>
        <v>Zahtijevana razina točnosti za podatak o djelatnosti:</v>
      </c>
      <c r="H548" s="30" t="str">
        <f>IF(H519="","",IF(CNTR_Category="A",INDEX(EUwideConstants!$G:$G,MATCH(Q548,EUwideConstants!$S:$S,0)),INDEX(EUwideConstants!$P:$P,MATCH(Q548,EUwideConstants!$S:$S,0))))</f>
        <v/>
      </c>
      <c r="I548" s="26" t="str">
        <f>IF(H548="","",IF(S548=0,EUconst_NA,IF(ISERROR(S548),"",EUconst_MsgTierActivityLevel &amp; " " &amp;S548)))</f>
        <v/>
      </c>
      <c r="J548" s="27"/>
      <c r="K548" s="27"/>
      <c r="L548" s="27"/>
      <c r="M548" s="27"/>
      <c r="N548" s="28"/>
      <c r="P548" s="29"/>
      <c r="Q548" s="92" t="str">
        <f>EUconst_CNTR_ActivityData&amp;H519</f>
        <v>ActivityData_</v>
      </c>
      <c r="R548" s="29"/>
      <c r="S548" s="32" t="str">
        <f>IF(H548="","",IF(H548=EUconst_NA,"",INDEX(EUwideConstants!$H:$O,MATCH(Q548,EUwideConstants!$S:$S,0),MATCH(H548,CNTR_TierList,0))))</f>
        <v/>
      </c>
      <c r="T548" s="23"/>
      <c r="U548" s="23"/>
      <c r="V548" s="23"/>
      <c r="W548" s="23"/>
    </row>
    <row r="549" spans="1:23" s="24" customFormat="1" ht="12.75" customHeight="1" outlineLevel="1" x14ac:dyDescent="0.2">
      <c r="A549" s="23"/>
      <c r="D549" s="13" t="s">
        <v>1020</v>
      </c>
      <c r="E549" s="14" t="str">
        <f>Translations!$B$478</f>
        <v>Korištena razina točnosti za podatak o djelatnosti:</v>
      </c>
      <c r="H549" s="192"/>
      <c r="I549" s="26" t="str">
        <f>IF(OR(ISBLANK(H549),H549=EUconst_NoTier),"",IF(S549=0,EUconst_NA,IF(ISERROR(S549),"",EUconst_MsgTierActivityLevel &amp; " " &amp;S549)))</f>
        <v/>
      </c>
      <c r="J549" s="27"/>
      <c r="K549" s="27"/>
      <c r="L549" s="27"/>
      <c r="M549" s="27"/>
      <c r="N549" s="28"/>
      <c r="P549" s="29"/>
      <c r="Q549" s="92" t="str">
        <f>EUconst_CNTR_ActivityData&amp;H519</f>
        <v>ActivityData_</v>
      </c>
      <c r="R549" s="29"/>
      <c r="S549" s="32" t="str">
        <f>IF(ISBLANK(H549),"",IF(H549=EUconst_NA,"",INDEX(EUwideConstants!$H:$O,MATCH(Q549,EUwideConstants!$S:$S,0),MATCH(H549,CNTR_TierList,0))))</f>
        <v/>
      </c>
      <c r="T549" s="23"/>
      <c r="U549" s="23"/>
      <c r="V549" s="23"/>
      <c r="W549" s="23"/>
    </row>
    <row r="550" spans="1:23" s="24" customFormat="1" ht="12.75" customHeight="1" outlineLevel="1" x14ac:dyDescent="0.2">
      <c r="A550" s="23"/>
      <c r="D550" s="13" t="s">
        <v>1021</v>
      </c>
      <c r="E550" s="14" t="str">
        <f>Translations!$B$479</f>
        <v>Postignuta nesigurnost:</v>
      </c>
      <c r="H550" s="229"/>
      <c r="I550" s="14" t="str">
        <f>Translations!$B$480</f>
        <v>Komentar:</v>
      </c>
      <c r="J550" s="193"/>
      <c r="K550" s="194"/>
      <c r="L550" s="194"/>
      <c r="M550" s="194"/>
      <c r="N550" s="195"/>
      <c r="P550" s="29"/>
      <c r="Q550" s="29"/>
      <c r="R550" s="29"/>
      <c r="S550" s="23"/>
      <c r="T550" s="23"/>
      <c r="U550" s="23"/>
      <c r="V550" s="23"/>
      <c r="W550" s="23"/>
    </row>
    <row r="551" spans="1:23" s="24" customFormat="1" ht="5.0999999999999996" customHeight="1" outlineLevel="1" x14ac:dyDescent="0.2">
      <c r="A551" s="23"/>
      <c r="D551" s="13"/>
      <c r="E551" s="67"/>
      <c r="F551" s="67"/>
      <c r="G551" s="67"/>
      <c r="H551" s="67"/>
      <c r="I551" s="67"/>
      <c r="J551" s="67"/>
      <c r="K551" s="67"/>
      <c r="L551" s="67"/>
      <c r="M551" s="67"/>
      <c r="N551" s="67"/>
      <c r="P551" s="29"/>
      <c r="Q551" s="29"/>
      <c r="R551" s="29"/>
      <c r="S551" s="23"/>
      <c r="T551" s="23"/>
      <c r="U551" s="23"/>
      <c r="V551" s="23"/>
      <c r="W551" s="23"/>
    </row>
    <row r="552" spans="1:23" s="24" customFormat="1" ht="15" customHeight="1" outlineLevel="1" x14ac:dyDescent="0.2">
      <c r="A552" s="23"/>
      <c r="D552" s="1179" t="str">
        <f>Translations!$B$490</f>
        <v>Faktori proračuna:</v>
      </c>
      <c r="E552" s="1179"/>
      <c r="F552" s="1179"/>
      <c r="G552" s="1179"/>
      <c r="H552" s="1179"/>
      <c r="I552" s="1179"/>
      <c r="J552" s="1179"/>
      <c r="K552" s="1179"/>
      <c r="L552" s="1179"/>
      <c r="M552" s="1179"/>
      <c r="N552" s="1179"/>
      <c r="P552" s="29"/>
      <c r="Q552" s="29"/>
      <c r="R552" s="29"/>
      <c r="S552" s="29"/>
      <c r="T552" s="6"/>
      <c r="U552" s="23"/>
      <c r="V552" s="23"/>
      <c r="W552" s="23"/>
    </row>
    <row r="553" spans="1:23" s="24" customFormat="1" ht="5.0999999999999996" customHeight="1" outlineLevel="1" x14ac:dyDescent="0.2">
      <c r="A553" s="23"/>
      <c r="D553" s="13"/>
      <c r="E553" s="14"/>
      <c r="P553" s="29"/>
      <c r="Q553" s="29"/>
      <c r="R553" s="29"/>
      <c r="S553" s="29"/>
      <c r="T553" s="6"/>
      <c r="U553" s="23"/>
      <c r="V553" s="23"/>
      <c r="W553" s="23"/>
    </row>
    <row r="554" spans="1:23" s="24" customFormat="1" ht="12.75" customHeight="1" outlineLevel="1" x14ac:dyDescent="0.2">
      <c r="A554" s="23"/>
      <c r="D554" s="13" t="s">
        <v>1017</v>
      </c>
      <c r="E554" s="14" t="str">
        <f>Translations!$B$515</f>
        <v>Korištene razine točnosti za faktore proračuna:</v>
      </c>
      <c r="P554" s="29"/>
      <c r="Q554" s="29"/>
      <c r="R554" s="29"/>
      <c r="S554" s="29"/>
      <c r="T554" s="23"/>
      <c r="U554" s="23"/>
      <c r="V554" s="23"/>
      <c r="W554" s="23"/>
    </row>
    <row r="555" spans="1:23" s="24" customFormat="1" ht="5.0999999999999996" customHeight="1" outlineLevel="1" x14ac:dyDescent="0.2">
      <c r="A555" s="23"/>
      <c r="D555" s="13"/>
      <c r="E555" s="14"/>
      <c r="P555" s="29"/>
      <c r="Q555" s="29"/>
      <c r="R555" s="29"/>
      <c r="S555" s="29"/>
      <c r="T555" s="23"/>
      <c r="U555" s="23"/>
      <c r="V555" s="23"/>
      <c r="W555" s="23"/>
    </row>
    <row r="556" spans="1:23" s="24" customFormat="1" ht="25.5" customHeight="1" outlineLevel="1" x14ac:dyDescent="0.2">
      <c r="A556" s="23"/>
      <c r="E556" s="1178" t="str">
        <f>Translations!$B$516</f>
        <v>Faktor proračuna:</v>
      </c>
      <c r="F556" s="1178"/>
      <c r="G556" s="1178"/>
      <c r="H556" s="50" t="str">
        <f>Translations!$B$517</f>
        <v>Zahtijevana razina točnosti:</v>
      </c>
      <c r="I556" s="50" t="str">
        <f>Translations!$B$518</f>
        <v>Korištena razina točnosti:</v>
      </c>
      <c r="J556" s="1206" t="str">
        <f>Translations!$B$519</f>
        <v>Puni tekst za korištenu razinu točnosti</v>
      </c>
      <c r="K556" s="1207"/>
      <c r="L556" s="1207"/>
      <c r="M556" s="1207"/>
      <c r="N556" s="1208"/>
      <c r="P556" s="29"/>
      <c r="Q556" s="29"/>
      <c r="R556" s="29"/>
      <c r="S556" s="15" t="s">
        <v>1036</v>
      </c>
      <c r="T556" s="23"/>
      <c r="U556" s="23"/>
      <c r="V556" s="23"/>
      <c r="W556" s="52" t="s">
        <v>1293</v>
      </c>
    </row>
    <row r="557" spans="1:23" s="24" customFormat="1" ht="12.75" customHeight="1" outlineLevel="1" x14ac:dyDescent="0.2">
      <c r="A557" s="23"/>
      <c r="D557" s="25" t="s">
        <v>1028</v>
      </c>
      <c r="E557" s="1177" t="str">
        <f>Translations!$B$520</f>
        <v>Donja ogrjevna vrijednost (DOV)</v>
      </c>
      <c r="F557" s="1177"/>
      <c r="G557" s="1177"/>
      <c r="H557" s="30" t="str">
        <f>IF(H519="","",IF(CNTR_Category="A",INDEX(EUwideConstants!$G:$G,MATCH(Q557,EUwideConstants!$S:$S,0)),INDEX(EUwideConstants!$P:$P,MATCH(Q557,EUwideConstants!$S:$S,0))))</f>
        <v/>
      </c>
      <c r="I557" s="192"/>
      <c r="J557" s="1182" t="str">
        <f t="shared" ref="J557:J562" si="34">IF(OR(ISBLANK(I557),I557=EUconst_NoTier),"",IF(S557=0,EUconst_NotApplicable,IF(ISERROR(S557),"",S557)))</f>
        <v/>
      </c>
      <c r="K557" s="1183"/>
      <c r="L557" s="1183"/>
      <c r="M557" s="1183"/>
      <c r="N557" s="1184"/>
      <c r="P557" s="29"/>
      <c r="Q557" s="92" t="str">
        <f>EUconst_CNTR_NCV&amp;H519</f>
        <v>NCV_</v>
      </c>
      <c r="R557" s="29"/>
      <c r="S557" s="31" t="str">
        <f>IF(ISBLANK(I557),"",IF(I557=EUconst_NA,"",INDEX(EUwideConstants!$H:$O,MATCH(Q557,EUwideConstants!$S:$S,0),MATCH(I557,CNTR_TierList,0))))</f>
        <v/>
      </c>
      <c r="T557" s="23"/>
      <c r="U557" s="23"/>
      <c r="V557" s="23"/>
      <c r="W557" s="32" t="b">
        <f t="shared" ref="W557:W562" si="35">(H557=EUconst_NA)</f>
        <v>0</v>
      </c>
    </row>
    <row r="558" spans="1:23" s="24" customFormat="1" ht="12.75" customHeight="1" outlineLevel="1" x14ac:dyDescent="0.2">
      <c r="A558" s="23"/>
      <c r="D558" s="25" t="s">
        <v>1029</v>
      </c>
      <c r="E558" s="1177" t="str">
        <f>Translations!$B$521</f>
        <v>Emisijski faktor (preliminarni)</v>
      </c>
      <c r="F558" s="1177"/>
      <c r="G558" s="1177"/>
      <c r="H558" s="30" t="str">
        <f>IF(H519="","",IF(CNTR_Category="A",INDEX(EUwideConstants!$G:$G,MATCH(Q558,EUwideConstants!$S:$S,0)),INDEX(EUwideConstants!$P:$P,MATCH(Q558,EUwideConstants!$S:$S,0))))</f>
        <v/>
      </c>
      <c r="I558" s="192"/>
      <c r="J558" s="1182" t="str">
        <f t="shared" si="34"/>
        <v/>
      </c>
      <c r="K558" s="1183"/>
      <c r="L558" s="1183"/>
      <c r="M558" s="1183"/>
      <c r="N558" s="1184"/>
      <c r="P558" s="29"/>
      <c r="Q558" s="92" t="str">
        <f>EUconst_CNTR_EF&amp;H519</f>
        <v>EF_</v>
      </c>
      <c r="R558" s="29"/>
      <c r="S558" s="31" t="str">
        <f>IF(ISBLANK(I558),"",IF(I558=EUconst_NA,"",INDEX(EUwideConstants!$H:$O,MATCH(Q558,EUwideConstants!$S:$S,0),MATCH(I558,CNTR_TierList,0))))</f>
        <v/>
      </c>
      <c r="T558" s="23"/>
      <c r="U558" s="23"/>
      <c r="V558" s="23"/>
      <c r="W558" s="32" t="b">
        <f t="shared" si="35"/>
        <v>0</v>
      </c>
    </row>
    <row r="559" spans="1:23" s="24" customFormat="1" ht="12.75" customHeight="1" outlineLevel="1" x14ac:dyDescent="0.2">
      <c r="A559" s="23"/>
      <c r="D559" s="25" t="s">
        <v>1466</v>
      </c>
      <c r="E559" s="1177" t="str">
        <f>Translations!$B$522</f>
        <v>Oksidacijski faktor</v>
      </c>
      <c r="F559" s="1177"/>
      <c r="G559" s="1177"/>
      <c r="H559" s="30" t="str">
        <f>IF(H519="","",IF(CNTR_Category="A",INDEX(EUwideConstants!$G:$G,MATCH(Q559,EUwideConstants!$S:$S,0)),INDEX(EUwideConstants!$P:$P,MATCH(Q559,EUwideConstants!$S:$S,0))))</f>
        <v/>
      </c>
      <c r="I559" s="192"/>
      <c r="J559" s="1182" t="str">
        <f t="shared" si="34"/>
        <v/>
      </c>
      <c r="K559" s="1183"/>
      <c r="L559" s="1183"/>
      <c r="M559" s="1183"/>
      <c r="N559" s="1184"/>
      <c r="P559" s="29"/>
      <c r="Q559" s="92" t="str">
        <f>EUconst_CNTR_OxidationFactor&amp;H519</f>
        <v>OxF_</v>
      </c>
      <c r="R559" s="29"/>
      <c r="S559" s="31" t="str">
        <f>IF(ISBLANK(I559),"",IF(I559=EUconst_NA,"",INDEX(EUwideConstants!$H:$O,MATCH(Q559,EUwideConstants!$S:$S,0),MATCH(I559,CNTR_TierList,0))))</f>
        <v/>
      </c>
      <c r="T559" s="23"/>
      <c r="U559" s="23"/>
      <c r="V559" s="23"/>
      <c r="W559" s="32" t="b">
        <f t="shared" si="35"/>
        <v>0</v>
      </c>
    </row>
    <row r="560" spans="1:23" s="24" customFormat="1" ht="12.75" customHeight="1" outlineLevel="1" x14ac:dyDescent="0.2">
      <c r="A560" s="23"/>
      <c r="D560" s="25" t="s">
        <v>1467</v>
      </c>
      <c r="E560" s="1177" t="str">
        <f>Translations!$B$523</f>
        <v>Konverzijski faktor</v>
      </c>
      <c r="F560" s="1177"/>
      <c r="G560" s="1177"/>
      <c r="H560" s="30" t="str">
        <f>IF(H519="","",IF(CNTR_Category="A",INDEX(EUwideConstants!$G:$G,MATCH(Q560,EUwideConstants!$S:$S,0)),INDEX(EUwideConstants!$P:$P,MATCH(Q560,EUwideConstants!$S:$S,0))))</f>
        <v/>
      </c>
      <c r="I560" s="192"/>
      <c r="J560" s="1182" t="str">
        <f t="shared" si="34"/>
        <v/>
      </c>
      <c r="K560" s="1183"/>
      <c r="L560" s="1183"/>
      <c r="M560" s="1183"/>
      <c r="N560" s="1184"/>
      <c r="P560" s="29"/>
      <c r="Q560" s="92" t="str">
        <f>EUconst_CNTR_ConversionFactor&amp;H519</f>
        <v>ConvF_</v>
      </c>
      <c r="R560" s="29"/>
      <c r="S560" s="31" t="str">
        <f>IF(ISBLANK(I560),"",IF(I560=EUconst_NA,"",INDEX(EUwideConstants!$H:$O,MATCH(Q560,EUwideConstants!$S:$S,0),MATCH(I560,CNTR_TierList,0))))</f>
        <v/>
      </c>
      <c r="T560" s="23"/>
      <c r="U560" s="23"/>
      <c r="V560" s="23"/>
      <c r="W560" s="32" t="b">
        <f t="shared" si="35"/>
        <v>0</v>
      </c>
    </row>
    <row r="561" spans="1:23" s="24" customFormat="1" ht="12.75" customHeight="1" outlineLevel="1" x14ac:dyDescent="0.2">
      <c r="A561" s="23"/>
      <c r="D561" s="25" t="s">
        <v>1468</v>
      </c>
      <c r="E561" s="1177" t="str">
        <f>Translations!$B$524</f>
        <v>Sadržaj ugljika</v>
      </c>
      <c r="F561" s="1177"/>
      <c r="G561" s="1177"/>
      <c r="H561" s="30" t="str">
        <f>IF(H519="","",IF(CNTR_Category="A",INDEX(EUwideConstants!$G:$G,MATCH(Q561,EUwideConstants!$S:$S,0)),INDEX(EUwideConstants!$P:$P,MATCH(Q561,EUwideConstants!$S:$S,0))))</f>
        <v/>
      </c>
      <c r="I561" s="192"/>
      <c r="J561" s="1182" t="str">
        <f t="shared" si="34"/>
        <v/>
      </c>
      <c r="K561" s="1183"/>
      <c r="L561" s="1183"/>
      <c r="M561" s="1183"/>
      <c r="N561" s="1184"/>
      <c r="P561" s="209"/>
      <c r="Q561" s="92" t="str">
        <f>EUconst_CNTR_CarbonContent&amp;H519</f>
        <v>CarbC_</v>
      </c>
      <c r="R561" s="29"/>
      <c r="S561" s="31" t="str">
        <f>IF(ISBLANK(I561),"",IF(I561=EUconst_NA,"",INDEX(EUwideConstants!$H:$O,MATCH(Q561,EUwideConstants!$S:$S,0),MATCH(I561,CNTR_TierList,0))))</f>
        <v/>
      </c>
      <c r="T561" s="23"/>
      <c r="U561" s="23"/>
      <c r="V561" s="23"/>
      <c r="W561" s="32" t="b">
        <f t="shared" si="35"/>
        <v>0</v>
      </c>
    </row>
    <row r="562" spans="1:23" s="24" customFormat="1" ht="12.75" customHeight="1" outlineLevel="1" x14ac:dyDescent="0.2">
      <c r="A562" s="23"/>
      <c r="D562" s="25" t="s">
        <v>1469</v>
      </c>
      <c r="E562" s="1177" t="str">
        <f>Translations!$B$525</f>
        <v>Udio biomase (ukoliko je primjenjiv)</v>
      </c>
      <c r="F562" s="1177"/>
      <c r="G562" s="1177"/>
      <c r="H562" s="30" t="str">
        <f>IF(H519="","",IF(CNTR_Category="A",INDEX(EUwideConstants!$G:$G,MATCH(Q562,EUwideConstants!$S:$S,0)),INDEX(EUwideConstants!$P:$P,MATCH(Q562,EUwideConstants!$S:$S,0))))</f>
        <v/>
      </c>
      <c r="I562" s="192"/>
      <c r="J562" s="1182" t="str">
        <f t="shared" si="34"/>
        <v/>
      </c>
      <c r="K562" s="1183"/>
      <c r="L562" s="1183"/>
      <c r="M562" s="1183"/>
      <c r="N562" s="1184"/>
      <c r="P562" s="29"/>
      <c r="Q562" s="92" t="str">
        <f>EUconst_CNTR_BiomassContent&amp;H519</f>
        <v>BioC_</v>
      </c>
      <c r="R562" s="29"/>
      <c r="S562" s="31" t="str">
        <f>IF(ISBLANK(I562),"",IF(I562=EUconst_NA,"",INDEX(EUwideConstants!$H:$O,MATCH(Q562,EUwideConstants!$S:$S,0),MATCH(I562,CNTR_TierList,0))))</f>
        <v/>
      </c>
      <c r="T562" s="23"/>
      <c r="U562" s="23"/>
      <c r="V562" s="23"/>
      <c r="W562" s="32" t="b">
        <f t="shared" si="35"/>
        <v>0</v>
      </c>
    </row>
    <row r="563" spans="1:23" s="24" customFormat="1" outlineLevel="1" x14ac:dyDescent="0.2">
      <c r="A563" s="23"/>
      <c r="D563" s="13"/>
      <c r="E563" s="67"/>
      <c r="F563" s="67"/>
      <c r="G563" s="67"/>
      <c r="H563" s="67"/>
      <c r="I563" s="67"/>
      <c r="J563" s="67"/>
      <c r="K563" s="67"/>
      <c r="L563" s="67"/>
      <c r="M563" s="67"/>
      <c r="N563" s="67"/>
      <c r="P563" s="29"/>
      <c r="Q563" s="23"/>
      <c r="R563" s="23"/>
      <c r="S563" s="23"/>
      <c r="T563" s="23"/>
      <c r="U563" s="23"/>
      <c r="V563" s="23"/>
      <c r="W563" s="23"/>
    </row>
    <row r="564" spans="1:23" s="24" customFormat="1" outlineLevel="1" x14ac:dyDescent="0.2">
      <c r="A564" s="23"/>
      <c r="D564" s="13" t="s">
        <v>1347</v>
      </c>
      <c r="E564" s="14" t="str">
        <f>Translations!$B$534</f>
        <v>Detalji faktora proračuna:</v>
      </c>
      <c r="F564" s="67"/>
      <c r="G564" s="67"/>
      <c r="H564" s="67"/>
      <c r="I564" s="67"/>
      <c r="J564" s="67"/>
      <c r="K564" s="67"/>
      <c r="L564" s="67"/>
      <c r="M564" s="67"/>
      <c r="N564" s="67"/>
      <c r="P564" s="29"/>
      <c r="Q564" s="23"/>
      <c r="R564" s="23"/>
      <c r="S564" s="23"/>
      <c r="T564" s="23"/>
      <c r="U564" s="23"/>
      <c r="V564" s="23"/>
      <c r="W564" s="23"/>
    </row>
    <row r="565" spans="1:23" s="24" customFormat="1" ht="5.0999999999999996" customHeight="1" outlineLevel="1" x14ac:dyDescent="0.2">
      <c r="A565" s="23"/>
      <c r="D565" s="13"/>
      <c r="E565" s="67"/>
      <c r="F565" s="67"/>
      <c r="G565" s="67"/>
      <c r="H565" s="67"/>
      <c r="I565" s="67"/>
      <c r="J565" s="67"/>
      <c r="K565" s="67"/>
      <c r="L565" s="67"/>
      <c r="M565" s="67"/>
      <c r="N565" s="67"/>
      <c r="P565" s="29"/>
      <c r="Q565" s="23"/>
      <c r="R565" s="23"/>
      <c r="S565" s="23"/>
      <c r="T565" s="23"/>
      <c r="U565" s="23"/>
      <c r="V565" s="23"/>
      <c r="W565" s="23"/>
    </row>
    <row r="566" spans="1:23" s="24" customFormat="1" ht="25.5" customHeight="1" outlineLevel="1" x14ac:dyDescent="0.2">
      <c r="A566" s="23"/>
      <c r="E566" s="1178" t="str">
        <f t="shared" ref="E566:E572" si="36">E556</f>
        <v>Faktor proračuna:</v>
      </c>
      <c r="F566" s="1178"/>
      <c r="G566" s="1178"/>
      <c r="H566" s="50" t="str">
        <f>I556</f>
        <v>Korištena razina točnosti:</v>
      </c>
      <c r="I566" s="51" t="str">
        <f>Translations!$B$535</f>
        <v>Zadana vrijednost</v>
      </c>
      <c r="J566" s="51" t="str">
        <f>Translations!$B$536</f>
        <v>Jedinica</v>
      </c>
      <c r="K566" s="51" t="str">
        <f>Translations!$B$537</f>
        <v>Oznaka izvora</v>
      </c>
      <c r="L566" s="51" t="str">
        <f>Translations!$B$538</f>
        <v>Oznaka analize</v>
      </c>
      <c r="M566" s="51" t="str">
        <f>Translations!$B$539</f>
        <v>Oznaka uzorkovanja</v>
      </c>
      <c r="N566" s="51" t="str">
        <f>Translations!$B$540</f>
        <v>Učestalost analiza</v>
      </c>
      <c r="P566" s="29"/>
      <c r="Q566" s="23"/>
      <c r="R566" s="23"/>
      <c r="S566" s="52" t="s">
        <v>383</v>
      </c>
      <c r="T566" s="23"/>
      <c r="U566" s="23"/>
      <c r="V566" s="23"/>
      <c r="W566" s="52" t="s">
        <v>1293</v>
      </c>
    </row>
    <row r="567" spans="1:23" s="24" customFormat="1" ht="12.75" customHeight="1" outlineLevel="1" x14ac:dyDescent="0.2">
      <c r="A567" s="23"/>
      <c r="D567" s="25" t="s">
        <v>1028</v>
      </c>
      <c r="E567" s="1177" t="str">
        <f t="shared" si="36"/>
        <v>Donja ogrjevna vrijednost (DOV)</v>
      </c>
      <c r="F567" s="1177"/>
      <c r="G567" s="1177"/>
      <c r="H567" s="30" t="str">
        <f t="shared" ref="H567:H572" si="37">IF(OR(ISBLANK(I557),I557=EUconst_NA),"",I557)</f>
        <v/>
      </c>
      <c r="I567" s="192"/>
      <c r="J567" s="192"/>
      <c r="K567" s="214"/>
      <c r="L567" s="213"/>
      <c r="M567" s="213"/>
      <c r="N567" s="196"/>
      <c r="P567" s="209"/>
      <c r="Q567" s="23"/>
      <c r="R567" s="23"/>
      <c r="S567" s="63" t="str">
        <f>IF(H567="","",IF(I557=EUconst_NA,"",INDEX(EUwideConstants!$AL:$AR,MATCH(Q557,EUwideConstants!$S:$S,0),MATCH(I557,CNTR_TierList,0))))</f>
        <v/>
      </c>
      <c r="T567" s="23"/>
      <c r="U567" s="23"/>
      <c r="V567" s="23"/>
      <c r="W567" s="32" t="b">
        <f t="shared" ref="W567:W572" si="38">OR(H567="",H567=EUconst_NA,J557=EUconst_NotApplicable)</f>
        <v>1</v>
      </c>
    </row>
    <row r="568" spans="1:23" s="24" customFormat="1" ht="12.75" customHeight="1" outlineLevel="1" x14ac:dyDescent="0.2">
      <c r="A568" s="23"/>
      <c r="D568" s="25" t="s">
        <v>1029</v>
      </c>
      <c r="E568" s="1177" t="str">
        <f t="shared" si="36"/>
        <v>Emisijski faktor (preliminarni)</v>
      </c>
      <c r="F568" s="1177"/>
      <c r="G568" s="1177"/>
      <c r="H568" s="30" t="str">
        <f t="shared" si="37"/>
        <v/>
      </c>
      <c r="I568" s="197"/>
      <c r="J568" s="192"/>
      <c r="K568" s="213"/>
      <c r="L568" s="271"/>
      <c r="M568" s="271"/>
      <c r="N568" s="196"/>
      <c r="P568" s="29"/>
      <c r="Q568" s="23"/>
      <c r="R568" s="23"/>
      <c r="S568" s="63" t="str">
        <f>IF(H568="","",IF(I558=EUconst_NA,"",INDEX(EUwideConstants!$AL:$AR,MATCH(Q558,EUwideConstants!$S:$S,0),MATCH(I558,CNTR_TierList,0))))</f>
        <v/>
      </c>
      <c r="T568" s="23"/>
      <c r="U568" s="23"/>
      <c r="V568" s="23"/>
      <c r="W568" s="32" t="b">
        <f t="shared" si="38"/>
        <v>1</v>
      </c>
    </row>
    <row r="569" spans="1:23" s="24" customFormat="1" ht="12.75" customHeight="1" outlineLevel="1" x14ac:dyDescent="0.2">
      <c r="A569" s="23"/>
      <c r="D569" s="25" t="s">
        <v>1466</v>
      </c>
      <c r="E569" s="1177" t="str">
        <f t="shared" si="36"/>
        <v>Oksidacijski faktor</v>
      </c>
      <c r="F569" s="1177"/>
      <c r="G569" s="1177"/>
      <c r="H569" s="30" t="str">
        <f t="shared" si="37"/>
        <v/>
      </c>
      <c r="I569" s="192"/>
      <c r="J569" s="192"/>
      <c r="K569" s="213"/>
      <c r="L569" s="213"/>
      <c r="M569" s="213"/>
      <c r="N569" s="196"/>
      <c r="P569" s="29"/>
      <c r="Q569" s="23"/>
      <c r="R569" s="23"/>
      <c r="S569" s="63" t="str">
        <f>IF(H569="","",IF(I559=EUconst_NA,"",INDEX(EUwideConstants!$AL:$AR,MATCH(Q559,EUwideConstants!$S:$S,0),MATCH(I559,CNTR_TierList,0))))</f>
        <v/>
      </c>
      <c r="T569" s="23"/>
      <c r="U569" s="23"/>
      <c r="V569" s="23"/>
      <c r="W569" s="32" t="b">
        <f t="shared" si="38"/>
        <v>1</v>
      </c>
    </row>
    <row r="570" spans="1:23" s="24" customFormat="1" ht="12.75" customHeight="1" outlineLevel="1" x14ac:dyDescent="0.2">
      <c r="A570" s="23"/>
      <c r="D570" s="25" t="s">
        <v>1467</v>
      </c>
      <c r="E570" s="1177" t="str">
        <f t="shared" si="36"/>
        <v>Konverzijski faktor</v>
      </c>
      <c r="F570" s="1177"/>
      <c r="G570" s="1177"/>
      <c r="H570" s="30" t="str">
        <f t="shared" si="37"/>
        <v/>
      </c>
      <c r="I570" s="192"/>
      <c r="J570" s="192"/>
      <c r="K570" s="213"/>
      <c r="L570" s="271"/>
      <c r="M570" s="213"/>
      <c r="N570" s="196"/>
      <c r="P570" s="29"/>
      <c r="Q570" s="23"/>
      <c r="R570" s="23"/>
      <c r="S570" s="63" t="str">
        <f>IF(H570="","",IF(I560=EUconst_NA,"",INDEX(EUwideConstants!$AL:$AR,MATCH(Q560,EUwideConstants!$S:$S,0),MATCH(I560,CNTR_TierList,0))))</f>
        <v/>
      </c>
      <c r="T570" s="23"/>
      <c r="U570" s="23"/>
      <c r="V570" s="23"/>
      <c r="W570" s="32" t="b">
        <f t="shared" si="38"/>
        <v>1</v>
      </c>
    </row>
    <row r="571" spans="1:23" s="24" customFormat="1" ht="12.75" customHeight="1" outlineLevel="1" x14ac:dyDescent="0.2">
      <c r="A571" s="23"/>
      <c r="D571" s="25" t="s">
        <v>1468</v>
      </c>
      <c r="E571" s="1177" t="str">
        <f t="shared" si="36"/>
        <v>Sadržaj ugljika</v>
      </c>
      <c r="F571" s="1177"/>
      <c r="G571" s="1177"/>
      <c r="H571" s="30" t="str">
        <f t="shared" si="37"/>
        <v/>
      </c>
      <c r="I571" s="192"/>
      <c r="J571" s="192"/>
      <c r="K571" s="213"/>
      <c r="L571" s="213"/>
      <c r="M571" s="213"/>
      <c r="N571" s="196"/>
      <c r="P571" s="29"/>
      <c r="Q571" s="23"/>
      <c r="R571" s="23"/>
      <c r="S571" s="63" t="str">
        <f>IF(H571="","",IF(I561=EUconst_NA,"",INDEX(EUwideConstants!$AL:$AR,MATCH(Q561,EUwideConstants!$S:$S,0),MATCH(I561,CNTR_TierList,0))))</f>
        <v/>
      </c>
      <c r="T571" s="23"/>
      <c r="U571" s="23"/>
      <c r="V571" s="23"/>
      <c r="W571" s="32" t="b">
        <f t="shared" si="38"/>
        <v>1</v>
      </c>
    </row>
    <row r="572" spans="1:23" s="24" customFormat="1" ht="12.75" customHeight="1" outlineLevel="1" x14ac:dyDescent="0.2">
      <c r="A572" s="23"/>
      <c r="D572" s="25" t="s">
        <v>1469</v>
      </c>
      <c r="E572" s="1177" t="str">
        <f t="shared" si="36"/>
        <v>Udio biomase (ukoliko je primjenjiv)</v>
      </c>
      <c r="F572" s="1177"/>
      <c r="G572" s="1177"/>
      <c r="H572" s="30" t="str">
        <f t="shared" si="37"/>
        <v/>
      </c>
      <c r="I572" s="192"/>
      <c r="J572" s="197"/>
      <c r="K572" s="213"/>
      <c r="L572" s="213"/>
      <c r="M572" s="213"/>
      <c r="N572" s="196"/>
      <c r="P572" s="47"/>
      <c r="Q572" s="23"/>
      <c r="R572" s="23"/>
      <c r="S572" s="63" t="str">
        <f>IF(H572="","",IF(I562=EUconst_NA,"",INDEX(EUwideConstants!$AL:$AR,MATCH(Q562,EUwideConstants!$S:$S,0),MATCH(I562,CNTR_TierList,0))))</f>
        <v/>
      </c>
      <c r="T572" s="23"/>
      <c r="U572" s="23"/>
      <c r="V572" s="23"/>
      <c r="W572" s="32" t="b">
        <f t="shared" si="38"/>
        <v>1</v>
      </c>
    </row>
    <row r="573" spans="1:23" s="24" customFormat="1" ht="12.75" customHeight="1" outlineLevel="1" x14ac:dyDescent="0.2">
      <c r="A573" s="23"/>
      <c r="D573" s="13"/>
      <c r="P573" s="29"/>
      <c r="Q573" s="23"/>
      <c r="R573" s="23"/>
      <c r="S573" s="23"/>
      <c r="T573" s="23"/>
      <c r="U573" s="23"/>
      <c r="V573" s="23"/>
      <c r="W573" s="23"/>
    </row>
    <row r="574" spans="1:23" s="24" customFormat="1" ht="15" customHeight="1" outlineLevel="1" x14ac:dyDescent="0.2">
      <c r="A574" s="23"/>
      <c r="D574" s="1179" t="str">
        <f>Translations!$B$545</f>
        <v>Komentari i objašnjenja</v>
      </c>
      <c r="E574" s="1179"/>
      <c r="F574" s="1179"/>
      <c r="G574" s="1179"/>
      <c r="H574" s="1179"/>
      <c r="I574" s="1179"/>
      <c r="J574" s="1179"/>
      <c r="K574" s="1179"/>
      <c r="L574" s="1179"/>
      <c r="M574" s="1179"/>
      <c r="N574" s="1179"/>
      <c r="P574" s="29"/>
      <c r="Q574" s="29"/>
      <c r="R574" s="29"/>
      <c r="S574" s="29"/>
      <c r="T574" s="6"/>
      <c r="U574" s="23"/>
      <c r="V574" s="23"/>
      <c r="W574" s="23"/>
    </row>
    <row r="575" spans="1:23" s="24" customFormat="1" ht="5.0999999999999996" customHeight="1" outlineLevel="1" x14ac:dyDescent="0.2">
      <c r="A575" s="23"/>
      <c r="D575" s="13"/>
      <c r="P575" s="29"/>
      <c r="Q575" s="23"/>
      <c r="R575" s="23"/>
      <c r="S575" s="23"/>
      <c r="T575" s="23"/>
      <c r="U575" s="23"/>
      <c r="V575" s="23"/>
      <c r="W575" s="23"/>
    </row>
    <row r="576" spans="1:23" s="24" customFormat="1" ht="12.75" customHeight="1" outlineLevel="1" x14ac:dyDescent="0.2">
      <c r="A576" s="23"/>
      <c r="D576" s="13" t="s">
        <v>1349</v>
      </c>
      <c r="E576" s="1005" t="str">
        <f>Translations!$B$1198</f>
        <v>Komentari i obrazloženja ako nisu primijenjene zahtijevane razine:</v>
      </c>
      <c r="F576" s="1005"/>
      <c r="G576" s="1005"/>
      <c r="H576" s="1005"/>
      <c r="I576" s="1005"/>
      <c r="J576" s="1005"/>
      <c r="K576" s="1005"/>
      <c r="L576" s="1005"/>
      <c r="M576" s="1005"/>
      <c r="N576" s="1005"/>
      <c r="P576" s="29"/>
      <c r="Q576" s="23"/>
      <c r="R576" s="23"/>
      <c r="S576" s="23"/>
      <c r="T576" s="23"/>
      <c r="U576" s="23"/>
      <c r="V576" s="23"/>
      <c r="W576" s="23"/>
    </row>
    <row r="577" spans="1:23" s="24" customFormat="1" ht="5.0999999999999996" customHeight="1" outlineLevel="1" x14ac:dyDescent="0.2">
      <c r="A577" s="23"/>
      <c r="D577" s="13"/>
      <c r="E577" s="48"/>
      <c r="P577" s="29"/>
      <c r="Q577" s="23"/>
      <c r="R577" s="23"/>
      <c r="S577" s="23"/>
      <c r="T577" s="23"/>
      <c r="U577" s="23"/>
      <c r="V577" s="23"/>
      <c r="W577" s="23"/>
    </row>
    <row r="578" spans="1:23" s="24" customFormat="1" ht="12.75" customHeight="1" outlineLevel="1" x14ac:dyDescent="0.2">
      <c r="A578" s="23"/>
      <c r="D578" s="13"/>
      <c r="E578" s="1181"/>
      <c r="F578" s="1101"/>
      <c r="G578" s="1101"/>
      <c r="H578" s="1101"/>
      <c r="I578" s="1101"/>
      <c r="J578" s="1101"/>
      <c r="K578" s="1101"/>
      <c r="L578" s="1101"/>
      <c r="M578" s="1101"/>
      <c r="N578" s="1102"/>
      <c r="P578" s="29"/>
      <c r="Q578" s="23"/>
      <c r="R578" s="23"/>
      <c r="S578" s="23"/>
      <c r="T578" s="23"/>
      <c r="U578" s="23"/>
      <c r="V578" s="23"/>
      <c r="W578" s="23"/>
    </row>
    <row r="579" spans="1:23" s="24" customFormat="1" ht="12.75" customHeight="1" outlineLevel="1" x14ac:dyDescent="0.2">
      <c r="A579" s="23"/>
      <c r="D579" s="13"/>
      <c r="E579" s="1180"/>
      <c r="F579" s="1091"/>
      <c r="G579" s="1091"/>
      <c r="H579" s="1091"/>
      <c r="I579" s="1091"/>
      <c r="J579" s="1091"/>
      <c r="K579" s="1091"/>
      <c r="L579" s="1091"/>
      <c r="M579" s="1091"/>
      <c r="N579" s="1092"/>
      <c r="P579" s="29"/>
      <c r="Q579" s="23"/>
      <c r="R579" s="23"/>
      <c r="S579" s="23"/>
      <c r="T579" s="23"/>
      <c r="U579" s="23"/>
      <c r="V579" s="23"/>
      <c r="W579" s="23"/>
    </row>
    <row r="580" spans="1:23" s="24" customFormat="1" ht="12.75" customHeight="1" outlineLevel="1" x14ac:dyDescent="0.2">
      <c r="A580" s="23"/>
      <c r="D580" s="13"/>
      <c r="E580" s="1238"/>
      <c r="F580" s="1094"/>
      <c r="G580" s="1094"/>
      <c r="H580" s="1094"/>
      <c r="I580" s="1094"/>
      <c r="J580" s="1094"/>
      <c r="K580" s="1094"/>
      <c r="L580" s="1094"/>
      <c r="M580" s="1094"/>
      <c r="N580" s="1095"/>
      <c r="P580" s="29"/>
      <c r="Q580" s="23"/>
      <c r="R580" s="23"/>
      <c r="S580" s="23"/>
      <c r="T580" s="23"/>
      <c r="U580" s="23"/>
      <c r="V580" s="23"/>
      <c r="W580" s="23"/>
    </row>
    <row r="581" spans="1:23" ht="12.75" customHeight="1" thickBot="1" x14ac:dyDescent="0.25">
      <c r="A581" s="72"/>
      <c r="C581" s="54"/>
      <c r="D581" s="55"/>
      <c r="E581" s="56"/>
      <c r="F581" s="54"/>
      <c r="G581" s="57"/>
      <c r="H581" s="57"/>
      <c r="I581" s="57"/>
      <c r="J581" s="57"/>
      <c r="K581" s="57"/>
      <c r="L581" s="57"/>
      <c r="M581" s="57"/>
      <c r="N581" s="57"/>
      <c r="O581" s="24"/>
      <c r="P581" s="15"/>
      <c r="Q581" s="72"/>
      <c r="R581" s="72"/>
      <c r="S581" s="75"/>
      <c r="T581" s="72"/>
      <c r="U581" s="72"/>
      <c r="V581" s="72"/>
      <c r="W581" s="72"/>
    </row>
    <row r="582" spans="1:23" ht="12.75" customHeight="1" thickBot="1" x14ac:dyDescent="0.25">
      <c r="A582" s="72"/>
      <c r="D582" s="13"/>
      <c r="E582" s="22"/>
      <c r="G582" s="2"/>
      <c r="H582" s="2"/>
      <c r="I582" s="2"/>
      <c r="J582" s="2"/>
      <c r="L582" s="2"/>
      <c r="M582" s="2"/>
      <c r="N582" s="2"/>
      <c r="O582" s="24"/>
      <c r="P582" s="15"/>
      <c r="Q582" s="72"/>
      <c r="R582" s="72"/>
      <c r="S582" s="66" t="s">
        <v>468</v>
      </c>
      <c r="T582" s="107" t="s">
        <v>469</v>
      </c>
      <c r="U582" s="107" t="s">
        <v>470</v>
      </c>
      <c r="V582" s="72"/>
      <c r="W582" s="72"/>
    </row>
    <row r="583" spans="1:23" s="186" customFormat="1" ht="15" customHeight="1" thickBot="1" x14ac:dyDescent="0.25">
      <c r="A583" s="76"/>
      <c r="B583" s="34"/>
      <c r="C583" s="35" t="str">
        <f>"F"&amp;Q583</f>
        <v>F8</v>
      </c>
      <c r="D583" s="1179" t="str">
        <f>CONCATENATE(Euconst_SourceStream," ", Q583,":")</f>
        <v>Tok izvora 8:</v>
      </c>
      <c r="E583" s="1179"/>
      <c r="F583" s="1179"/>
      <c r="G583" s="1193"/>
      <c r="H583" s="1200" t="str">
        <f>IF(INDEX('C_Opis postrojenja'!$F$194:$F$204,MATCH(C583,'C_Opis postrojenja'!$E$194:$E$204,0))&gt;0,INDEX('C_Opis postrojenja'!$F$194:$F$204,MATCH(C583,'C_Opis postrojenja'!$E$194:$E$204,0)),"")</f>
        <v/>
      </c>
      <c r="I583" s="1200"/>
      <c r="J583" s="1200"/>
      <c r="K583" s="1200"/>
      <c r="L583" s="1201"/>
      <c r="M583" s="1229" t="str">
        <f>IF(S583=TRUE,IF(U583="",T583,U583),"")</f>
        <v/>
      </c>
      <c r="N583" s="1230"/>
      <c r="O583" s="24"/>
      <c r="P583" s="41"/>
      <c r="Q583" s="33">
        <f>Q517+1</f>
        <v>8</v>
      </c>
      <c r="R583" s="37"/>
      <c r="S583" s="40" t="b">
        <f>IF(INDEX('C_Opis postrojenja'!$M:$M,MATCH(Q585,'C_Opis postrojenja'!$Q:$Q,0))="",FALSE,TRUE)</f>
        <v>0</v>
      </c>
      <c r="T583" s="92" t="str">
        <f>IF(S583=TRUE,INDEX('C_Opis postrojenja'!$M:$M,MATCH(Q585,'C_Opis postrojenja'!$Q:$Q,0)),"")</f>
        <v/>
      </c>
      <c r="U583" s="40" t="str">
        <f>IF(S583=TRUE,IF(ISBLANK(INDEX('C_Opis postrojenja'!$N:$N,MATCH(Q585,'C_Opis postrojenja'!$Q:$Q,0))),"",INDEX('C_Opis postrojenja'!$N:$N,MATCH(Q585,'C_Opis postrojenja'!$Q:$Q,0))),"")</f>
        <v/>
      </c>
      <c r="V583" s="37"/>
      <c r="W583" s="37"/>
    </row>
    <row r="584" spans="1:23" s="24" customFormat="1" ht="5.0999999999999996" customHeight="1" x14ac:dyDescent="0.2">
      <c r="A584" s="72"/>
      <c r="B584" s="8"/>
      <c r="C584" s="8"/>
      <c r="D584" s="8"/>
      <c r="E584" s="8"/>
      <c r="F584" s="8"/>
      <c r="G584" s="8"/>
      <c r="H584" s="8"/>
      <c r="I584" s="8"/>
      <c r="J584" s="8"/>
      <c r="K584" s="8"/>
      <c r="L584" s="8"/>
      <c r="M584" s="7"/>
      <c r="N584" s="7"/>
      <c r="P584" s="17"/>
      <c r="Q584" s="12"/>
      <c r="R584" s="23"/>
      <c r="S584" s="23"/>
      <c r="T584" s="23"/>
      <c r="U584" s="23"/>
      <c r="V584" s="23"/>
      <c r="W584" s="23"/>
    </row>
    <row r="585" spans="1:23" s="24" customFormat="1" ht="12.75" customHeight="1" x14ac:dyDescent="0.2">
      <c r="A585" s="72"/>
      <c r="B585" s="8"/>
      <c r="C585" s="8"/>
      <c r="D585" s="13"/>
      <c r="E585" s="1066" t="str">
        <f>Translations!$B$437</f>
        <v>Vrsta toka izvora:</v>
      </c>
      <c r="F585" s="1066"/>
      <c r="G585" s="1022"/>
      <c r="H585" s="1218" t="str">
        <f>IF(INDEX('C_Opis postrojenja'!$I$194:$I$204,MATCH(C583,'C_Opis postrojenja'!$E$194:$E$204,0))&gt;0,INDEX('C_Opis postrojenja'!$I$194:$I$204,MATCH(C583,'C_Opis postrojenja'!$E$194:$E$204,0)),"")</f>
        <v/>
      </c>
      <c r="I585" s="1219"/>
      <c r="J585" s="1219"/>
      <c r="K585" s="1219"/>
      <c r="L585" s="1220"/>
      <c r="P585" s="17"/>
      <c r="Q585" s="39" t="str">
        <f>EUconst_CNTR_SourceCategory&amp;C583</f>
        <v>SourceCategory_F8</v>
      </c>
      <c r="R585" s="23"/>
      <c r="S585" s="23"/>
      <c r="T585" s="23"/>
      <c r="U585" s="23"/>
      <c r="V585" s="23"/>
      <c r="W585" s="23"/>
    </row>
    <row r="586" spans="1:23" s="24" customFormat="1" ht="12.75" customHeight="1" outlineLevel="1" x14ac:dyDescent="0.2">
      <c r="A586" s="23"/>
      <c r="B586" s="8"/>
      <c r="C586" s="8"/>
      <c r="D586" s="11"/>
      <c r="E586" s="1066" t="str">
        <f>Translations!$B$438</f>
        <v>Primijenjiva metoda prema Uredbi:</v>
      </c>
      <c r="F586" s="1066"/>
      <c r="G586" s="1022"/>
      <c r="H586" s="1188" t="str">
        <f>IF(H585="","",INDEX(EUwideConstants!F:F,MATCH(H585,EUwideConstants!Q:Q,0)))</f>
        <v/>
      </c>
      <c r="I586" s="1188"/>
      <c r="J586" s="1188"/>
      <c r="K586" s="1188"/>
      <c r="L586" s="1188"/>
      <c r="M586" s="2"/>
      <c r="N586" s="2"/>
      <c r="P586" s="17"/>
      <c r="Q586" s="12"/>
      <c r="R586" s="23"/>
      <c r="S586" s="23"/>
      <c r="T586" s="23"/>
      <c r="U586" s="23"/>
      <c r="V586" s="23"/>
      <c r="W586" s="23"/>
    </row>
    <row r="587" spans="1:23" s="24" customFormat="1" ht="12.75" customHeight="1" outlineLevel="1" x14ac:dyDescent="0.2">
      <c r="A587" s="23"/>
      <c r="D587" s="38"/>
      <c r="E587" s="1066" t="str">
        <f>Translations!$B$439</f>
        <v>Parametar na koji se odnosi nesigurnost:</v>
      </c>
      <c r="F587" s="1066"/>
      <c r="G587" s="1022"/>
      <c r="H587" s="1188" t="str">
        <f>IF(H585="","",INDEX(EUwideConstants!E:E,MATCH(H585,EUwideConstants!Q:Q,0)))</f>
        <v/>
      </c>
      <c r="I587" s="1188"/>
      <c r="J587" s="1188"/>
      <c r="K587" s="1188"/>
      <c r="L587" s="1188"/>
      <c r="P587" s="17"/>
      <c r="Q587" s="12"/>
      <c r="R587" s="23"/>
      <c r="S587" s="23"/>
      <c r="T587" s="23"/>
      <c r="U587" s="23"/>
      <c r="V587" s="23"/>
      <c r="W587" s="23"/>
    </row>
    <row r="588" spans="1:23" s="24" customFormat="1" ht="5.0999999999999996" customHeight="1" outlineLevel="1" x14ac:dyDescent="0.2">
      <c r="A588" s="23"/>
      <c r="P588" s="29"/>
      <c r="Q588" s="23"/>
      <c r="R588" s="23"/>
      <c r="S588" s="23"/>
      <c r="T588" s="23"/>
      <c r="U588" s="23"/>
      <c r="V588" s="23"/>
      <c r="W588" s="23"/>
    </row>
    <row r="589" spans="1:23" s="24" customFormat="1" ht="51" customHeight="1" outlineLevel="1" x14ac:dyDescent="0.2">
      <c r="A589" s="23"/>
      <c r="D589" s="13"/>
      <c r="E589" s="1223" t="str">
        <f>IF(H583="","",INDEX(EUconst_SmallEmiSouStreamMsg,MATCH(Q589,EUconst_SmallEmiSouStream,0)))</f>
        <v/>
      </c>
      <c r="F589" s="1224"/>
      <c r="G589" s="1224"/>
      <c r="H589" s="1224"/>
      <c r="I589" s="1224"/>
      <c r="J589" s="1224"/>
      <c r="K589" s="1224"/>
      <c r="L589" s="1224"/>
      <c r="M589" s="1224"/>
      <c r="N589" s="1225"/>
      <c r="P589" s="15"/>
      <c r="Q589" s="43" t="str">
        <f>IF(CNTR_SmallEmitter=TRUE,EUconst_CNTR_SmallEmitter,EUconst_CNTR_NoSmallEmitter) &amp; IF((CNTR_Category)="","C",CNTR_Category) &amp; "_" &amp; IF(M583="",1,MATCH(M583,SourceCategory,0))</f>
        <v>NoSmallEmitter_C_1</v>
      </c>
      <c r="R589" s="23"/>
      <c r="S589" s="23"/>
      <c r="T589" s="23"/>
      <c r="U589" s="23"/>
      <c r="V589" s="23"/>
      <c r="W589" s="23"/>
    </row>
    <row r="590" spans="1:23" s="24" customFormat="1" ht="12.75" customHeight="1" outlineLevel="1" x14ac:dyDescent="0.2">
      <c r="A590" s="23"/>
      <c r="D590" s="13"/>
      <c r="P590" s="29"/>
      <c r="Q590" s="23"/>
      <c r="R590" s="23"/>
      <c r="S590" s="23"/>
      <c r="T590" s="23"/>
      <c r="U590" s="23"/>
      <c r="V590" s="23"/>
      <c r="W590" s="23"/>
    </row>
    <row r="591" spans="1:23" s="24" customFormat="1" ht="15" customHeight="1" outlineLevel="1" x14ac:dyDescent="0.2">
      <c r="A591" s="23"/>
      <c r="D591" s="1179" t="str">
        <f>Translations!$B$454</f>
        <v>Podaci o aktivnosti:</v>
      </c>
      <c r="E591" s="1179"/>
      <c r="F591" s="1179"/>
      <c r="G591" s="1179"/>
      <c r="H591" s="1179"/>
      <c r="I591" s="1179"/>
      <c r="J591" s="1179"/>
      <c r="K591" s="1179"/>
      <c r="L591" s="1179"/>
      <c r="M591" s="1179"/>
      <c r="N591" s="1179"/>
      <c r="P591" s="29"/>
      <c r="Q591" s="23"/>
      <c r="R591" s="23"/>
      <c r="S591" s="23"/>
      <c r="T591" s="23"/>
      <c r="U591" s="23"/>
      <c r="V591" s="23"/>
      <c r="W591" s="23"/>
    </row>
    <row r="592" spans="1:23" s="24" customFormat="1" ht="5.0999999999999996" customHeight="1" outlineLevel="1" x14ac:dyDescent="0.2">
      <c r="A592" s="23"/>
      <c r="D592" s="13"/>
      <c r="P592" s="29"/>
      <c r="Q592" s="23"/>
      <c r="R592" s="23"/>
      <c r="S592" s="23"/>
      <c r="T592" s="23"/>
      <c r="U592" s="23"/>
      <c r="V592" s="23"/>
      <c r="W592" s="23"/>
    </row>
    <row r="593" spans="1:23" s="24" customFormat="1" outlineLevel="1" x14ac:dyDescent="0.2">
      <c r="A593" s="23"/>
      <c r="D593" s="13" t="s">
        <v>1016</v>
      </c>
      <c r="E593" s="985" t="str">
        <f>Translations!$B$455</f>
        <v>Metoda određivanja podataka o aktivnosti:</v>
      </c>
      <c r="F593" s="985"/>
      <c r="G593" s="985"/>
      <c r="H593" s="985"/>
      <c r="I593" s="985"/>
      <c r="J593" s="985"/>
      <c r="K593" s="985"/>
      <c r="L593" s="985"/>
      <c r="M593" s="985"/>
      <c r="N593" s="985"/>
      <c r="P593" s="29"/>
      <c r="Q593" s="23"/>
      <c r="R593" s="23"/>
      <c r="S593" s="23"/>
      <c r="T593" s="23"/>
      <c r="U593" s="23"/>
      <c r="V593" s="23"/>
      <c r="W593" s="23"/>
    </row>
    <row r="594" spans="1:23" s="24" customFormat="1" ht="5.0999999999999996" customHeight="1" outlineLevel="1" x14ac:dyDescent="0.2">
      <c r="A594" s="23"/>
      <c r="D594" s="13"/>
      <c r="E594" s="14"/>
      <c r="F594" s="14"/>
      <c r="G594" s="14"/>
      <c r="H594" s="14"/>
      <c r="I594" s="14"/>
      <c r="L594" s="22"/>
      <c r="P594" s="29"/>
      <c r="Q594" s="23"/>
      <c r="R594" s="23"/>
      <c r="S594" s="23"/>
      <c r="T594" s="23"/>
      <c r="U594" s="23"/>
      <c r="V594" s="23"/>
      <c r="W594" s="23"/>
    </row>
    <row r="595" spans="1:23" s="24" customFormat="1" ht="12.75" customHeight="1" outlineLevel="1" x14ac:dyDescent="0.2">
      <c r="A595" s="23"/>
      <c r="D595" s="25" t="s">
        <v>1028</v>
      </c>
      <c r="E595" s="11" t="str">
        <f>Translations!$B$456</f>
        <v>Metoda određivanja:</v>
      </c>
      <c r="G595" s="14"/>
      <c r="H595" s="1221"/>
      <c r="I595" s="1222"/>
      <c r="P595" s="220"/>
      <c r="Q595" s="23"/>
      <c r="R595" s="23"/>
      <c r="S595" s="23"/>
      <c r="T595" s="23"/>
      <c r="U595" s="23"/>
      <c r="V595" s="23"/>
      <c r="W595" s="63" t="str">
        <f>IF(M583="","",IF(M583=INDEX(SourceCategory,3),1,IF(CNTR_InstHasCalculation=FALSE,0,2)))</f>
        <v/>
      </c>
    </row>
    <row r="596" spans="1:23" s="24" customFormat="1" ht="5.0999999999999996" customHeight="1" outlineLevel="1" x14ac:dyDescent="0.2">
      <c r="A596" s="23"/>
      <c r="D596" s="25"/>
      <c r="G596" s="14"/>
      <c r="H596" s="44"/>
      <c r="I596" s="44"/>
      <c r="P596" s="29"/>
      <c r="Q596" s="23"/>
      <c r="R596" s="23"/>
      <c r="S596" s="23"/>
      <c r="T596" s="23"/>
      <c r="U596" s="23"/>
      <c r="V596" s="23"/>
      <c r="W596" s="23"/>
    </row>
    <row r="597" spans="1:23" s="24" customFormat="1" ht="12.75" customHeight="1" outlineLevel="1" x14ac:dyDescent="0.2">
      <c r="A597" s="23"/>
      <c r="E597" s="46"/>
      <c r="F597" s="1189" t="str">
        <f>Translations!$B$459</f>
        <v>Oznaka postupka za utvrđivanje zaliha na kraju godine:</v>
      </c>
      <c r="G597" s="1189"/>
      <c r="H597" s="1189"/>
      <c r="I597" s="1189"/>
      <c r="J597" s="1190"/>
      <c r="K597" s="1221"/>
      <c r="L597" s="1222"/>
      <c r="P597" s="29"/>
      <c r="Q597" s="23"/>
      <c r="R597" s="23"/>
      <c r="S597" s="23"/>
      <c r="T597" s="23"/>
      <c r="U597" s="29"/>
      <c r="V597" s="32" t="b">
        <f>IF(OR(H583="",ISBLANK(H595)),FALSE,IF(MATCH(H595,EUconst_ActivityDeterminationMethod,0)=2,TRUE,FALSE))</f>
        <v>0</v>
      </c>
      <c r="W597" s="63" t="str">
        <f>IF(V597=TRUE,0,W595)</f>
        <v/>
      </c>
    </row>
    <row r="598" spans="1:23" s="24" customFormat="1" ht="5.0999999999999996" customHeight="1" outlineLevel="1" x14ac:dyDescent="0.2">
      <c r="A598" s="23"/>
      <c r="P598" s="29"/>
      <c r="Q598" s="23"/>
      <c r="R598" s="23"/>
      <c r="S598" s="23"/>
      <c r="T598" s="23"/>
      <c r="U598" s="23"/>
      <c r="V598" s="23"/>
      <c r="W598" s="23"/>
    </row>
    <row r="599" spans="1:23" s="24" customFormat="1" ht="12.75" customHeight="1" outlineLevel="1" x14ac:dyDescent="0.2">
      <c r="A599" s="23"/>
      <c r="D599" s="46" t="s">
        <v>1029</v>
      </c>
      <c r="E599" s="11" t="str">
        <f>Translations!$B$462</f>
        <v>Instrumenti pod nadzorom:</v>
      </c>
      <c r="G599" s="14"/>
      <c r="H599" s="1221"/>
      <c r="I599" s="1222"/>
      <c r="J599" s="25"/>
      <c r="P599" s="29"/>
      <c r="Q599" s="23"/>
      <c r="R599" s="23"/>
      <c r="S599" s="23"/>
      <c r="T599" s="23"/>
      <c r="U599" s="23"/>
      <c r="V599" s="23"/>
      <c r="W599" s="63" t="str">
        <f>W595</f>
        <v/>
      </c>
    </row>
    <row r="600" spans="1:23" s="24" customFormat="1" ht="5.0999999999999996" customHeight="1" outlineLevel="1" x14ac:dyDescent="0.2">
      <c r="A600" s="23"/>
      <c r="D600" s="25"/>
      <c r="G600" s="14"/>
      <c r="H600" s="44"/>
      <c r="I600" s="44"/>
      <c r="J600" s="25"/>
      <c r="P600" s="29"/>
      <c r="Q600" s="23"/>
      <c r="R600" s="23"/>
      <c r="S600" s="23"/>
      <c r="T600" s="23"/>
      <c r="U600" s="23"/>
      <c r="V600" s="23"/>
      <c r="W600" s="23"/>
    </row>
    <row r="601" spans="1:23" s="24" customFormat="1" ht="12.75" customHeight="1" outlineLevel="1" x14ac:dyDescent="0.2">
      <c r="A601" s="23"/>
      <c r="D601" s="25"/>
      <c r="E601" s="46" t="s">
        <v>1294</v>
      </c>
      <c r="F601" s="873" t="str">
        <f>Translations!$B$465</f>
        <v>Potvrdite da su ispunjeni zahtjevi iz članka 29. stavka 1. Uredbe</v>
      </c>
      <c r="G601" s="903"/>
      <c r="H601" s="903"/>
      <c r="I601" s="903"/>
      <c r="J601" s="903"/>
      <c r="K601" s="903"/>
      <c r="L601" s="192"/>
      <c r="P601" s="29"/>
      <c r="Q601" s="23"/>
      <c r="R601" s="23"/>
      <c r="S601" s="23"/>
      <c r="T601" s="23"/>
      <c r="U601" s="23"/>
      <c r="V601" s="32" t="b">
        <f>IF(OR(H583="",ISBLANK(H599)),FALSE,IF(MATCH(H599,EUconst_OwnerInstrument,0)=1,TRUE,FALSE))</f>
        <v>0</v>
      </c>
      <c r="W601" s="63" t="str">
        <f>IF(V601=TRUE,0,W595)</f>
        <v/>
      </c>
    </row>
    <row r="602" spans="1:23" s="24" customFormat="1" ht="5.0999999999999996" customHeight="1" outlineLevel="1" x14ac:dyDescent="0.2">
      <c r="A602" s="23"/>
      <c r="D602" s="25"/>
      <c r="E602" s="25"/>
      <c r="G602" s="14"/>
      <c r="N602" s="44"/>
      <c r="P602" s="29"/>
      <c r="Q602" s="23"/>
      <c r="R602" s="23"/>
      <c r="S602" s="23"/>
      <c r="T602" s="23"/>
      <c r="U602" s="23"/>
      <c r="V602" s="16"/>
      <c r="W602" s="23"/>
    </row>
    <row r="603" spans="1:23" s="24" customFormat="1" ht="12.75" customHeight="1" outlineLevel="1" x14ac:dyDescent="0.2">
      <c r="A603" s="23"/>
      <c r="D603" s="25"/>
      <c r="E603" s="46" t="s">
        <v>1295</v>
      </c>
      <c r="F603" s="1189" t="str">
        <f>Translations!$B$468</f>
        <v>Koristite li fakture za utvrđivanje količine goriva ili sirovina?</v>
      </c>
      <c r="G603" s="1189"/>
      <c r="H603" s="1189"/>
      <c r="I603" s="1189"/>
      <c r="J603" s="1189"/>
      <c r="K603" s="1190"/>
      <c r="L603" s="192"/>
      <c r="P603" s="29"/>
      <c r="Q603" s="23"/>
      <c r="R603" s="23"/>
      <c r="S603" s="23"/>
      <c r="T603" s="23"/>
      <c r="U603" s="23"/>
      <c r="V603" s="32" t="b">
        <f>IF(OR(H583="",ISBLANK(H599)),FALSE,IF(MATCH(H599,EUconst_OwnerInstrument,0)=1,TRUE,FALSE))</f>
        <v>0</v>
      </c>
      <c r="W603" s="63" t="str">
        <f>IF(V603=TRUE,0,W595)</f>
        <v/>
      </c>
    </row>
    <row r="604" spans="1:23" s="24" customFormat="1" ht="5.0999999999999996" customHeight="1" outlineLevel="1" x14ac:dyDescent="0.2">
      <c r="A604" s="23"/>
      <c r="D604" s="25"/>
      <c r="E604" s="25"/>
      <c r="G604" s="14"/>
      <c r="J604" s="25"/>
      <c r="L604" s="45"/>
      <c r="P604" s="29"/>
      <c r="Q604" s="23"/>
      <c r="R604" s="23"/>
      <c r="S604" s="23"/>
      <c r="T604" s="23"/>
      <c r="U604" s="23"/>
      <c r="V604" s="23"/>
      <c r="W604" s="23"/>
    </row>
    <row r="605" spans="1:23" s="24" customFormat="1" ht="12.75" customHeight="1" outlineLevel="1" x14ac:dyDescent="0.2">
      <c r="A605" s="23"/>
      <c r="D605" s="25"/>
      <c r="E605" s="46" t="s">
        <v>1296</v>
      </c>
      <c r="F605" s="1189" t="str">
        <f>Translations!$B$469</f>
        <v>Potvrdite da su trgovinski partner i operater neovisni.</v>
      </c>
      <c r="G605" s="1189"/>
      <c r="H605" s="1189"/>
      <c r="I605" s="1189"/>
      <c r="J605" s="1189"/>
      <c r="K605" s="1190"/>
      <c r="L605" s="192"/>
      <c r="P605" s="29"/>
      <c r="Q605" s="23"/>
      <c r="R605" s="23"/>
      <c r="S605" s="23"/>
      <c r="T605" s="23"/>
      <c r="U605" s="23"/>
      <c r="V605" s="32" t="b">
        <f>IF(OR(H583="",ISBLANK(H599)),FALSE,IF(MATCH(H599,EUconst_OwnerInstrument,0)=1,TRUE,FALSE))</f>
        <v>0</v>
      </c>
      <c r="W605" s="63" t="str">
        <f>IF(V605=TRUE,0,W595)</f>
        <v/>
      </c>
    </row>
    <row r="606" spans="1:23" s="24" customFormat="1" outlineLevel="1" x14ac:dyDescent="0.2">
      <c r="A606" s="23"/>
      <c r="P606" s="29"/>
      <c r="Q606" s="23"/>
      <c r="R606" s="23"/>
      <c r="S606" s="23"/>
      <c r="T606" s="23"/>
      <c r="U606" s="23"/>
      <c r="V606" s="23"/>
      <c r="W606" s="23"/>
    </row>
    <row r="607" spans="1:23" s="24" customFormat="1" ht="12.75" customHeight="1" outlineLevel="1" x14ac:dyDescent="0.2">
      <c r="A607" s="23"/>
      <c r="D607" s="13" t="s">
        <v>1018</v>
      </c>
      <c r="E607" s="14" t="str">
        <f>Translations!$B$472</f>
        <v>Korišteni mjerni instrumenti:</v>
      </c>
      <c r="H607" s="215"/>
      <c r="I607" s="215"/>
      <c r="J607" s="215"/>
      <c r="K607" s="215"/>
      <c r="L607" s="215"/>
      <c r="P607" s="15"/>
      <c r="Q607" s="23"/>
      <c r="R607" s="23"/>
      <c r="S607" s="23"/>
      <c r="T607" s="23"/>
      <c r="U607" s="23"/>
      <c r="V607" s="23"/>
      <c r="W607" s="23"/>
    </row>
    <row r="608" spans="1:23" s="24" customFormat="1" ht="5.0999999999999996" customHeight="1" outlineLevel="1" x14ac:dyDescent="0.2">
      <c r="A608" s="23"/>
      <c r="D608" s="13"/>
      <c r="E608" s="14"/>
      <c r="P608" s="15"/>
      <c r="Q608" s="23"/>
      <c r="R608" s="23"/>
      <c r="S608" s="23"/>
      <c r="T608" s="23"/>
      <c r="U608" s="23"/>
      <c r="V608" s="23"/>
      <c r="W608" s="23"/>
    </row>
    <row r="609" spans="1:23" s="24" customFormat="1" outlineLevel="1" x14ac:dyDescent="0.2">
      <c r="A609" s="23"/>
      <c r="D609" s="13"/>
      <c r="E609" s="24" t="str">
        <f>Translations!$B$475</f>
        <v>Komentar/opis pristupa ako se koristi više instrumenata:</v>
      </c>
      <c r="I609" s="11"/>
      <c r="P609" s="29"/>
      <c r="Q609" s="23"/>
      <c r="R609" s="23"/>
      <c r="S609" s="23"/>
      <c r="T609" s="23"/>
      <c r="U609" s="23"/>
      <c r="V609" s="23"/>
      <c r="W609" s="23"/>
    </row>
    <row r="610" spans="1:23" s="24" customFormat="1" ht="12.75" customHeight="1" outlineLevel="1" x14ac:dyDescent="0.2">
      <c r="A610" s="23"/>
      <c r="D610" s="13"/>
      <c r="E610" s="1234"/>
      <c r="F610" s="1235"/>
      <c r="G610" s="1235"/>
      <c r="H610" s="1235"/>
      <c r="I610" s="1235"/>
      <c r="J610" s="1235"/>
      <c r="K610" s="1235"/>
      <c r="L610" s="1235"/>
      <c r="M610" s="1235"/>
      <c r="N610" s="1236"/>
      <c r="P610" s="29"/>
      <c r="Q610" s="23"/>
      <c r="R610" s="23"/>
      <c r="S610" s="23"/>
      <c r="T610" s="23"/>
      <c r="U610" s="23"/>
      <c r="V610" s="23"/>
      <c r="W610" s="23"/>
    </row>
    <row r="611" spans="1:23" s="24" customFormat="1" outlineLevel="1" x14ac:dyDescent="0.2">
      <c r="A611" s="23"/>
      <c r="D611" s="13"/>
      <c r="E611" s="1231"/>
      <c r="F611" s="1232"/>
      <c r="G611" s="1232"/>
      <c r="H611" s="1232"/>
      <c r="I611" s="1232"/>
      <c r="J611" s="1232"/>
      <c r="K611" s="1232"/>
      <c r="L611" s="1232"/>
      <c r="M611" s="1232"/>
      <c r="N611" s="1233"/>
      <c r="P611" s="29"/>
      <c r="Q611" s="29"/>
      <c r="R611" s="29"/>
      <c r="S611" s="23"/>
      <c r="T611" s="23"/>
      <c r="U611" s="23"/>
      <c r="V611" s="23"/>
      <c r="W611" s="23"/>
    </row>
    <row r="612" spans="1:23" s="24" customFormat="1" outlineLevel="1" x14ac:dyDescent="0.2">
      <c r="A612" s="23"/>
      <c r="D612" s="13"/>
      <c r="E612" s="1202"/>
      <c r="F612" s="1203"/>
      <c r="G612" s="1203"/>
      <c r="H612" s="1203"/>
      <c r="I612" s="1203"/>
      <c r="J612" s="1203"/>
      <c r="K612" s="1203"/>
      <c r="L612" s="1203"/>
      <c r="M612" s="1203"/>
      <c r="N612" s="1204"/>
      <c r="P612" s="29"/>
      <c r="Q612" s="29"/>
      <c r="R612" s="29"/>
      <c r="S612" s="23"/>
      <c r="T612" s="23"/>
      <c r="U612" s="23"/>
      <c r="V612" s="23"/>
      <c r="W612" s="23"/>
    </row>
    <row r="613" spans="1:23" s="24" customFormat="1" outlineLevel="1" x14ac:dyDescent="0.2">
      <c r="A613" s="23"/>
      <c r="D613" s="13"/>
      <c r="P613" s="29"/>
      <c r="Q613" s="29"/>
      <c r="R613" s="29"/>
      <c r="S613" s="23"/>
      <c r="T613" s="23"/>
      <c r="U613" s="23"/>
      <c r="V613" s="23"/>
      <c r="W613" s="23"/>
    </row>
    <row r="614" spans="1:23" s="24" customFormat="1" ht="12.75" customHeight="1" outlineLevel="1" x14ac:dyDescent="0.2">
      <c r="A614" s="23"/>
      <c r="D614" s="13" t="s">
        <v>552</v>
      </c>
      <c r="E614" s="14" t="str">
        <f>Translations!$B$477</f>
        <v>Zahtijevana razina točnosti za podatak o djelatnosti:</v>
      </c>
      <c r="H614" s="30" t="str">
        <f>IF(H585="","",IF(CNTR_Category="A",INDEX(EUwideConstants!$G:$G,MATCH(Q614,EUwideConstants!$S:$S,0)),INDEX(EUwideConstants!$P:$P,MATCH(Q614,EUwideConstants!$S:$S,0))))</f>
        <v/>
      </c>
      <c r="I614" s="26" t="str">
        <f>IF(H614="","",IF(S614=0,EUconst_NA,IF(ISERROR(S614),"",EUconst_MsgTierActivityLevel &amp; " " &amp;S614)))</f>
        <v/>
      </c>
      <c r="J614" s="27"/>
      <c r="K614" s="27"/>
      <c r="L614" s="27"/>
      <c r="M614" s="27"/>
      <c r="N614" s="28"/>
      <c r="P614" s="29"/>
      <c r="Q614" s="92" t="str">
        <f>EUconst_CNTR_ActivityData&amp;H585</f>
        <v>ActivityData_</v>
      </c>
      <c r="R614" s="29"/>
      <c r="S614" s="32" t="str">
        <f>IF(H614="","",IF(H614=EUconst_NA,"",INDEX(EUwideConstants!$H:$O,MATCH(Q614,EUwideConstants!$S:$S,0),MATCH(H614,CNTR_TierList,0))))</f>
        <v/>
      </c>
      <c r="T614" s="23"/>
      <c r="U614" s="23"/>
      <c r="V614" s="23"/>
      <c r="W614" s="23"/>
    </row>
    <row r="615" spans="1:23" s="24" customFormat="1" ht="12.75" customHeight="1" outlineLevel="1" x14ac:dyDescent="0.2">
      <c r="A615" s="23"/>
      <c r="D615" s="13" t="s">
        <v>1020</v>
      </c>
      <c r="E615" s="14" t="str">
        <f>Translations!$B$478</f>
        <v>Korištena razina točnosti za podatak o djelatnosti:</v>
      </c>
      <c r="H615" s="192"/>
      <c r="I615" s="26" t="str">
        <f>IF(OR(ISBLANK(H615),H615=EUconst_NoTier),"",IF(S615=0,EUconst_NA,IF(ISERROR(S615),"",EUconst_MsgTierActivityLevel &amp; " " &amp;S615)))</f>
        <v/>
      </c>
      <c r="J615" s="27"/>
      <c r="K615" s="27"/>
      <c r="L615" s="27"/>
      <c r="M615" s="27"/>
      <c r="N615" s="28"/>
      <c r="P615" s="29"/>
      <c r="Q615" s="92" t="str">
        <f>EUconst_CNTR_ActivityData&amp;H585</f>
        <v>ActivityData_</v>
      </c>
      <c r="R615" s="29"/>
      <c r="S615" s="32" t="str">
        <f>IF(ISBLANK(H615),"",IF(H615=EUconst_NA,"",INDEX(EUwideConstants!$H:$O,MATCH(Q615,EUwideConstants!$S:$S,0),MATCH(H615,CNTR_TierList,0))))</f>
        <v/>
      </c>
      <c r="T615" s="23"/>
      <c r="U615" s="23"/>
      <c r="V615" s="23"/>
      <c r="W615" s="23"/>
    </row>
    <row r="616" spans="1:23" s="24" customFormat="1" ht="12.75" customHeight="1" outlineLevel="1" x14ac:dyDescent="0.2">
      <c r="A616" s="23"/>
      <c r="D616" s="13" t="s">
        <v>1021</v>
      </c>
      <c r="E616" s="14" t="str">
        <f>Translations!$B$479</f>
        <v>Postignuta nesigurnost:</v>
      </c>
      <c r="H616" s="229"/>
      <c r="I616" s="14" t="str">
        <f>Translations!$B$480</f>
        <v>Komentar:</v>
      </c>
      <c r="J616" s="193"/>
      <c r="K616" s="194"/>
      <c r="L616" s="194"/>
      <c r="M616" s="194"/>
      <c r="N616" s="195"/>
      <c r="P616" s="29"/>
      <c r="Q616" s="29"/>
      <c r="R616" s="29"/>
      <c r="S616" s="23"/>
      <c r="T616" s="23"/>
      <c r="U616" s="23"/>
      <c r="V616" s="23"/>
      <c r="W616" s="23"/>
    </row>
    <row r="617" spans="1:23" s="24" customFormat="1" ht="5.0999999999999996" customHeight="1" outlineLevel="1" x14ac:dyDescent="0.2">
      <c r="A617" s="23"/>
      <c r="D617" s="13"/>
      <c r="E617" s="67"/>
      <c r="F617" s="67"/>
      <c r="G617" s="67"/>
      <c r="H617" s="67"/>
      <c r="I617" s="67"/>
      <c r="J617" s="67"/>
      <c r="K617" s="67"/>
      <c r="L617" s="67"/>
      <c r="M617" s="67"/>
      <c r="N617" s="67"/>
      <c r="P617" s="29"/>
      <c r="Q617" s="29"/>
      <c r="R617" s="29"/>
      <c r="S617" s="23"/>
      <c r="T617" s="23"/>
      <c r="U617" s="23"/>
      <c r="V617" s="23"/>
      <c r="W617" s="23"/>
    </row>
    <row r="618" spans="1:23" s="24" customFormat="1" ht="15" customHeight="1" outlineLevel="1" x14ac:dyDescent="0.2">
      <c r="A618" s="23"/>
      <c r="D618" s="1179" t="str">
        <f>Translations!$B$490</f>
        <v>Faktori proračuna:</v>
      </c>
      <c r="E618" s="1179"/>
      <c r="F618" s="1179"/>
      <c r="G618" s="1179"/>
      <c r="H618" s="1179"/>
      <c r="I618" s="1179"/>
      <c r="J618" s="1179"/>
      <c r="K618" s="1179"/>
      <c r="L618" s="1179"/>
      <c r="M618" s="1179"/>
      <c r="N618" s="1179"/>
      <c r="P618" s="29"/>
      <c r="Q618" s="29"/>
      <c r="R618" s="29"/>
      <c r="S618" s="29"/>
      <c r="T618" s="6"/>
      <c r="U618" s="23"/>
      <c r="V618" s="23"/>
      <c r="W618" s="23"/>
    </row>
    <row r="619" spans="1:23" s="24" customFormat="1" ht="5.0999999999999996" customHeight="1" outlineLevel="1" x14ac:dyDescent="0.2">
      <c r="A619" s="23"/>
      <c r="D619" s="13"/>
      <c r="E619" s="14"/>
      <c r="P619" s="29"/>
      <c r="Q619" s="29"/>
      <c r="R619" s="29"/>
      <c r="S619" s="29"/>
      <c r="T619" s="6"/>
      <c r="U619" s="23"/>
      <c r="V619" s="23"/>
      <c r="W619" s="23"/>
    </row>
    <row r="620" spans="1:23" s="24" customFormat="1" ht="12.75" customHeight="1" outlineLevel="1" x14ac:dyDescent="0.2">
      <c r="A620" s="23"/>
      <c r="D620" s="13" t="s">
        <v>1017</v>
      </c>
      <c r="E620" s="14" t="str">
        <f>Translations!$B$515</f>
        <v>Korištene razine točnosti za faktore proračuna:</v>
      </c>
      <c r="P620" s="29"/>
      <c r="Q620" s="29"/>
      <c r="R620" s="29"/>
      <c r="S620" s="29"/>
      <c r="T620" s="23"/>
      <c r="U620" s="23"/>
      <c r="V620" s="23"/>
      <c r="W620" s="23"/>
    </row>
    <row r="621" spans="1:23" s="24" customFormat="1" ht="5.0999999999999996" customHeight="1" outlineLevel="1" x14ac:dyDescent="0.2">
      <c r="A621" s="23"/>
      <c r="D621" s="13"/>
      <c r="E621" s="14"/>
      <c r="P621" s="29"/>
      <c r="Q621" s="29"/>
      <c r="R621" s="29"/>
      <c r="S621" s="29"/>
      <c r="T621" s="23"/>
      <c r="U621" s="23"/>
      <c r="V621" s="23"/>
      <c r="W621" s="23"/>
    </row>
    <row r="622" spans="1:23" s="24" customFormat="1" ht="25.5" customHeight="1" outlineLevel="1" x14ac:dyDescent="0.2">
      <c r="A622" s="23"/>
      <c r="E622" s="1178" t="str">
        <f>Translations!$B$516</f>
        <v>Faktor proračuna:</v>
      </c>
      <c r="F622" s="1178"/>
      <c r="G622" s="1178"/>
      <c r="H622" s="50" t="str">
        <f>Translations!$B$517</f>
        <v>Zahtijevana razina točnosti:</v>
      </c>
      <c r="I622" s="50" t="str">
        <f>Translations!$B$518</f>
        <v>Korištena razina točnosti:</v>
      </c>
      <c r="J622" s="1206" t="str">
        <f>Translations!$B$519</f>
        <v>Puni tekst za korištenu razinu točnosti</v>
      </c>
      <c r="K622" s="1207"/>
      <c r="L622" s="1207"/>
      <c r="M622" s="1207"/>
      <c r="N622" s="1208"/>
      <c r="P622" s="29"/>
      <c r="Q622" s="29"/>
      <c r="R622" s="29"/>
      <c r="S622" s="15" t="s">
        <v>1036</v>
      </c>
      <c r="T622" s="23"/>
      <c r="U622" s="23"/>
      <c r="V622" s="23"/>
      <c r="W622" s="52" t="s">
        <v>1293</v>
      </c>
    </row>
    <row r="623" spans="1:23" s="24" customFormat="1" ht="12.75" customHeight="1" outlineLevel="1" x14ac:dyDescent="0.2">
      <c r="A623" s="23"/>
      <c r="D623" s="25" t="s">
        <v>1028</v>
      </c>
      <c r="E623" s="1177" t="str">
        <f>Translations!$B$520</f>
        <v>Donja ogrjevna vrijednost (DOV)</v>
      </c>
      <c r="F623" s="1177"/>
      <c r="G623" s="1177"/>
      <c r="H623" s="30" t="str">
        <f>IF(H585="","",IF(CNTR_Category="A",INDEX(EUwideConstants!$G:$G,MATCH(Q623,EUwideConstants!$S:$S,0)),INDEX(EUwideConstants!$P:$P,MATCH(Q623,EUwideConstants!$S:$S,0))))</f>
        <v/>
      </c>
      <c r="I623" s="192"/>
      <c r="J623" s="1182" t="str">
        <f t="shared" ref="J623:J628" si="39">IF(OR(ISBLANK(I623),I623=EUconst_NoTier),"",IF(S623=0,EUconst_NotApplicable,IF(ISERROR(S623),"",S623)))</f>
        <v/>
      </c>
      <c r="K623" s="1183"/>
      <c r="L623" s="1183"/>
      <c r="M623" s="1183"/>
      <c r="N623" s="1184"/>
      <c r="P623" s="29"/>
      <c r="Q623" s="92" t="str">
        <f>EUconst_CNTR_NCV&amp;H585</f>
        <v>NCV_</v>
      </c>
      <c r="R623" s="29"/>
      <c r="S623" s="31" t="str">
        <f>IF(ISBLANK(I623),"",IF(I623=EUconst_NA,"",INDEX(EUwideConstants!$H:$O,MATCH(Q623,EUwideConstants!$S:$S,0),MATCH(I623,CNTR_TierList,0))))</f>
        <v/>
      </c>
      <c r="T623" s="23"/>
      <c r="U623" s="23"/>
      <c r="V623" s="23"/>
      <c r="W623" s="32" t="b">
        <f t="shared" ref="W623:W628" si="40">(H623=EUconst_NA)</f>
        <v>0</v>
      </c>
    </row>
    <row r="624" spans="1:23" s="24" customFormat="1" ht="12.75" customHeight="1" outlineLevel="1" x14ac:dyDescent="0.2">
      <c r="A624" s="23"/>
      <c r="D624" s="25" t="s">
        <v>1029</v>
      </c>
      <c r="E624" s="1177" t="str">
        <f>Translations!$B$521</f>
        <v>Emisijski faktor (preliminarni)</v>
      </c>
      <c r="F624" s="1177"/>
      <c r="G624" s="1177"/>
      <c r="H624" s="30" t="str">
        <f>IF(H585="","",IF(CNTR_Category="A",INDEX(EUwideConstants!$G:$G,MATCH(Q624,EUwideConstants!$S:$S,0)),INDEX(EUwideConstants!$P:$P,MATCH(Q624,EUwideConstants!$S:$S,0))))</f>
        <v/>
      </c>
      <c r="I624" s="192"/>
      <c r="J624" s="1182" t="str">
        <f t="shared" si="39"/>
        <v/>
      </c>
      <c r="K624" s="1183"/>
      <c r="L624" s="1183"/>
      <c r="M624" s="1183"/>
      <c r="N624" s="1184"/>
      <c r="P624" s="29"/>
      <c r="Q624" s="92" t="str">
        <f>EUconst_CNTR_EF&amp;H585</f>
        <v>EF_</v>
      </c>
      <c r="R624" s="29"/>
      <c r="S624" s="31" t="str">
        <f>IF(ISBLANK(I624),"",IF(I624=EUconst_NA,"",INDEX(EUwideConstants!$H:$O,MATCH(Q624,EUwideConstants!$S:$S,0),MATCH(I624,CNTR_TierList,0))))</f>
        <v/>
      </c>
      <c r="T624" s="23"/>
      <c r="U624" s="23"/>
      <c r="V624" s="23"/>
      <c r="W624" s="32" t="b">
        <f t="shared" si="40"/>
        <v>0</v>
      </c>
    </row>
    <row r="625" spans="1:23" s="24" customFormat="1" ht="12.75" customHeight="1" outlineLevel="1" x14ac:dyDescent="0.2">
      <c r="A625" s="23"/>
      <c r="D625" s="25" t="s">
        <v>1466</v>
      </c>
      <c r="E625" s="1177" t="str">
        <f>Translations!$B$522</f>
        <v>Oksidacijski faktor</v>
      </c>
      <c r="F625" s="1177"/>
      <c r="G625" s="1177"/>
      <c r="H625" s="30" t="str">
        <f>IF(H585="","",IF(CNTR_Category="A",INDEX(EUwideConstants!$G:$G,MATCH(Q625,EUwideConstants!$S:$S,0)),INDEX(EUwideConstants!$P:$P,MATCH(Q625,EUwideConstants!$S:$S,0))))</f>
        <v/>
      </c>
      <c r="I625" s="192"/>
      <c r="J625" s="1182" t="str">
        <f t="shared" si="39"/>
        <v/>
      </c>
      <c r="K625" s="1183"/>
      <c r="L625" s="1183"/>
      <c r="M625" s="1183"/>
      <c r="N625" s="1184"/>
      <c r="P625" s="29"/>
      <c r="Q625" s="92" t="str">
        <f>EUconst_CNTR_OxidationFactor&amp;H585</f>
        <v>OxF_</v>
      </c>
      <c r="R625" s="29"/>
      <c r="S625" s="31" t="str">
        <f>IF(ISBLANK(I625),"",IF(I625=EUconst_NA,"",INDEX(EUwideConstants!$H:$O,MATCH(Q625,EUwideConstants!$S:$S,0),MATCH(I625,CNTR_TierList,0))))</f>
        <v/>
      </c>
      <c r="T625" s="23"/>
      <c r="U625" s="23"/>
      <c r="V625" s="23"/>
      <c r="W625" s="32" t="b">
        <f t="shared" si="40"/>
        <v>0</v>
      </c>
    </row>
    <row r="626" spans="1:23" s="24" customFormat="1" ht="12.75" customHeight="1" outlineLevel="1" x14ac:dyDescent="0.2">
      <c r="A626" s="23"/>
      <c r="D626" s="25" t="s">
        <v>1467</v>
      </c>
      <c r="E626" s="1177" t="str">
        <f>Translations!$B$523</f>
        <v>Konverzijski faktor</v>
      </c>
      <c r="F626" s="1177"/>
      <c r="G626" s="1177"/>
      <c r="H626" s="30" t="str">
        <f>IF(H585="","",IF(CNTR_Category="A",INDEX(EUwideConstants!$G:$G,MATCH(Q626,EUwideConstants!$S:$S,0)),INDEX(EUwideConstants!$P:$P,MATCH(Q626,EUwideConstants!$S:$S,0))))</f>
        <v/>
      </c>
      <c r="I626" s="192"/>
      <c r="J626" s="1182" t="str">
        <f t="shared" si="39"/>
        <v/>
      </c>
      <c r="K626" s="1183"/>
      <c r="L626" s="1183"/>
      <c r="M626" s="1183"/>
      <c r="N626" s="1184"/>
      <c r="P626" s="29"/>
      <c r="Q626" s="92" t="str">
        <f>EUconst_CNTR_ConversionFactor&amp;H585</f>
        <v>ConvF_</v>
      </c>
      <c r="R626" s="29"/>
      <c r="S626" s="31" t="str">
        <f>IF(ISBLANK(I626),"",IF(I626=EUconst_NA,"",INDEX(EUwideConstants!$H:$O,MATCH(Q626,EUwideConstants!$S:$S,0),MATCH(I626,CNTR_TierList,0))))</f>
        <v/>
      </c>
      <c r="T626" s="23"/>
      <c r="U626" s="23"/>
      <c r="V626" s="23"/>
      <c r="W626" s="32" t="b">
        <f t="shared" si="40"/>
        <v>0</v>
      </c>
    </row>
    <row r="627" spans="1:23" s="24" customFormat="1" ht="12.75" customHeight="1" outlineLevel="1" x14ac:dyDescent="0.2">
      <c r="A627" s="23"/>
      <c r="D627" s="25" t="s">
        <v>1468</v>
      </c>
      <c r="E627" s="1177" t="str">
        <f>Translations!$B$524</f>
        <v>Sadržaj ugljika</v>
      </c>
      <c r="F627" s="1177"/>
      <c r="G627" s="1177"/>
      <c r="H627" s="30" t="str">
        <f>IF(H585="","",IF(CNTR_Category="A",INDEX(EUwideConstants!$G:$G,MATCH(Q627,EUwideConstants!$S:$S,0)),INDEX(EUwideConstants!$P:$P,MATCH(Q627,EUwideConstants!$S:$S,0))))</f>
        <v/>
      </c>
      <c r="I627" s="192"/>
      <c r="J627" s="1182" t="str">
        <f t="shared" si="39"/>
        <v/>
      </c>
      <c r="K627" s="1183"/>
      <c r="L627" s="1183"/>
      <c r="M627" s="1183"/>
      <c r="N627" s="1184"/>
      <c r="P627" s="209"/>
      <c r="Q627" s="92" t="str">
        <f>EUconst_CNTR_CarbonContent&amp;H585</f>
        <v>CarbC_</v>
      </c>
      <c r="R627" s="29"/>
      <c r="S627" s="31" t="str">
        <f>IF(ISBLANK(I627),"",IF(I627=EUconst_NA,"",INDEX(EUwideConstants!$H:$O,MATCH(Q627,EUwideConstants!$S:$S,0),MATCH(I627,CNTR_TierList,0))))</f>
        <v/>
      </c>
      <c r="T627" s="23"/>
      <c r="U627" s="23"/>
      <c r="V627" s="23"/>
      <c r="W627" s="32" t="b">
        <f t="shared" si="40"/>
        <v>0</v>
      </c>
    </row>
    <row r="628" spans="1:23" s="24" customFormat="1" ht="12.75" customHeight="1" outlineLevel="1" x14ac:dyDescent="0.2">
      <c r="A628" s="23"/>
      <c r="D628" s="25" t="s">
        <v>1469</v>
      </c>
      <c r="E628" s="1177" t="str">
        <f>Translations!$B$525</f>
        <v>Udio biomase (ukoliko je primjenjiv)</v>
      </c>
      <c r="F628" s="1177"/>
      <c r="G628" s="1177"/>
      <c r="H628" s="30" t="str">
        <f>IF(H585="","",IF(CNTR_Category="A",INDEX(EUwideConstants!$G:$G,MATCH(Q628,EUwideConstants!$S:$S,0)),INDEX(EUwideConstants!$P:$P,MATCH(Q628,EUwideConstants!$S:$S,0))))</f>
        <v/>
      </c>
      <c r="I628" s="192"/>
      <c r="J628" s="1182" t="str">
        <f t="shared" si="39"/>
        <v/>
      </c>
      <c r="K628" s="1183"/>
      <c r="L628" s="1183"/>
      <c r="M628" s="1183"/>
      <c r="N628" s="1184"/>
      <c r="P628" s="29"/>
      <c r="Q628" s="92" t="str">
        <f>EUconst_CNTR_BiomassContent&amp;H585</f>
        <v>BioC_</v>
      </c>
      <c r="R628" s="29"/>
      <c r="S628" s="31" t="str">
        <f>IF(ISBLANK(I628),"",IF(I628=EUconst_NA,"",INDEX(EUwideConstants!$H:$O,MATCH(Q628,EUwideConstants!$S:$S,0),MATCH(I628,CNTR_TierList,0))))</f>
        <v/>
      </c>
      <c r="T628" s="23"/>
      <c r="U628" s="23"/>
      <c r="V628" s="23"/>
      <c r="W628" s="32" t="b">
        <f t="shared" si="40"/>
        <v>0</v>
      </c>
    </row>
    <row r="629" spans="1:23" s="24" customFormat="1" outlineLevel="1" x14ac:dyDescent="0.2">
      <c r="A629" s="23"/>
      <c r="D629" s="13"/>
      <c r="E629" s="67"/>
      <c r="F629" s="67"/>
      <c r="G629" s="67"/>
      <c r="H629" s="67"/>
      <c r="I629" s="67"/>
      <c r="J629" s="67"/>
      <c r="K629" s="67"/>
      <c r="L629" s="67"/>
      <c r="M629" s="67"/>
      <c r="N629" s="67"/>
      <c r="P629" s="29"/>
      <c r="Q629" s="23"/>
      <c r="R629" s="23"/>
      <c r="S629" s="23"/>
      <c r="T629" s="23"/>
      <c r="U629" s="23"/>
      <c r="V629" s="23"/>
      <c r="W629" s="23"/>
    </row>
    <row r="630" spans="1:23" s="24" customFormat="1" outlineLevel="1" x14ac:dyDescent="0.2">
      <c r="A630" s="23"/>
      <c r="D630" s="13" t="s">
        <v>1347</v>
      </c>
      <c r="E630" s="14" t="str">
        <f>Translations!$B$534</f>
        <v>Detalji faktora proračuna:</v>
      </c>
      <c r="F630" s="67"/>
      <c r="G630" s="67"/>
      <c r="H630" s="67"/>
      <c r="I630" s="67"/>
      <c r="J630" s="67"/>
      <c r="K630" s="67"/>
      <c r="L630" s="67"/>
      <c r="M630" s="67"/>
      <c r="N630" s="67"/>
      <c r="P630" s="29"/>
      <c r="Q630" s="23"/>
      <c r="R630" s="23"/>
      <c r="S630" s="23"/>
      <c r="T630" s="23"/>
      <c r="U630" s="23"/>
      <c r="V630" s="23"/>
      <c r="W630" s="23"/>
    </row>
    <row r="631" spans="1:23" s="24" customFormat="1" ht="5.0999999999999996" customHeight="1" outlineLevel="1" x14ac:dyDescent="0.2">
      <c r="A631" s="23"/>
      <c r="D631" s="13"/>
      <c r="E631" s="67"/>
      <c r="F631" s="67"/>
      <c r="G631" s="67"/>
      <c r="H631" s="67"/>
      <c r="I631" s="67"/>
      <c r="J631" s="67"/>
      <c r="K631" s="67"/>
      <c r="L631" s="67"/>
      <c r="M631" s="67"/>
      <c r="N631" s="67"/>
      <c r="P631" s="29"/>
      <c r="Q631" s="23"/>
      <c r="R631" s="23"/>
      <c r="S631" s="23"/>
      <c r="T631" s="23"/>
      <c r="U631" s="23"/>
      <c r="V631" s="23"/>
      <c r="W631" s="23"/>
    </row>
    <row r="632" spans="1:23" s="24" customFormat="1" ht="25.5" customHeight="1" outlineLevel="1" x14ac:dyDescent="0.2">
      <c r="A632" s="23"/>
      <c r="E632" s="1178" t="str">
        <f t="shared" ref="E632:E638" si="41">E622</f>
        <v>Faktor proračuna:</v>
      </c>
      <c r="F632" s="1178"/>
      <c r="G632" s="1178"/>
      <c r="H632" s="50" t="str">
        <f>I622</f>
        <v>Korištena razina točnosti:</v>
      </c>
      <c r="I632" s="51" t="str">
        <f>Translations!$B$535</f>
        <v>Zadana vrijednost</v>
      </c>
      <c r="J632" s="51" t="str">
        <f>Translations!$B$536</f>
        <v>Jedinica</v>
      </c>
      <c r="K632" s="51" t="str">
        <f>Translations!$B$537</f>
        <v>Oznaka izvora</v>
      </c>
      <c r="L632" s="51" t="str">
        <f>Translations!$B$538</f>
        <v>Oznaka analize</v>
      </c>
      <c r="M632" s="51" t="str">
        <f>Translations!$B$539</f>
        <v>Oznaka uzorkovanja</v>
      </c>
      <c r="N632" s="51" t="str">
        <f>Translations!$B$540</f>
        <v>Učestalost analiza</v>
      </c>
      <c r="P632" s="29"/>
      <c r="Q632" s="23"/>
      <c r="R632" s="23"/>
      <c r="S632" s="52" t="s">
        <v>383</v>
      </c>
      <c r="T632" s="23"/>
      <c r="U632" s="23"/>
      <c r="V632" s="23"/>
      <c r="W632" s="52" t="s">
        <v>1293</v>
      </c>
    </row>
    <row r="633" spans="1:23" s="24" customFormat="1" ht="12.75" customHeight="1" outlineLevel="1" x14ac:dyDescent="0.2">
      <c r="A633" s="23"/>
      <c r="D633" s="25" t="s">
        <v>1028</v>
      </c>
      <c r="E633" s="1177" t="str">
        <f t="shared" si="41"/>
        <v>Donja ogrjevna vrijednost (DOV)</v>
      </c>
      <c r="F633" s="1177"/>
      <c r="G633" s="1177"/>
      <c r="H633" s="30" t="str">
        <f t="shared" ref="H633:H638" si="42">IF(OR(ISBLANK(I623),I623=EUconst_NA),"",I623)</f>
        <v/>
      </c>
      <c r="I633" s="192"/>
      <c r="J633" s="192"/>
      <c r="K633" s="214"/>
      <c r="L633" s="213"/>
      <c r="M633" s="213"/>
      <c r="N633" s="196"/>
      <c r="P633" s="209"/>
      <c r="Q633" s="23"/>
      <c r="R633" s="23"/>
      <c r="S633" s="63" t="str">
        <f>IF(H633="","",IF(I623=EUconst_NA,"",INDEX(EUwideConstants!$AL:$AR,MATCH(Q623,EUwideConstants!$S:$S,0),MATCH(I623,CNTR_TierList,0))))</f>
        <v/>
      </c>
      <c r="T633" s="23"/>
      <c r="U633" s="23"/>
      <c r="V633" s="23"/>
      <c r="W633" s="32" t="b">
        <f t="shared" ref="W633:W638" si="43">OR(H633="",H633=EUconst_NA,J623=EUconst_NotApplicable)</f>
        <v>1</v>
      </c>
    </row>
    <row r="634" spans="1:23" s="24" customFormat="1" ht="12.75" customHeight="1" outlineLevel="1" x14ac:dyDescent="0.2">
      <c r="A634" s="23"/>
      <c r="D634" s="25" t="s">
        <v>1029</v>
      </c>
      <c r="E634" s="1177" t="str">
        <f t="shared" si="41"/>
        <v>Emisijski faktor (preliminarni)</v>
      </c>
      <c r="F634" s="1177"/>
      <c r="G634" s="1177"/>
      <c r="H634" s="30" t="str">
        <f t="shared" si="42"/>
        <v/>
      </c>
      <c r="I634" s="197"/>
      <c r="J634" s="192"/>
      <c r="K634" s="213"/>
      <c r="L634" s="271"/>
      <c r="M634" s="271"/>
      <c r="N634" s="196"/>
      <c r="P634" s="29"/>
      <c r="Q634" s="23"/>
      <c r="R634" s="23"/>
      <c r="S634" s="63" t="str">
        <f>IF(H634="","",IF(I624=EUconst_NA,"",INDEX(EUwideConstants!$AL:$AR,MATCH(Q624,EUwideConstants!$S:$S,0),MATCH(I624,CNTR_TierList,0))))</f>
        <v/>
      </c>
      <c r="T634" s="23"/>
      <c r="U634" s="23"/>
      <c r="V634" s="23"/>
      <c r="W634" s="32" t="b">
        <f t="shared" si="43"/>
        <v>1</v>
      </c>
    </row>
    <row r="635" spans="1:23" s="24" customFormat="1" ht="12.75" customHeight="1" outlineLevel="1" x14ac:dyDescent="0.2">
      <c r="A635" s="23"/>
      <c r="D635" s="25" t="s">
        <v>1466</v>
      </c>
      <c r="E635" s="1177" t="str">
        <f t="shared" si="41"/>
        <v>Oksidacijski faktor</v>
      </c>
      <c r="F635" s="1177"/>
      <c r="G635" s="1177"/>
      <c r="H635" s="30" t="str">
        <f t="shared" si="42"/>
        <v/>
      </c>
      <c r="I635" s="192"/>
      <c r="J635" s="192"/>
      <c r="K635" s="213"/>
      <c r="L635" s="213"/>
      <c r="M635" s="213"/>
      <c r="N635" s="196"/>
      <c r="P635" s="29"/>
      <c r="Q635" s="23"/>
      <c r="R635" s="23"/>
      <c r="S635" s="63" t="str">
        <f>IF(H635="","",IF(I625=EUconst_NA,"",INDEX(EUwideConstants!$AL:$AR,MATCH(Q625,EUwideConstants!$S:$S,0),MATCH(I625,CNTR_TierList,0))))</f>
        <v/>
      </c>
      <c r="T635" s="23"/>
      <c r="U635" s="23"/>
      <c r="V635" s="23"/>
      <c r="W635" s="32" t="b">
        <f t="shared" si="43"/>
        <v>1</v>
      </c>
    </row>
    <row r="636" spans="1:23" s="24" customFormat="1" ht="12.75" customHeight="1" outlineLevel="1" x14ac:dyDescent="0.2">
      <c r="A636" s="23"/>
      <c r="D636" s="25" t="s">
        <v>1467</v>
      </c>
      <c r="E636" s="1177" t="str">
        <f t="shared" si="41"/>
        <v>Konverzijski faktor</v>
      </c>
      <c r="F636" s="1177"/>
      <c r="G636" s="1177"/>
      <c r="H636" s="30" t="str">
        <f t="shared" si="42"/>
        <v/>
      </c>
      <c r="I636" s="192"/>
      <c r="J636" s="192"/>
      <c r="K636" s="213"/>
      <c r="L636" s="271"/>
      <c r="M636" s="213"/>
      <c r="N636" s="196"/>
      <c r="P636" s="29"/>
      <c r="Q636" s="23"/>
      <c r="R636" s="23"/>
      <c r="S636" s="63" t="str">
        <f>IF(H636="","",IF(I626=EUconst_NA,"",INDEX(EUwideConstants!$AL:$AR,MATCH(Q626,EUwideConstants!$S:$S,0),MATCH(I626,CNTR_TierList,0))))</f>
        <v/>
      </c>
      <c r="T636" s="23"/>
      <c r="U636" s="23"/>
      <c r="V636" s="23"/>
      <c r="W636" s="32" t="b">
        <f t="shared" si="43"/>
        <v>1</v>
      </c>
    </row>
    <row r="637" spans="1:23" s="24" customFormat="1" ht="12.75" customHeight="1" outlineLevel="1" x14ac:dyDescent="0.2">
      <c r="A637" s="23"/>
      <c r="D637" s="25" t="s">
        <v>1468</v>
      </c>
      <c r="E637" s="1177" t="str">
        <f t="shared" si="41"/>
        <v>Sadržaj ugljika</v>
      </c>
      <c r="F637" s="1177"/>
      <c r="G637" s="1177"/>
      <c r="H637" s="30" t="str">
        <f t="shared" si="42"/>
        <v/>
      </c>
      <c r="I637" s="192"/>
      <c r="J637" s="192"/>
      <c r="K637" s="213"/>
      <c r="L637" s="213"/>
      <c r="M637" s="213"/>
      <c r="N637" s="196"/>
      <c r="P637" s="29"/>
      <c r="Q637" s="23"/>
      <c r="R637" s="23"/>
      <c r="S637" s="63" t="str">
        <f>IF(H637="","",IF(I627=EUconst_NA,"",INDEX(EUwideConstants!$AL:$AR,MATCH(Q627,EUwideConstants!$S:$S,0),MATCH(I627,CNTR_TierList,0))))</f>
        <v/>
      </c>
      <c r="T637" s="23"/>
      <c r="U637" s="23"/>
      <c r="V637" s="23"/>
      <c r="W637" s="32" t="b">
        <f t="shared" si="43"/>
        <v>1</v>
      </c>
    </row>
    <row r="638" spans="1:23" s="24" customFormat="1" ht="12.75" customHeight="1" outlineLevel="1" x14ac:dyDescent="0.2">
      <c r="A638" s="23"/>
      <c r="D638" s="25" t="s">
        <v>1469</v>
      </c>
      <c r="E638" s="1177" t="str">
        <f t="shared" si="41"/>
        <v>Udio biomase (ukoliko je primjenjiv)</v>
      </c>
      <c r="F638" s="1177"/>
      <c r="G638" s="1177"/>
      <c r="H638" s="30" t="str">
        <f t="shared" si="42"/>
        <v/>
      </c>
      <c r="I638" s="192"/>
      <c r="J638" s="197"/>
      <c r="K638" s="213"/>
      <c r="L638" s="213"/>
      <c r="M638" s="213"/>
      <c r="N638" s="196"/>
      <c r="P638" s="47"/>
      <c r="Q638" s="23"/>
      <c r="R638" s="23"/>
      <c r="S638" s="63" t="str">
        <f>IF(H638="","",IF(I628=EUconst_NA,"",INDEX(EUwideConstants!$AL:$AR,MATCH(Q628,EUwideConstants!$S:$S,0),MATCH(I628,CNTR_TierList,0))))</f>
        <v/>
      </c>
      <c r="T638" s="23"/>
      <c r="U638" s="23"/>
      <c r="V638" s="23"/>
      <c r="W638" s="32" t="b">
        <f t="shared" si="43"/>
        <v>1</v>
      </c>
    </row>
    <row r="639" spans="1:23" s="24" customFormat="1" ht="12.75" customHeight="1" outlineLevel="1" x14ac:dyDescent="0.2">
      <c r="A639" s="23"/>
      <c r="D639" s="13"/>
      <c r="P639" s="29"/>
      <c r="Q639" s="23"/>
      <c r="R639" s="23"/>
      <c r="S639" s="23"/>
      <c r="T639" s="23"/>
      <c r="U639" s="23"/>
      <c r="V639" s="23"/>
      <c r="W639" s="23"/>
    </row>
    <row r="640" spans="1:23" s="24" customFormat="1" ht="15" customHeight="1" outlineLevel="1" x14ac:dyDescent="0.2">
      <c r="A640" s="23"/>
      <c r="D640" s="1179" t="str">
        <f>Translations!$B$545</f>
        <v>Komentari i objašnjenja</v>
      </c>
      <c r="E640" s="1179"/>
      <c r="F640" s="1179"/>
      <c r="G640" s="1179"/>
      <c r="H640" s="1179"/>
      <c r="I640" s="1179"/>
      <c r="J640" s="1179"/>
      <c r="K640" s="1179"/>
      <c r="L640" s="1179"/>
      <c r="M640" s="1179"/>
      <c r="N640" s="1179"/>
      <c r="P640" s="29"/>
      <c r="Q640" s="29"/>
      <c r="R640" s="29"/>
      <c r="S640" s="29"/>
      <c r="T640" s="6"/>
      <c r="U640" s="23"/>
      <c r="V640" s="23"/>
      <c r="W640" s="23"/>
    </row>
    <row r="641" spans="1:23" s="24" customFormat="1" ht="5.0999999999999996" customHeight="1" outlineLevel="1" x14ac:dyDescent="0.2">
      <c r="A641" s="23"/>
      <c r="D641" s="13"/>
      <c r="P641" s="29"/>
      <c r="Q641" s="23"/>
      <c r="R641" s="23"/>
      <c r="S641" s="23"/>
      <c r="T641" s="23"/>
      <c r="U641" s="23"/>
      <c r="V641" s="23"/>
      <c r="W641" s="23"/>
    </row>
    <row r="642" spans="1:23" s="24" customFormat="1" ht="12.75" customHeight="1" outlineLevel="1" x14ac:dyDescent="0.2">
      <c r="A642" s="23"/>
      <c r="D642" s="13" t="s">
        <v>1349</v>
      </c>
      <c r="E642" s="1005" t="str">
        <f>Translations!$B$1198</f>
        <v>Komentari i obrazloženja ako nisu primijenjene zahtijevane razine:</v>
      </c>
      <c r="F642" s="1005"/>
      <c r="G642" s="1005"/>
      <c r="H642" s="1005"/>
      <c r="I642" s="1005"/>
      <c r="J642" s="1005"/>
      <c r="K642" s="1005"/>
      <c r="L642" s="1005"/>
      <c r="M642" s="1005"/>
      <c r="N642" s="1005"/>
      <c r="P642" s="29"/>
      <c r="Q642" s="23"/>
      <c r="R642" s="23"/>
      <c r="S642" s="23"/>
      <c r="T642" s="23"/>
      <c r="U642" s="23"/>
      <c r="V642" s="23"/>
      <c r="W642" s="23"/>
    </row>
    <row r="643" spans="1:23" s="24" customFormat="1" ht="5.0999999999999996" customHeight="1" outlineLevel="1" x14ac:dyDescent="0.2">
      <c r="A643" s="23"/>
      <c r="D643" s="13"/>
      <c r="E643" s="48"/>
      <c r="P643" s="29"/>
      <c r="Q643" s="23"/>
      <c r="R643" s="23"/>
      <c r="S643" s="23"/>
      <c r="T643" s="23"/>
      <c r="U643" s="23"/>
      <c r="V643" s="23"/>
      <c r="W643" s="23"/>
    </row>
    <row r="644" spans="1:23" s="24" customFormat="1" ht="12.75" customHeight="1" outlineLevel="1" x14ac:dyDescent="0.2">
      <c r="A644" s="23"/>
      <c r="D644" s="13"/>
      <c r="E644" s="1181"/>
      <c r="F644" s="1101"/>
      <c r="G644" s="1101"/>
      <c r="H644" s="1101"/>
      <c r="I644" s="1101"/>
      <c r="J644" s="1101"/>
      <c r="K644" s="1101"/>
      <c r="L644" s="1101"/>
      <c r="M644" s="1101"/>
      <c r="N644" s="1102"/>
      <c r="P644" s="29"/>
      <c r="Q644" s="23"/>
      <c r="R644" s="23"/>
      <c r="S644" s="23"/>
      <c r="T644" s="23"/>
      <c r="U644" s="23"/>
      <c r="V644" s="23"/>
      <c r="W644" s="23"/>
    </row>
    <row r="645" spans="1:23" s="24" customFormat="1" ht="12.75" customHeight="1" outlineLevel="1" x14ac:dyDescent="0.2">
      <c r="A645" s="23"/>
      <c r="D645" s="13"/>
      <c r="E645" s="1180"/>
      <c r="F645" s="1091"/>
      <c r="G645" s="1091"/>
      <c r="H645" s="1091"/>
      <c r="I645" s="1091"/>
      <c r="J645" s="1091"/>
      <c r="K645" s="1091"/>
      <c r="L645" s="1091"/>
      <c r="M645" s="1091"/>
      <c r="N645" s="1092"/>
      <c r="P645" s="29"/>
      <c r="Q645" s="23"/>
      <c r="R645" s="23"/>
      <c r="S645" s="23"/>
      <c r="T645" s="23"/>
      <c r="U645" s="23"/>
      <c r="V645" s="23"/>
      <c r="W645" s="23"/>
    </row>
    <row r="646" spans="1:23" s="24" customFormat="1" ht="12.75" customHeight="1" outlineLevel="1" x14ac:dyDescent="0.2">
      <c r="A646" s="23"/>
      <c r="D646" s="13"/>
      <c r="E646" s="1238"/>
      <c r="F646" s="1094"/>
      <c r="G646" s="1094"/>
      <c r="H646" s="1094"/>
      <c r="I646" s="1094"/>
      <c r="J646" s="1094"/>
      <c r="K646" s="1094"/>
      <c r="L646" s="1094"/>
      <c r="M646" s="1094"/>
      <c r="N646" s="1095"/>
      <c r="P646" s="29"/>
      <c r="Q646" s="23"/>
      <c r="R646" s="23"/>
      <c r="S646" s="23"/>
      <c r="T646" s="23"/>
      <c r="U646" s="23"/>
      <c r="V646" s="23"/>
      <c r="W646" s="23"/>
    </row>
    <row r="647" spans="1:23" ht="12.75" customHeight="1" thickBot="1" x14ac:dyDescent="0.25">
      <c r="A647" s="72"/>
      <c r="C647" s="54"/>
      <c r="D647" s="55"/>
      <c r="E647" s="56"/>
      <c r="F647" s="54"/>
      <c r="G647" s="57"/>
      <c r="H647" s="57"/>
      <c r="I647" s="57"/>
      <c r="J647" s="57"/>
      <c r="K647" s="57"/>
      <c r="L647" s="57"/>
      <c r="M647" s="57"/>
      <c r="N647" s="57"/>
      <c r="O647" s="24"/>
      <c r="P647" s="15"/>
      <c r="Q647" s="72"/>
      <c r="R647" s="72"/>
      <c r="S647" s="75"/>
      <c r="T647" s="72"/>
      <c r="U647" s="72"/>
      <c r="V647" s="72"/>
      <c r="W647" s="72"/>
    </row>
    <row r="648" spans="1:23" ht="12.75" customHeight="1" thickBot="1" x14ac:dyDescent="0.25">
      <c r="A648" s="72"/>
      <c r="D648" s="13"/>
      <c r="E648" s="22"/>
      <c r="G648" s="2"/>
      <c r="H648" s="2"/>
      <c r="I648" s="2"/>
      <c r="J648" s="2"/>
      <c r="L648" s="2"/>
      <c r="M648" s="2"/>
      <c r="N648" s="2"/>
      <c r="O648" s="24"/>
      <c r="P648" s="15"/>
      <c r="Q648" s="72"/>
      <c r="R648" s="72"/>
      <c r="S648" s="66" t="s">
        <v>468</v>
      </c>
      <c r="T648" s="107" t="s">
        <v>469</v>
      </c>
      <c r="U648" s="107" t="s">
        <v>470</v>
      </c>
      <c r="V648" s="72"/>
      <c r="W648" s="72"/>
    </row>
    <row r="649" spans="1:23" s="186" customFormat="1" ht="15" customHeight="1" thickBot="1" x14ac:dyDescent="0.25">
      <c r="A649" s="76"/>
      <c r="B649" s="34"/>
      <c r="C649" s="35" t="str">
        <f>"F"&amp;Q649</f>
        <v>F9</v>
      </c>
      <c r="D649" s="1179" t="str">
        <f>CONCATENATE(Euconst_SourceStream," ", Q649,":")</f>
        <v>Tok izvora 9:</v>
      </c>
      <c r="E649" s="1179"/>
      <c r="F649" s="1179"/>
      <c r="G649" s="1193"/>
      <c r="H649" s="1200" t="str">
        <f>IF(INDEX('C_Opis postrojenja'!$F$194:$F$204,MATCH(C649,'C_Opis postrojenja'!$E$194:$E$204,0))&gt;0,INDEX('C_Opis postrojenja'!$F$194:$F$204,MATCH(C649,'C_Opis postrojenja'!$E$194:$E$204,0)),"")</f>
        <v/>
      </c>
      <c r="I649" s="1200"/>
      <c r="J649" s="1200"/>
      <c r="K649" s="1200"/>
      <c r="L649" s="1201"/>
      <c r="M649" s="1229" t="str">
        <f>IF(S649=TRUE,IF(U649="",T649,U649),"")</f>
        <v/>
      </c>
      <c r="N649" s="1230"/>
      <c r="O649" s="24"/>
      <c r="P649" s="41"/>
      <c r="Q649" s="33">
        <f>Q583+1</f>
        <v>9</v>
      </c>
      <c r="R649" s="37"/>
      <c r="S649" s="40" t="b">
        <f>IF(INDEX('C_Opis postrojenja'!$M:$M,MATCH(Q651,'C_Opis postrojenja'!$Q:$Q,0))="",FALSE,TRUE)</f>
        <v>0</v>
      </c>
      <c r="T649" s="92" t="str">
        <f>IF(S649=TRUE,INDEX('C_Opis postrojenja'!$M:$M,MATCH(Q651,'C_Opis postrojenja'!$Q:$Q,0)),"")</f>
        <v/>
      </c>
      <c r="U649" s="40" t="str">
        <f>IF(S649=TRUE,IF(ISBLANK(INDEX('C_Opis postrojenja'!$N:$N,MATCH(Q651,'C_Opis postrojenja'!$Q:$Q,0))),"",INDEX('C_Opis postrojenja'!$N:$N,MATCH(Q651,'C_Opis postrojenja'!$Q:$Q,0))),"")</f>
        <v/>
      </c>
      <c r="V649" s="37"/>
      <c r="W649" s="37"/>
    </row>
    <row r="650" spans="1:23" s="24" customFormat="1" ht="5.0999999999999996" customHeight="1" x14ac:dyDescent="0.2">
      <c r="A650" s="72"/>
      <c r="B650" s="8"/>
      <c r="C650" s="8"/>
      <c r="D650" s="8"/>
      <c r="E650" s="8"/>
      <c r="F650" s="8"/>
      <c r="G650" s="8"/>
      <c r="H650" s="8"/>
      <c r="I650" s="8"/>
      <c r="J650" s="8"/>
      <c r="K650" s="8"/>
      <c r="L650" s="8"/>
      <c r="M650" s="7"/>
      <c r="N650" s="7"/>
      <c r="P650" s="17"/>
      <c r="Q650" s="12"/>
      <c r="R650" s="23"/>
      <c r="S650" s="23"/>
      <c r="T650" s="23"/>
      <c r="U650" s="23"/>
      <c r="V650" s="23"/>
      <c r="W650" s="23"/>
    </row>
    <row r="651" spans="1:23" s="24" customFormat="1" ht="12.75" customHeight="1" x14ac:dyDescent="0.2">
      <c r="A651" s="72"/>
      <c r="B651" s="8"/>
      <c r="C651" s="8"/>
      <c r="D651" s="13"/>
      <c r="E651" s="1066" t="str">
        <f>Translations!$B$437</f>
        <v>Vrsta toka izvora:</v>
      </c>
      <c r="F651" s="1066"/>
      <c r="G651" s="1022"/>
      <c r="H651" s="1218" t="str">
        <f>IF(INDEX('C_Opis postrojenja'!$I$194:$I$204,MATCH(C649,'C_Opis postrojenja'!$E$194:$E$204,0))&gt;0,INDEX('C_Opis postrojenja'!$I$194:$I$204,MATCH(C649,'C_Opis postrojenja'!$E$194:$E$204,0)),"")</f>
        <v/>
      </c>
      <c r="I651" s="1219"/>
      <c r="J651" s="1219"/>
      <c r="K651" s="1219"/>
      <c r="L651" s="1220"/>
      <c r="P651" s="17"/>
      <c r="Q651" s="39" t="str">
        <f>EUconst_CNTR_SourceCategory&amp;C649</f>
        <v>SourceCategory_F9</v>
      </c>
      <c r="R651" s="23"/>
      <c r="S651" s="23"/>
      <c r="T651" s="23"/>
      <c r="U651" s="23"/>
      <c r="V651" s="23"/>
      <c r="W651" s="23"/>
    </row>
    <row r="652" spans="1:23" s="24" customFormat="1" ht="12.75" customHeight="1" outlineLevel="1" x14ac:dyDescent="0.2">
      <c r="A652" s="23"/>
      <c r="B652" s="8"/>
      <c r="C652" s="8"/>
      <c r="D652" s="11"/>
      <c r="E652" s="1066" t="str">
        <f>Translations!$B$438</f>
        <v>Primijenjiva metoda prema Uredbi:</v>
      </c>
      <c r="F652" s="1066"/>
      <c r="G652" s="1022"/>
      <c r="H652" s="1188" t="str">
        <f>IF(H651="","",INDEX(EUwideConstants!F:F,MATCH(H651,EUwideConstants!Q:Q,0)))</f>
        <v/>
      </c>
      <c r="I652" s="1188"/>
      <c r="J652" s="1188"/>
      <c r="K652" s="1188"/>
      <c r="L652" s="1188"/>
      <c r="M652" s="2"/>
      <c r="N652" s="2"/>
      <c r="P652" s="17"/>
      <c r="Q652" s="12"/>
      <c r="R652" s="23"/>
      <c r="S652" s="23"/>
      <c r="T652" s="23"/>
      <c r="U652" s="23"/>
      <c r="V652" s="23"/>
      <c r="W652" s="23"/>
    </row>
    <row r="653" spans="1:23" s="24" customFormat="1" ht="12.75" customHeight="1" outlineLevel="1" x14ac:dyDescent="0.2">
      <c r="A653" s="23"/>
      <c r="D653" s="38"/>
      <c r="E653" s="1066" t="str">
        <f>Translations!$B$439</f>
        <v>Parametar na koji se odnosi nesigurnost:</v>
      </c>
      <c r="F653" s="1066"/>
      <c r="G653" s="1022"/>
      <c r="H653" s="1188" t="str">
        <f>IF(H651="","",INDEX(EUwideConstants!E:E,MATCH(H651,EUwideConstants!Q:Q,0)))</f>
        <v/>
      </c>
      <c r="I653" s="1188"/>
      <c r="J653" s="1188"/>
      <c r="K653" s="1188"/>
      <c r="L653" s="1188"/>
      <c r="P653" s="17"/>
      <c r="Q653" s="12"/>
      <c r="R653" s="23"/>
      <c r="S653" s="23"/>
      <c r="T653" s="23"/>
      <c r="U653" s="23"/>
      <c r="V653" s="23"/>
      <c r="W653" s="23"/>
    </row>
    <row r="654" spans="1:23" s="24" customFormat="1" ht="5.0999999999999996" customHeight="1" outlineLevel="1" x14ac:dyDescent="0.2">
      <c r="A654" s="23"/>
      <c r="P654" s="29"/>
      <c r="Q654" s="23"/>
      <c r="R654" s="23"/>
      <c r="S654" s="23"/>
      <c r="T654" s="23"/>
      <c r="U654" s="23"/>
      <c r="V654" s="23"/>
      <c r="W654" s="23"/>
    </row>
    <row r="655" spans="1:23" s="24" customFormat="1" ht="51" customHeight="1" outlineLevel="1" x14ac:dyDescent="0.2">
      <c r="A655" s="23"/>
      <c r="D655" s="13"/>
      <c r="E655" s="1223" t="str">
        <f>IF(H649="","",INDEX(EUconst_SmallEmiSouStreamMsg,MATCH(Q655,EUconst_SmallEmiSouStream,0)))</f>
        <v/>
      </c>
      <c r="F655" s="1224"/>
      <c r="G655" s="1224"/>
      <c r="H655" s="1224"/>
      <c r="I655" s="1224"/>
      <c r="J655" s="1224"/>
      <c r="K655" s="1224"/>
      <c r="L655" s="1224"/>
      <c r="M655" s="1224"/>
      <c r="N655" s="1225"/>
      <c r="P655" s="15"/>
      <c r="Q655" s="43" t="str">
        <f>IF(CNTR_SmallEmitter=TRUE,EUconst_CNTR_SmallEmitter,EUconst_CNTR_NoSmallEmitter) &amp; IF((CNTR_Category)="","C",CNTR_Category) &amp; "_" &amp; IF(M649="",1,MATCH(M649,SourceCategory,0))</f>
        <v>NoSmallEmitter_C_1</v>
      </c>
      <c r="R655" s="23"/>
      <c r="S655" s="23"/>
      <c r="T655" s="23"/>
      <c r="U655" s="23"/>
      <c r="V655" s="23"/>
      <c r="W655" s="23"/>
    </row>
    <row r="656" spans="1:23" s="24" customFormat="1" ht="12.75" customHeight="1" outlineLevel="1" x14ac:dyDescent="0.2">
      <c r="A656" s="23"/>
      <c r="D656" s="13"/>
      <c r="P656" s="29"/>
      <c r="Q656" s="23"/>
      <c r="R656" s="23"/>
      <c r="S656" s="23"/>
      <c r="T656" s="23"/>
      <c r="U656" s="23"/>
      <c r="V656" s="23"/>
      <c r="W656" s="23"/>
    </row>
    <row r="657" spans="1:23" s="24" customFormat="1" ht="15" customHeight="1" outlineLevel="1" x14ac:dyDescent="0.2">
      <c r="A657" s="23"/>
      <c r="D657" s="1179" t="str">
        <f>Translations!$B$454</f>
        <v>Podaci o aktivnosti:</v>
      </c>
      <c r="E657" s="1179"/>
      <c r="F657" s="1179"/>
      <c r="G657" s="1179"/>
      <c r="H657" s="1179"/>
      <c r="I657" s="1179"/>
      <c r="J657" s="1179"/>
      <c r="K657" s="1179"/>
      <c r="L657" s="1179"/>
      <c r="M657" s="1179"/>
      <c r="N657" s="1179"/>
      <c r="P657" s="29"/>
      <c r="Q657" s="23"/>
      <c r="R657" s="23"/>
      <c r="S657" s="23"/>
      <c r="T657" s="23"/>
      <c r="U657" s="23"/>
      <c r="V657" s="23"/>
      <c r="W657" s="23"/>
    </row>
    <row r="658" spans="1:23" s="24" customFormat="1" ht="5.0999999999999996" customHeight="1" outlineLevel="1" x14ac:dyDescent="0.2">
      <c r="A658" s="23"/>
      <c r="D658" s="13"/>
      <c r="P658" s="29"/>
      <c r="Q658" s="23"/>
      <c r="R658" s="23"/>
      <c r="S658" s="23"/>
      <c r="T658" s="23"/>
      <c r="U658" s="23"/>
      <c r="V658" s="23"/>
      <c r="W658" s="23"/>
    </row>
    <row r="659" spans="1:23" s="24" customFormat="1" outlineLevel="1" x14ac:dyDescent="0.2">
      <c r="A659" s="23"/>
      <c r="D659" s="13" t="s">
        <v>1016</v>
      </c>
      <c r="E659" s="985" t="str">
        <f>Translations!$B$455</f>
        <v>Metoda određivanja podataka o aktivnosti:</v>
      </c>
      <c r="F659" s="985"/>
      <c r="G659" s="985"/>
      <c r="H659" s="985"/>
      <c r="I659" s="985"/>
      <c r="J659" s="985"/>
      <c r="K659" s="985"/>
      <c r="L659" s="985"/>
      <c r="M659" s="985"/>
      <c r="N659" s="985"/>
      <c r="P659" s="29"/>
      <c r="Q659" s="23"/>
      <c r="R659" s="23"/>
      <c r="S659" s="23"/>
      <c r="T659" s="23"/>
      <c r="U659" s="23"/>
      <c r="V659" s="23"/>
      <c r="W659" s="23"/>
    </row>
    <row r="660" spans="1:23" s="24" customFormat="1" ht="5.0999999999999996" customHeight="1" outlineLevel="1" x14ac:dyDescent="0.2">
      <c r="A660" s="23"/>
      <c r="D660" s="13"/>
      <c r="E660" s="14"/>
      <c r="F660" s="14"/>
      <c r="G660" s="14"/>
      <c r="H660" s="14"/>
      <c r="I660" s="14"/>
      <c r="L660" s="22"/>
      <c r="P660" s="29"/>
      <c r="Q660" s="23"/>
      <c r="R660" s="23"/>
      <c r="S660" s="23"/>
      <c r="T660" s="23"/>
      <c r="U660" s="23"/>
      <c r="V660" s="23"/>
      <c r="W660" s="23"/>
    </row>
    <row r="661" spans="1:23" s="24" customFormat="1" ht="12.75" customHeight="1" outlineLevel="1" x14ac:dyDescent="0.2">
      <c r="A661" s="23"/>
      <c r="D661" s="25" t="s">
        <v>1028</v>
      </c>
      <c r="E661" s="11" t="str">
        <f>Translations!$B$456</f>
        <v>Metoda određivanja:</v>
      </c>
      <c r="G661" s="14"/>
      <c r="H661" s="1221"/>
      <c r="I661" s="1222"/>
      <c r="P661" s="220"/>
      <c r="Q661" s="23"/>
      <c r="R661" s="23"/>
      <c r="S661" s="23"/>
      <c r="T661" s="23"/>
      <c r="U661" s="23"/>
      <c r="V661" s="23"/>
      <c r="W661" s="63" t="str">
        <f>IF(M649="","",IF(M649=INDEX(SourceCategory,3),1,IF(CNTR_InstHasCalculation=FALSE,0,2)))</f>
        <v/>
      </c>
    </row>
    <row r="662" spans="1:23" s="24" customFormat="1" ht="5.0999999999999996" customHeight="1" outlineLevel="1" x14ac:dyDescent="0.2">
      <c r="A662" s="23"/>
      <c r="D662" s="25"/>
      <c r="G662" s="14"/>
      <c r="H662" s="44"/>
      <c r="I662" s="44"/>
      <c r="P662" s="29"/>
      <c r="Q662" s="23"/>
      <c r="R662" s="23"/>
      <c r="S662" s="23"/>
      <c r="T662" s="23"/>
      <c r="U662" s="23"/>
      <c r="V662" s="23"/>
      <c r="W662" s="23"/>
    </row>
    <row r="663" spans="1:23" s="24" customFormat="1" ht="12.75" customHeight="1" outlineLevel="1" x14ac:dyDescent="0.2">
      <c r="A663" s="23"/>
      <c r="E663" s="46"/>
      <c r="F663" s="1189" t="str">
        <f>Translations!$B$459</f>
        <v>Oznaka postupka za utvrđivanje zaliha na kraju godine:</v>
      </c>
      <c r="G663" s="1189"/>
      <c r="H663" s="1189"/>
      <c r="I663" s="1189"/>
      <c r="J663" s="1190"/>
      <c r="K663" s="1221"/>
      <c r="L663" s="1222"/>
      <c r="P663" s="29"/>
      <c r="Q663" s="23"/>
      <c r="R663" s="23"/>
      <c r="S663" s="23"/>
      <c r="T663" s="23"/>
      <c r="U663" s="29"/>
      <c r="V663" s="32" t="b">
        <f>IF(OR(H649="",ISBLANK(H661)),FALSE,IF(MATCH(H661,EUconst_ActivityDeterminationMethod,0)=2,TRUE,FALSE))</f>
        <v>0</v>
      </c>
      <c r="W663" s="63" t="str">
        <f>IF(V663=TRUE,0,W661)</f>
        <v/>
      </c>
    </row>
    <row r="664" spans="1:23" s="24" customFormat="1" ht="5.0999999999999996" customHeight="1" outlineLevel="1" x14ac:dyDescent="0.2">
      <c r="A664" s="23"/>
      <c r="P664" s="29"/>
      <c r="Q664" s="23"/>
      <c r="R664" s="23"/>
      <c r="S664" s="23"/>
      <c r="T664" s="23"/>
      <c r="U664" s="23"/>
      <c r="V664" s="23"/>
      <c r="W664" s="23"/>
    </row>
    <row r="665" spans="1:23" s="24" customFormat="1" ht="12.75" customHeight="1" outlineLevel="1" x14ac:dyDescent="0.2">
      <c r="A665" s="23"/>
      <c r="D665" s="46" t="s">
        <v>1029</v>
      </c>
      <c r="E665" s="11" t="str">
        <f>Translations!$B$462</f>
        <v>Instrumenti pod nadzorom:</v>
      </c>
      <c r="G665" s="14"/>
      <c r="H665" s="1221"/>
      <c r="I665" s="1222"/>
      <c r="J665" s="25"/>
      <c r="P665" s="29"/>
      <c r="Q665" s="23"/>
      <c r="R665" s="23"/>
      <c r="S665" s="23"/>
      <c r="T665" s="23"/>
      <c r="U665" s="23"/>
      <c r="V665" s="23"/>
      <c r="W665" s="63" t="str">
        <f>W661</f>
        <v/>
      </c>
    </row>
    <row r="666" spans="1:23" s="24" customFormat="1" ht="5.0999999999999996" customHeight="1" outlineLevel="1" x14ac:dyDescent="0.2">
      <c r="A666" s="23"/>
      <c r="D666" s="25"/>
      <c r="G666" s="14"/>
      <c r="H666" s="44"/>
      <c r="I666" s="44"/>
      <c r="J666" s="25"/>
      <c r="P666" s="29"/>
      <c r="Q666" s="23"/>
      <c r="R666" s="23"/>
      <c r="S666" s="23"/>
      <c r="T666" s="23"/>
      <c r="U666" s="23"/>
      <c r="V666" s="23"/>
      <c r="W666" s="23"/>
    </row>
    <row r="667" spans="1:23" s="24" customFormat="1" ht="12.75" customHeight="1" outlineLevel="1" x14ac:dyDescent="0.2">
      <c r="A667" s="23"/>
      <c r="D667" s="25"/>
      <c r="E667" s="46" t="s">
        <v>1294</v>
      </c>
      <c r="F667" s="873" t="str">
        <f>Translations!$B$465</f>
        <v>Potvrdite da su ispunjeni zahtjevi iz članka 29. stavka 1. Uredbe</v>
      </c>
      <c r="G667" s="903"/>
      <c r="H667" s="903"/>
      <c r="I667" s="903"/>
      <c r="J667" s="903"/>
      <c r="K667" s="903"/>
      <c r="L667" s="192"/>
      <c r="P667" s="29"/>
      <c r="Q667" s="23"/>
      <c r="R667" s="23"/>
      <c r="S667" s="23"/>
      <c r="T667" s="23"/>
      <c r="U667" s="23"/>
      <c r="V667" s="32" t="b">
        <f>IF(OR(H649="",ISBLANK(H665)),FALSE,IF(MATCH(H665,EUconst_OwnerInstrument,0)=1,TRUE,FALSE))</f>
        <v>0</v>
      </c>
      <c r="W667" s="63" t="str">
        <f>IF(V667=TRUE,0,W661)</f>
        <v/>
      </c>
    </row>
    <row r="668" spans="1:23" s="24" customFormat="1" ht="5.0999999999999996" customHeight="1" outlineLevel="1" x14ac:dyDescent="0.2">
      <c r="A668" s="23"/>
      <c r="D668" s="25"/>
      <c r="E668" s="25"/>
      <c r="G668" s="14"/>
      <c r="N668" s="44"/>
      <c r="P668" s="29"/>
      <c r="Q668" s="23"/>
      <c r="R668" s="23"/>
      <c r="S668" s="23"/>
      <c r="T668" s="23"/>
      <c r="U668" s="23"/>
      <c r="V668" s="16"/>
      <c r="W668" s="23"/>
    </row>
    <row r="669" spans="1:23" s="24" customFormat="1" ht="12.75" customHeight="1" outlineLevel="1" x14ac:dyDescent="0.2">
      <c r="A669" s="23"/>
      <c r="D669" s="25"/>
      <c r="E669" s="46" t="s">
        <v>1295</v>
      </c>
      <c r="F669" s="1189" t="str">
        <f>Translations!$B$468</f>
        <v>Koristite li fakture za utvrđivanje količine goriva ili sirovina?</v>
      </c>
      <c r="G669" s="1189"/>
      <c r="H669" s="1189"/>
      <c r="I669" s="1189"/>
      <c r="J669" s="1189"/>
      <c r="K669" s="1190"/>
      <c r="L669" s="192"/>
      <c r="P669" s="29"/>
      <c r="Q669" s="23"/>
      <c r="R669" s="23"/>
      <c r="S669" s="23"/>
      <c r="T669" s="23"/>
      <c r="U669" s="23"/>
      <c r="V669" s="32" t="b">
        <f>IF(OR(H649="",ISBLANK(H665)),FALSE,IF(MATCH(H665,EUconst_OwnerInstrument,0)=1,TRUE,FALSE))</f>
        <v>0</v>
      </c>
      <c r="W669" s="63" t="str">
        <f>IF(V669=TRUE,0,W661)</f>
        <v/>
      </c>
    </row>
    <row r="670" spans="1:23" s="24" customFormat="1" ht="5.0999999999999996" customHeight="1" outlineLevel="1" x14ac:dyDescent="0.2">
      <c r="A670" s="23"/>
      <c r="D670" s="25"/>
      <c r="E670" s="25"/>
      <c r="G670" s="14"/>
      <c r="J670" s="25"/>
      <c r="L670" s="45"/>
      <c r="P670" s="29"/>
      <c r="Q670" s="23"/>
      <c r="R670" s="23"/>
      <c r="S670" s="23"/>
      <c r="T670" s="23"/>
      <c r="U670" s="23"/>
      <c r="V670" s="23"/>
      <c r="W670" s="23"/>
    </row>
    <row r="671" spans="1:23" s="24" customFormat="1" ht="12.75" customHeight="1" outlineLevel="1" x14ac:dyDescent="0.2">
      <c r="A671" s="23"/>
      <c r="D671" s="25"/>
      <c r="E671" s="46" t="s">
        <v>1296</v>
      </c>
      <c r="F671" s="1189" t="str">
        <f>Translations!$B$469</f>
        <v>Potvrdite da su trgovinski partner i operater neovisni.</v>
      </c>
      <c r="G671" s="1189"/>
      <c r="H671" s="1189"/>
      <c r="I671" s="1189"/>
      <c r="J671" s="1189"/>
      <c r="K671" s="1190"/>
      <c r="L671" s="192"/>
      <c r="P671" s="29"/>
      <c r="Q671" s="23"/>
      <c r="R671" s="23"/>
      <c r="S671" s="23"/>
      <c r="T671" s="23"/>
      <c r="U671" s="23"/>
      <c r="V671" s="32" t="b">
        <f>IF(OR(H649="",ISBLANK(H665)),FALSE,IF(MATCH(H665,EUconst_OwnerInstrument,0)=1,TRUE,FALSE))</f>
        <v>0</v>
      </c>
      <c r="W671" s="63" t="str">
        <f>IF(V671=TRUE,0,W661)</f>
        <v/>
      </c>
    </row>
    <row r="672" spans="1:23" s="24" customFormat="1" outlineLevel="1" x14ac:dyDescent="0.2">
      <c r="A672" s="23"/>
      <c r="P672" s="29"/>
      <c r="Q672" s="23"/>
      <c r="R672" s="23"/>
      <c r="S672" s="23"/>
      <c r="T672" s="23"/>
      <c r="U672" s="23"/>
      <c r="V672" s="23"/>
      <c r="W672" s="23"/>
    </row>
    <row r="673" spans="1:23" s="24" customFormat="1" ht="12.75" customHeight="1" outlineLevel="1" x14ac:dyDescent="0.2">
      <c r="A673" s="23"/>
      <c r="D673" s="13" t="s">
        <v>1018</v>
      </c>
      <c r="E673" s="14" t="str">
        <f>Translations!$B$472</f>
        <v>Korišteni mjerni instrumenti:</v>
      </c>
      <c r="H673" s="215"/>
      <c r="I673" s="215"/>
      <c r="J673" s="215"/>
      <c r="K673" s="215"/>
      <c r="L673" s="215"/>
      <c r="P673" s="15"/>
      <c r="Q673" s="23"/>
      <c r="R673" s="23"/>
      <c r="S673" s="23"/>
      <c r="T673" s="23"/>
      <c r="U673" s="23"/>
      <c r="V673" s="23"/>
      <c r="W673" s="23"/>
    </row>
    <row r="674" spans="1:23" s="24" customFormat="1" ht="5.0999999999999996" customHeight="1" outlineLevel="1" x14ac:dyDescent="0.2">
      <c r="A674" s="23"/>
      <c r="D674" s="13"/>
      <c r="E674" s="14"/>
      <c r="P674" s="15"/>
      <c r="Q674" s="23"/>
      <c r="R674" s="23"/>
      <c r="S674" s="23"/>
      <c r="T674" s="23"/>
      <c r="U674" s="23"/>
      <c r="V674" s="23"/>
      <c r="W674" s="23"/>
    </row>
    <row r="675" spans="1:23" s="24" customFormat="1" outlineLevel="1" x14ac:dyDescent="0.2">
      <c r="A675" s="23"/>
      <c r="D675" s="13"/>
      <c r="E675" s="24" t="str">
        <f>Translations!$B$475</f>
        <v>Komentar/opis pristupa ako se koristi više instrumenata:</v>
      </c>
      <c r="I675" s="11"/>
      <c r="P675" s="29"/>
      <c r="Q675" s="23"/>
      <c r="R675" s="23"/>
      <c r="S675" s="23"/>
      <c r="T675" s="23"/>
      <c r="U675" s="23"/>
      <c r="V675" s="23"/>
      <c r="W675" s="23"/>
    </row>
    <row r="676" spans="1:23" s="24" customFormat="1" ht="12.75" customHeight="1" outlineLevel="1" x14ac:dyDescent="0.2">
      <c r="A676" s="23"/>
      <c r="D676" s="13"/>
      <c r="E676" s="1234"/>
      <c r="F676" s="1235"/>
      <c r="G676" s="1235"/>
      <c r="H676" s="1235"/>
      <c r="I676" s="1235"/>
      <c r="J676" s="1235"/>
      <c r="K676" s="1235"/>
      <c r="L676" s="1235"/>
      <c r="M676" s="1235"/>
      <c r="N676" s="1236"/>
      <c r="P676" s="29"/>
      <c r="Q676" s="23"/>
      <c r="R676" s="23"/>
      <c r="S676" s="23"/>
      <c r="T676" s="23"/>
      <c r="U676" s="23"/>
      <c r="V676" s="23"/>
      <c r="W676" s="23"/>
    </row>
    <row r="677" spans="1:23" s="24" customFormat="1" outlineLevel="1" x14ac:dyDescent="0.2">
      <c r="A677" s="23"/>
      <c r="D677" s="13"/>
      <c r="E677" s="1231"/>
      <c r="F677" s="1232"/>
      <c r="G677" s="1232"/>
      <c r="H677" s="1232"/>
      <c r="I677" s="1232"/>
      <c r="J677" s="1232"/>
      <c r="K677" s="1232"/>
      <c r="L677" s="1232"/>
      <c r="M677" s="1232"/>
      <c r="N677" s="1233"/>
      <c r="P677" s="29"/>
      <c r="Q677" s="29"/>
      <c r="R677" s="29"/>
      <c r="S677" s="23"/>
      <c r="T677" s="23"/>
      <c r="U677" s="23"/>
      <c r="V677" s="23"/>
      <c r="W677" s="23"/>
    </row>
    <row r="678" spans="1:23" s="24" customFormat="1" outlineLevel="1" x14ac:dyDescent="0.2">
      <c r="A678" s="23"/>
      <c r="D678" s="13"/>
      <c r="E678" s="1202"/>
      <c r="F678" s="1203"/>
      <c r="G678" s="1203"/>
      <c r="H678" s="1203"/>
      <c r="I678" s="1203"/>
      <c r="J678" s="1203"/>
      <c r="K678" s="1203"/>
      <c r="L678" s="1203"/>
      <c r="M678" s="1203"/>
      <c r="N678" s="1204"/>
      <c r="P678" s="29"/>
      <c r="Q678" s="29"/>
      <c r="R678" s="29"/>
      <c r="S678" s="23"/>
      <c r="T678" s="23"/>
      <c r="U678" s="23"/>
      <c r="V678" s="23"/>
      <c r="W678" s="23"/>
    </row>
    <row r="679" spans="1:23" s="24" customFormat="1" outlineLevel="1" x14ac:dyDescent="0.2">
      <c r="A679" s="23"/>
      <c r="D679" s="13"/>
      <c r="P679" s="29"/>
      <c r="Q679" s="29"/>
      <c r="R679" s="29"/>
      <c r="S679" s="23"/>
      <c r="T679" s="23"/>
      <c r="U679" s="23"/>
      <c r="V679" s="23"/>
      <c r="W679" s="23"/>
    </row>
    <row r="680" spans="1:23" s="24" customFormat="1" ht="12.75" customHeight="1" outlineLevel="1" x14ac:dyDescent="0.2">
      <c r="A680" s="23"/>
      <c r="D680" s="13" t="s">
        <v>552</v>
      </c>
      <c r="E680" s="14" t="str">
        <f>Translations!$B$477</f>
        <v>Zahtijevana razina točnosti za podatak o djelatnosti:</v>
      </c>
      <c r="H680" s="30" t="str">
        <f>IF(H651="","",IF(CNTR_Category="A",INDEX(EUwideConstants!$G:$G,MATCH(Q680,EUwideConstants!$S:$S,0)),INDEX(EUwideConstants!$P:$P,MATCH(Q680,EUwideConstants!$S:$S,0))))</f>
        <v/>
      </c>
      <c r="I680" s="26" t="str">
        <f>IF(H680="","",IF(S680=0,EUconst_NA,IF(ISERROR(S680),"",EUconst_MsgTierActivityLevel &amp; " " &amp;S680)))</f>
        <v/>
      </c>
      <c r="J680" s="27"/>
      <c r="K680" s="27"/>
      <c r="L680" s="27"/>
      <c r="M680" s="27"/>
      <c r="N680" s="28"/>
      <c r="P680" s="29"/>
      <c r="Q680" s="92" t="str">
        <f>EUconst_CNTR_ActivityData&amp;H651</f>
        <v>ActivityData_</v>
      </c>
      <c r="R680" s="29"/>
      <c r="S680" s="32" t="str">
        <f>IF(H680="","",IF(H680=EUconst_NA,"",INDEX(EUwideConstants!$H:$O,MATCH(Q680,EUwideConstants!$S:$S,0),MATCH(H680,CNTR_TierList,0))))</f>
        <v/>
      </c>
      <c r="T680" s="23"/>
      <c r="U680" s="23"/>
      <c r="V680" s="23"/>
      <c r="W680" s="23"/>
    </row>
    <row r="681" spans="1:23" s="24" customFormat="1" ht="12.75" customHeight="1" outlineLevel="1" x14ac:dyDescent="0.2">
      <c r="A681" s="23"/>
      <c r="D681" s="13" t="s">
        <v>1020</v>
      </c>
      <c r="E681" s="14" t="str">
        <f>Translations!$B$478</f>
        <v>Korištena razina točnosti za podatak o djelatnosti:</v>
      </c>
      <c r="H681" s="192"/>
      <c r="I681" s="26" t="str">
        <f>IF(OR(ISBLANK(H681),H681=EUconst_NoTier),"",IF(S681=0,EUconst_NA,IF(ISERROR(S681),"",EUconst_MsgTierActivityLevel &amp; " " &amp;S681)))</f>
        <v/>
      </c>
      <c r="J681" s="27"/>
      <c r="K681" s="27"/>
      <c r="L681" s="27"/>
      <c r="M681" s="27"/>
      <c r="N681" s="28"/>
      <c r="P681" s="29"/>
      <c r="Q681" s="92" t="str">
        <f>EUconst_CNTR_ActivityData&amp;H651</f>
        <v>ActivityData_</v>
      </c>
      <c r="R681" s="29"/>
      <c r="S681" s="32" t="str">
        <f>IF(ISBLANK(H681),"",IF(H681=EUconst_NA,"",INDEX(EUwideConstants!$H:$O,MATCH(Q681,EUwideConstants!$S:$S,0),MATCH(H681,CNTR_TierList,0))))</f>
        <v/>
      </c>
      <c r="T681" s="23"/>
      <c r="U681" s="23"/>
      <c r="V681" s="23"/>
      <c r="W681" s="23"/>
    </row>
    <row r="682" spans="1:23" s="24" customFormat="1" ht="12.75" customHeight="1" outlineLevel="1" x14ac:dyDescent="0.2">
      <c r="A682" s="23"/>
      <c r="D682" s="13" t="s">
        <v>1021</v>
      </c>
      <c r="E682" s="14" t="str">
        <f>Translations!$B$479</f>
        <v>Postignuta nesigurnost:</v>
      </c>
      <c r="H682" s="229"/>
      <c r="I682" s="14" t="str">
        <f>Translations!$B$480</f>
        <v>Komentar:</v>
      </c>
      <c r="J682" s="193"/>
      <c r="K682" s="194"/>
      <c r="L682" s="194"/>
      <c r="M682" s="194"/>
      <c r="N682" s="195"/>
      <c r="P682" s="29"/>
      <c r="Q682" s="29"/>
      <c r="R682" s="29"/>
      <c r="S682" s="23"/>
      <c r="T682" s="23"/>
      <c r="U682" s="23"/>
      <c r="V682" s="23"/>
      <c r="W682" s="23"/>
    </row>
    <row r="683" spans="1:23" s="24" customFormat="1" ht="5.0999999999999996" customHeight="1" outlineLevel="1" x14ac:dyDescent="0.2">
      <c r="A683" s="23"/>
      <c r="D683" s="13"/>
      <c r="E683" s="67"/>
      <c r="F683" s="67"/>
      <c r="G683" s="67"/>
      <c r="H683" s="67"/>
      <c r="I683" s="67"/>
      <c r="J683" s="67"/>
      <c r="K683" s="67"/>
      <c r="L683" s="67"/>
      <c r="M683" s="67"/>
      <c r="N683" s="67"/>
      <c r="P683" s="29"/>
      <c r="Q683" s="29"/>
      <c r="R683" s="29"/>
      <c r="S683" s="23"/>
      <c r="T683" s="23"/>
      <c r="U683" s="23"/>
      <c r="V683" s="23"/>
      <c r="W683" s="23"/>
    </row>
    <row r="684" spans="1:23" s="24" customFormat="1" ht="15" customHeight="1" outlineLevel="1" x14ac:dyDescent="0.2">
      <c r="A684" s="23"/>
      <c r="D684" s="1179" t="str">
        <f>Translations!$B$490</f>
        <v>Faktori proračuna:</v>
      </c>
      <c r="E684" s="1179"/>
      <c r="F684" s="1179"/>
      <c r="G684" s="1179"/>
      <c r="H684" s="1179"/>
      <c r="I684" s="1179"/>
      <c r="J684" s="1179"/>
      <c r="K684" s="1179"/>
      <c r="L684" s="1179"/>
      <c r="M684" s="1179"/>
      <c r="N684" s="1179"/>
      <c r="P684" s="29"/>
      <c r="Q684" s="29"/>
      <c r="R684" s="29"/>
      <c r="S684" s="29"/>
      <c r="T684" s="6"/>
      <c r="U684" s="23"/>
      <c r="V684" s="23"/>
      <c r="W684" s="23"/>
    </row>
    <row r="685" spans="1:23" s="24" customFormat="1" ht="5.0999999999999996" customHeight="1" outlineLevel="1" x14ac:dyDescent="0.2">
      <c r="A685" s="23"/>
      <c r="D685" s="13"/>
      <c r="E685" s="14"/>
      <c r="P685" s="29"/>
      <c r="Q685" s="29"/>
      <c r="R685" s="29"/>
      <c r="S685" s="29"/>
      <c r="T685" s="6"/>
      <c r="U685" s="23"/>
      <c r="V685" s="23"/>
      <c r="W685" s="23"/>
    </row>
    <row r="686" spans="1:23" s="24" customFormat="1" ht="12.75" customHeight="1" outlineLevel="1" x14ac:dyDescent="0.2">
      <c r="A686" s="23"/>
      <c r="D686" s="13" t="s">
        <v>1017</v>
      </c>
      <c r="E686" s="14" t="str">
        <f>Translations!$B$515</f>
        <v>Korištene razine točnosti za faktore proračuna:</v>
      </c>
      <c r="P686" s="29"/>
      <c r="Q686" s="29"/>
      <c r="R686" s="29"/>
      <c r="S686" s="29"/>
      <c r="T686" s="23"/>
      <c r="U686" s="23"/>
      <c r="V686" s="23"/>
      <c r="W686" s="23"/>
    </row>
    <row r="687" spans="1:23" s="24" customFormat="1" ht="5.0999999999999996" customHeight="1" outlineLevel="1" x14ac:dyDescent="0.2">
      <c r="A687" s="23"/>
      <c r="D687" s="13"/>
      <c r="E687" s="14"/>
      <c r="P687" s="29"/>
      <c r="Q687" s="29"/>
      <c r="R687" s="29"/>
      <c r="S687" s="29"/>
      <c r="T687" s="23"/>
      <c r="U687" s="23"/>
      <c r="V687" s="23"/>
      <c r="W687" s="23"/>
    </row>
    <row r="688" spans="1:23" s="24" customFormat="1" ht="25.5" customHeight="1" outlineLevel="1" x14ac:dyDescent="0.2">
      <c r="A688" s="23"/>
      <c r="E688" s="1178" t="str">
        <f>Translations!$B$516</f>
        <v>Faktor proračuna:</v>
      </c>
      <c r="F688" s="1178"/>
      <c r="G688" s="1178"/>
      <c r="H688" s="50" t="str">
        <f>Translations!$B$517</f>
        <v>Zahtijevana razina točnosti:</v>
      </c>
      <c r="I688" s="50" t="str">
        <f>Translations!$B$518</f>
        <v>Korištena razina točnosti:</v>
      </c>
      <c r="J688" s="1206" t="str">
        <f>Translations!$B$519</f>
        <v>Puni tekst za korištenu razinu točnosti</v>
      </c>
      <c r="K688" s="1207"/>
      <c r="L688" s="1207"/>
      <c r="M688" s="1207"/>
      <c r="N688" s="1208"/>
      <c r="P688" s="29"/>
      <c r="Q688" s="29"/>
      <c r="R688" s="29"/>
      <c r="S688" s="15" t="s">
        <v>1036</v>
      </c>
      <c r="T688" s="23"/>
      <c r="U688" s="23"/>
      <c r="V688" s="23"/>
      <c r="W688" s="52" t="s">
        <v>1293</v>
      </c>
    </row>
    <row r="689" spans="1:23" s="24" customFormat="1" ht="12.75" customHeight="1" outlineLevel="1" x14ac:dyDescent="0.2">
      <c r="A689" s="23"/>
      <c r="D689" s="25" t="s">
        <v>1028</v>
      </c>
      <c r="E689" s="1177" t="str">
        <f>Translations!$B$520</f>
        <v>Donja ogrjevna vrijednost (DOV)</v>
      </c>
      <c r="F689" s="1177"/>
      <c r="G689" s="1177"/>
      <c r="H689" s="30" t="str">
        <f>IF(H651="","",IF(CNTR_Category="A",INDEX(EUwideConstants!$G:$G,MATCH(Q689,EUwideConstants!$S:$S,0)),INDEX(EUwideConstants!$P:$P,MATCH(Q689,EUwideConstants!$S:$S,0))))</f>
        <v/>
      </c>
      <c r="I689" s="192"/>
      <c r="J689" s="1182" t="str">
        <f t="shared" ref="J689:J694" si="44">IF(OR(ISBLANK(I689),I689=EUconst_NoTier),"",IF(S689=0,EUconst_NotApplicable,IF(ISERROR(S689),"",S689)))</f>
        <v/>
      </c>
      <c r="K689" s="1183"/>
      <c r="L689" s="1183"/>
      <c r="M689" s="1183"/>
      <c r="N689" s="1184"/>
      <c r="P689" s="29"/>
      <c r="Q689" s="92" t="str">
        <f>EUconst_CNTR_NCV&amp;H651</f>
        <v>NCV_</v>
      </c>
      <c r="R689" s="29"/>
      <c r="S689" s="31" t="str">
        <f>IF(ISBLANK(I689),"",IF(I689=EUconst_NA,"",INDEX(EUwideConstants!$H:$O,MATCH(Q689,EUwideConstants!$S:$S,0),MATCH(I689,CNTR_TierList,0))))</f>
        <v/>
      </c>
      <c r="T689" s="23"/>
      <c r="U689" s="23"/>
      <c r="V689" s="23"/>
      <c r="W689" s="32" t="b">
        <f t="shared" ref="W689:W694" si="45">(H689=EUconst_NA)</f>
        <v>0</v>
      </c>
    </row>
    <row r="690" spans="1:23" s="24" customFormat="1" ht="12.75" customHeight="1" outlineLevel="1" x14ac:dyDescent="0.2">
      <c r="A690" s="23"/>
      <c r="D690" s="25" t="s">
        <v>1029</v>
      </c>
      <c r="E690" s="1177" t="str">
        <f>Translations!$B$521</f>
        <v>Emisijski faktor (preliminarni)</v>
      </c>
      <c r="F690" s="1177"/>
      <c r="G690" s="1177"/>
      <c r="H690" s="30" t="str">
        <f>IF(H651="","",IF(CNTR_Category="A",INDEX(EUwideConstants!$G:$G,MATCH(Q690,EUwideConstants!$S:$S,0)),INDEX(EUwideConstants!$P:$P,MATCH(Q690,EUwideConstants!$S:$S,0))))</f>
        <v/>
      </c>
      <c r="I690" s="192"/>
      <c r="J690" s="1182" t="str">
        <f t="shared" si="44"/>
        <v/>
      </c>
      <c r="K690" s="1183"/>
      <c r="L690" s="1183"/>
      <c r="M690" s="1183"/>
      <c r="N690" s="1184"/>
      <c r="P690" s="29"/>
      <c r="Q690" s="92" t="str">
        <f>EUconst_CNTR_EF&amp;H651</f>
        <v>EF_</v>
      </c>
      <c r="R690" s="29"/>
      <c r="S690" s="31" t="str">
        <f>IF(ISBLANK(I690),"",IF(I690=EUconst_NA,"",INDEX(EUwideConstants!$H:$O,MATCH(Q690,EUwideConstants!$S:$S,0),MATCH(I690,CNTR_TierList,0))))</f>
        <v/>
      </c>
      <c r="T690" s="23"/>
      <c r="U690" s="23"/>
      <c r="V690" s="23"/>
      <c r="W690" s="32" t="b">
        <f t="shared" si="45"/>
        <v>0</v>
      </c>
    </row>
    <row r="691" spans="1:23" s="24" customFormat="1" ht="12.75" customHeight="1" outlineLevel="1" x14ac:dyDescent="0.2">
      <c r="A691" s="23"/>
      <c r="D691" s="25" t="s">
        <v>1466</v>
      </c>
      <c r="E691" s="1177" t="str">
        <f>Translations!$B$522</f>
        <v>Oksidacijski faktor</v>
      </c>
      <c r="F691" s="1177"/>
      <c r="G691" s="1177"/>
      <c r="H691" s="30" t="str">
        <f>IF(H651="","",IF(CNTR_Category="A",INDEX(EUwideConstants!$G:$G,MATCH(Q691,EUwideConstants!$S:$S,0)),INDEX(EUwideConstants!$P:$P,MATCH(Q691,EUwideConstants!$S:$S,0))))</f>
        <v/>
      </c>
      <c r="I691" s="192"/>
      <c r="J691" s="1182" t="str">
        <f t="shared" si="44"/>
        <v/>
      </c>
      <c r="K691" s="1183"/>
      <c r="L691" s="1183"/>
      <c r="M691" s="1183"/>
      <c r="N691" s="1184"/>
      <c r="P691" s="29"/>
      <c r="Q691" s="92" t="str">
        <f>EUconst_CNTR_OxidationFactor&amp;H651</f>
        <v>OxF_</v>
      </c>
      <c r="R691" s="29"/>
      <c r="S691" s="31" t="str">
        <f>IF(ISBLANK(I691),"",IF(I691=EUconst_NA,"",INDEX(EUwideConstants!$H:$O,MATCH(Q691,EUwideConstants!$S:$S,0),MATCH(I691,CNTR_TierList,0))))</f>
        <v/>
      </c>
      <c r="T691" s="23"/>
      <c r="U691" s="23"/>
      <c r="V691" s="23"/>
      <c r="W691" s="32" t="b">
        <f t="shared" si="45"/>
        <v>0</v>
      </c>
    </row>
    <row r="692" spans="1:23" s="24" customFormat="1" ht="12.75" customHeight="1" outlineLevel="1" x14ac:dyDescent="0.2">
      <c r="A692" s="23"/>
      <c r="D692" s="25" t="s">
        <v>1467</v>
      </c>
      <c r="E692" s="1177" t="str">
        <f>Translations!$B$523</f>
        <v>Konverzijski faktor</v>
      </c>
      <c r="F692" s="1177"/>
      <c r="G692" s="1177"/>
      <c r="H692" s="30" t="str">
        <f>IF(H651="","",IF(CNTR_Category="A",INDEX(EUwideConstants!$G:$G,MATCH(Q692,EUwideConstants!$S:$S,0)),INDEX(EUwideConstants!$P:$P,MATCH(Q692,EUwideConstants!$S:$S,0))))</f>
        <v/>
      </c>
      <c r="I692" s="192"/>
      <c r="J692" s="1182" t="str">
        <f t="shared" si="44"/>
        <v/>
      </c>
      <c r="K692" s="1183"/>
      <c r="L692" s="1183"/>
      <c r="M692" s="1183"/>
      <c r="N692" s="1184"/>
      <c r="P692" s="29"/>
      <c r="Q692" s="92" t="str">
        <f>EUconst_CNTR_ConversionFactor&amp;H651</f>
        <v>ConvF_</v>
      </c>
      <c r="R692" s="29"/>
      <c r="S692" s="31" t="str">
        <f>IF(ISBLANK(I692),"",IF(I692=EUconst_NA,"",INDEX(EUwideConstants!$H:$O,MATCH(Q692,EUwideConstants!$S:$S,0),MATCH(I692,CNTR_TierList,0))))</f>
        <v/>
      </c>
      <c r="T692" s="23"/>
      <c r="U692" s="23"/>
      <c r="V692" s="23"/>
      <c r="W692" s="32" t="b">
        <f t="shared" si="45"/>
        <v>0</v>
      </c>
    </row>
    <row r="693" spans="1:23" s="24" customFormat="1" ht="12.75" customHeight="1" outlineLevel="1" x14ac:dyDescent="0.2">
      <c r="A693" s="23"/>
      <c r="D693" s="25" t="s">
        <v>1468</v>
      </c>
      <c r="E693" s="1177" t="str">
        <f>Translations!$B$524</f>
        <v>Sadržaj ugljika</v>
      </c>
      <c r="F693" s="1177"/>
      <c r="G693" s="1177"/>
      <c r="H693" s="30" t="str">
        <f>IF(H651="","",IF(CNTR_Category="A",INDEX(EUwideConstants!$G:$G,MATCH(Q693,EUwideConstants!$S:$S,0)),INDEX(EUwideConstants!$P:$P,MATCH(Q693,EUwideConstants!$S:$S,0))))</f>
        <v/>
      </c>
      <c r="I693" s="192"/>
      <c r="J693" s="1182" t="str">
        <f t="shared" si="44"/>
        <v/>
      </c>
      <c r="K693" s="1183"/>
      <c r="L693" s="1183"/>
      <c r="M693" s="1183"/>
      <c r="N693" s="1184"/>
      <c r="P693" s="209"/>
      <c r="Q693" s="92" t="str">
        <f>EUconst_CNTR_CarbonContent&amp;H651</f>
        <v>CarbC_</v>
      </c>
      <c r="R693" s="29"/>
      <c r="S693" s="31" t="str">
        <f>IF(ISBLANK(I693),"",IF(I693=EUconst_NA,"",INDEX(EUwideConstants!$H:$O,MATCH(Q693,EUwideConstants!$S:$S,0),MATCH(I693,CNTR_TierList,0))))</f>
        <v/>
      </c>
      <c r="T693" s="23"/>
      <c r="U693" s="23"/>
      <c r="V693" s="23"/>
      <c r="W693" s="32" t="b">
        <f t="shared" si="45"/>
        <v>0</v>
      </c>
    </row>
    <row r="694" spans="1:23" s="24" customFormat="1" ht="12.75" customHeight="1" outlineLevel="1" x14ac:dyDescent="0.2">
      <c r="A694" s="23"/>
      <c r="D694" s="25" t="s">
        <v>1469</v>
      </c>
      <c r="E694" s="1177" t="str">
        <f>Translations!$B$525</f>
        <v>Udio biomase (ukoliko je primjenjiv)</v>
      </c>
      <c r="F694" s="1177"/>
      <c r="G694" s="1177"/>
      <c r="H694" s="30" t="str">
        <f>IF(H651="","",IF(CNTR_Category="A",INDEX(EUwideConstants!$G:$G,MATCH(Q694,EUwideConstants!$S:$S,0)),INDEX(EUwideConstants!$P:$P,MATCH(Q694,EUwideConstants!$S:$S,0))))</f>
        <v/>
      </c>
      <c r="I694" s="192"/>
      <c r="J694" s="1182" t="str">
        <f t="shared" si="44"/>
        <v/>
      </c>
      <c r="K694" s="1183"/>
      <c r="L694" s="1183"/>
      <c r="M694" s="1183"/>
      <c r="N694" s="1184"/>
      <c r="P694" s="29"/>
      <c r="Q694" s="92" t="str">
        <f>EUconst_CNTR_BiomassContent&amp;H651</f>
        <v>BioC_</v>
      </c>
      <c r="R694" s="29"/>
      <c r="S694" s="31" t="str">
        <f>IF(ISBLANK(I694),"",IF(I694=EUconst_NA,"",INDEX(EUwideConstants!$H:$O,MATCH(Q694,EUwideConstants!$S:$S,0),MATCH(I694,CNTR_TierList,0))))</f>
        <v/>
      </c>
      <c r="T694" s="23"/>
      <c r="U694" s="23"/>
      <c r="V694" s="23"/>
      <c r="W694" s="32" t="b">
        <f t="shared" si="45"/>
        <v>0</v>
      </c>
    </row>
    <row r="695" spans="1:23" s="24" customFormat="1" outlineLevel="1" x14ac:dyDescent="0.2">
      <c r="A695" s="23"/>
      <c r="D695" s="13"/>
      <c r="E695" s="67"/>
      <c r="F695" s="67"/>
      <c r="G695" s="67"/>
      <c r="H695" s="67"/>
      <c r="I695" s="67"/>
      <c r="J695" s="67"/>
      <c r="K695" s="67"/>
      <c r="L695" s="67"/>
      <c r="M695" s="67"/>
      <c r="N695" s="67"/>
      <c r="P695" s="29"/>
      <c r="Q695" s="23"/>
      <c r="R695" s="23"/>
      <c r="S695" s="23"/>
      <c r="T695" s="23"/>
      <c r="U695" s="23"/>
      <c r="V695" s="23"/>
      <c r="W695" s="23"/>
    </row>
    <row r="696" spans="1:23" s="24" customFormat="1" outlineLevel="1" x14ac:dyDescent="0.2">
      <c r="A696" s="23"/>
      <c r="D696" s="13" t="s">
        <v>1347</v>
      </c>
      <c r="E696" s="14" t="str">
        <f>Translations!$B$534</f>
        <v>Detalji faktora proračuna:</v>
      </c>
      <c r="F696" s="67"/>
      <c r="G696" s="67"/>
      <c r="H696" s="67"/>
      <c r="I696" s="67"/>
      <c r="J696" s="67"/>
      <c r="K696" s="67"/>
      <c r="L696" s="67"/>
      <c r="M696" s="67"/>
      <c r="N696" s="67"/>
      <c r="P696" s="29"/>
      <c r="Q696" s="23"/>
      <c r="R696" s="23"/>
      <c r="S696" s="23"/>
      <c r="T696" s="23"/>
      <c r="U696" s="23"/>
      <c r="V696" s="23"/>
      <c r="W696" s="23"/>
    </row>
    <row r="697" spans="1:23" s="24" customFormat="1" ht="5.0999999999999996" customHeight="1" outlineLevel="1" x14ac:dyDescent="0.2">
      <c r="A697" s="23"/>
      <c r="D697" s="13"/>
      <c r="E697" s="67"/>
      <c r="F697" s="67"/>
      <c r="G697" s="67"/>
      <c r="H697" s="67"/>
      <c r="I697" s="67"/>
      <c r="J697" s="67"/>
      <c r="K697" s="67"/>
      <c r="L697" s="67"/>
      <c r="M697" s="67"/>
      <c r="N697" s="67"/>
      <c r="P697" s="29"/>
      <c r="Q697" s="23"/>
      <c r="R697" s="23"/>
      <c r="S697" s="23"/>
      <c r="T697" s="23"/>
      <c r="U697" s="23"/>
      <c r="V697" s="23"/>
      <c r="W697" s="23"/>
    </row>
    <row r="698" spans="1:23" s="24" customFormat="1" ht="25.5" customHeight="1" outlineLevel="1" x14ac:dyDescent="0.2">
      <c r="A698" s="23"/>
      <c r="E698" s="1178" t="str">
        <f t="shared" ref="E698:E704" si="46">E688</f>
        <v>Faktor proračuna:</v>
      </c>
      <c r="F698" s="1178"/>
      <c r="G698" s="1178"/>
      <c r="H698" s="50" t="str">
        <f>I688</f>
        <v>Korištena razina točnosti:</v>
      </c>
      <c r="I698" s="51" t="str">
        <f>Translations!$B$535</f>
        <v>Zadana vrijednost</v>
      </c>
      <c r="J698" s="51" t="str">
        <f>Translations!$B$536</f>
        <v>Jedinica</v>
      </c>
      <c r="K698" s="51" t="str">
        <f>Translations!$B$537</f>
        <v>Oznaka izvora</v>
      </c>
      <c r="L698" s="51" t="str">
        <f>Translations!$B$538</f>
        <v>Oznaka analize</v>
      </c>
      <c r="M698" s="51" t="str">
        <f>Translations!$B$539</f>
        <v>Oznaka uzorkovanja</v>
      </c>
      <c r="N698" s="51" t="str">
        <f>Translations!$B$540</f>
        <v>Učestalost analiza</v>
      </c>
      <c r="P698" s="29"/>
      <c r="Q698" s="23"/>
      <c r="R698" s="23"/>
      <c r="S698" s="52" t="s">
        <v>383</v>
      </c>
      <c r="T698" s="23"/>
      <c r="U698" s="23"/>
      <c r="V698" s="23"/>
      <c r="W698" s="52" t="s">
        <v>1293</v>
      </c>
    </row>
    <row r="699" spans="1:23" s="24" customFormat="1" ht="12.75" customHeight="1" outlineLevel="1" x14ac:dyDescent="0.2">
      <c r="A699" s="23"/>
      <c r="D699" s="25" t="s">
        <v>1028</v>
      </c>
      <c r="E699" s="1177" t="str">
        <f t="shared" si="46"/>
        <v>Donja ogrjevna vrijednost (DOV)</v>
      </c>
      <c r="F699" s="1177"/>
      <c r="G699" s="1177"/>
      <c r="H699" s="30" t="str">
        <f t="shared" ref="H699:H704" si="47">IF(OR(ISBLANK(I689),I689=EUconst_NA),"",I689)</f>
        <v/>
      </c>
      <c r="I699" s="192"/>
      <c r="J699" s="192"/>
      <c r="K699" s="214"/>
      <c r="L699" s="213"/>
      <c r="M699" s="213"/>
      <c r="N699" s="196"/>
      <c r="P699" s="209"/>
      <c r="Q699" s="23"/>
      <c r="R699" s="23"/>
      <c r="S699" s="63" t="str">
        <f>IF(H699="","",IF(I689=EUconst_NA,"",INDEX(EUwideConstants!$AL:$AR,MATCH(Q689,EUwideConstants!$S:$S,0),MATCH(I689,CNTR_TierList,0))))</f>
        <v/>
      </c>
      <c r="T699" s="23"/>
      <c r="U699" s="23"/>
      <c r="V699" s="23"/>
      <c r="W699" s="32" t="b">
        <f t="shared" ref="W699:W704" si="48">OR(H699="",H699=EUconst_NA,J689=EUconst_NotApplicable)</f>
        <v>1</v>
      </c>
    </row>
    <row r="700" spans="1:23" s="24" customFormat="1" ht="12.75" customHeight="1" outlineLevel="1" x14ac:dyDescent="0.2">
      <c r="A700" s="23"/>
      <c r="D700" s="25" t="s">
        <v>1029</v>
      </c>
      <c r="E700" s="1177" t="str">
        <f t="shared" si="46"/>
        <v>Emisijski faktor (preliminarni)</v>
      </c>
      <c r="F700" s="1177"/>
      <c r="G700" s="1177"/>
      <c r="H700" s="30" t="str">
        <f t="shared" si="47"/>
        <v/>
      </c>
      <c r="I700" s="197"/>
      <c r="J700" s="192"/>
      <c r="K700" s="213"/>
      <c r="L700" s="271"/>
      <c r="M700" s="271"/>
      <c r="N700" s="196"/>
      <c r="P700" s="29"/>
      <c r="Q700" s="23"/>
      <c r="R700" s="23"/>
      <c r="S700" s="63" t="str">
        <f>IF(H700="","",IF(I690=EUconst_NA,"",INDEX(EUwideConstants!$AL:$AR,MATCH(Q690,EUwideConstants!$S:$S,0),MATCH(I690,CNTR_TierList,0))))</f>
        <v/>
      </c>
      <c r="T700" s="23"/>
      <c r="U700" s="23"/>
      <c r="V700" s="23"/>
      <c r="W700" s="32" t="b">
        <f t="shared" si="48"/>
        <v>1</v>
      </c>
    </row>
    <row r="701" spans="1:23" s="24" customFormat="1" ht="12.75" customHeight="1" outlineLevel="1" x14ac:dyDescent="0.2">
      <c r="A701" s="23"/>
      <c r="D701" s="25" t="s">
        <v>1466</v>
      </c>
      <c r="E701" s="1177" t="str">
        <f t="shared" si="46"/>
        <v>Oksidacijski faktor</v>
      </c>
      <c r="F701" s="1177"/>
      <c r="G701" s="1177"/>
      <c r="H701" s="30" t="str">
        <f t="shared" si="47"/>
        <v/>
      </c>
      <c r="I701" s="192"/>
      <c r="J701" s="192"/>
      <c r="K701" s="213"/>
      <c r="L701" s="213"/>
      <c r="M701" s="213"/>
      <c r="N701" s="196"/>
      <c r="P701" s="29"/>
      <c r="Q701" s="23"/>
      <c r="R701" s="23"/>
      <c r="S701" s="63" t="str">
        <f>IF(H701="","",IF(I691=EUconst_NA,"",INDEX(EUwideConstants!$AL:$AR,MATCH(Q691,EUwideConstants!$S:$S,0),MATCH(I691,CNTR_TierList,0))))</f>
        <v/>
      </c>
      <c r="T701" s="23"/>
      <c r="U701" s="23"/>
      <c r="V701" s="23"/>
      <c r="W701" s="32" t="b">
        <f t="shared" si="48"/>
        <v>1</v>
      </c>
    </row>
    <row r="702" spans="1:23" s="24" customFormat="1" ht="12.75" customHeight="1" outlineLevel="1" x14ac:dyDescent="0.2">
      <c r="A702" s="23"/>
      <c r="D702" s="25" t="s">
        <v>1467</v>
      </c>
      <c r="E702" s="1177" t="str">
        <f t="shared" si="46"/>
        <v>Konverzijski faktor</v>
      </c>
      <c r="F702" s="1177"/>
      <c r="G702" s="1177"/>
      <c r="H702" s="30" t="str">
        <f t="shared" si="47"/>
        <v/>
      </c>
      <c r="I702" s="192"/>
      <c r="J702" s="192"/>
      <c r="K702" s="213"/>
      <c r="L702" s="271"/>
      <c r="M702" s="213"/>
      <c r="N702" s="196"/>
      <c r="P702" s="29"/>
      <c r="Q702" s="23"/>
      <c r="R702" s="23"/>
      <c r="S702" s="63" t="str">
        <f>IF(H702="","",IF(I692=EUconst_NA,"",INDEX(EUwideConstants!$AL:$AR,MATCH(Q692,EUwideConstants!$S:$S,0),MATCH(I692,CNTR_TierList,0))))</f>
        <v/>
      </c>
      <c r="T702" s="23"/>
      <c r="U702" s="23"/>
      <c r="V702" s="23"/>
      <c r="W702" s="32" t="b">
        <f t="shared" si="48"/>
        <v>1</v>
      </c>
    </row>
    <row r="703" spans="1:23" s="24" customFormat="1" ht="12.75" customHeight="1" outlineLevel="1" x14ac:dyDescent="0.2">
      <c r="A703" s="23"/>
      <c r="D703" s="25" t="s">
        <v>1468</v>
      </c>
      <c r="E703" s="1177" t="str">
        <f t="shared" si="46"/>
        <v>Sadržaj ugljika</v>
      </c>
      <c r="F703" s="1177"/>
      <c r="G703" s="1177"/>
      <c r="H703" s="30" t="str">
        <f t="shared" si="47"/>
        <v/>
      </c>
      <c r="I703" s="192"/>
      <c r="J703" s="192"/>
      <c r="K703" s="213"/>
      <c r="L703" s="213"/>
      <c r="M703" s="213"/>
      <c r="N703" s="196"/>
      <c r="P703" s="29"/>
      <c r="Q703" s="23"/>
      <c r="R703" s="23"/>
      <c r="S703" s="63" t="str">
        <f>IF(H703="","",IF(I693=EUconst_NA,"",INDEX(EUwideConstants!$AL:$AR,MATCH(Q693,EUwideConstants!$S:$S,0),MATCH(I693,CNTR_TierList,0))))</f>
        <v/>
      </c>
      <c r="T703" s="23"/>
      <c r="U703" s="23"/>
      <c r="V703" s="23"/>
      <c r="W703" s="32" t="b">
        <f t="shared" si="48"/>
        <v>1</v>
      </c>
    </row>
    <row r="704" spans="1:23" s="24" customFormat="1" ht="12.75" customHeight="1" outlineLevel="1" x14ac:dyDescent="0.2">
      <c r="A704" s="23"/>
      <c r="D704" s="25" t="s">
        <v>1469</v>
      </c>
      <c r="E704" s="1177" t="str">
        <f t="shared" si="46"/>
        <v>Udio biomase (ukoliko je primjenjiv)</v>
      </c>
      <c r="F704" s="1177"/>
      <c r="G704" s="1177"/>
      <c r="H704" s="30" t="str">
        <f t="shared" si="47"/>
        <v/>
      </c>
      <c r="I704" s="192"/>
      <c r="J704" s="197"/>
      <c r="K704" s="213"/>
      <c r="L704" s="213"/>
      <c r="M704" s="213"/>
      <c r="N704" s="196"/>
      <c r="P704" s="47"/>
      <c r="Q704" s="23"/>
      <c r="R704" s="23"/>
      <c r="S704" s="63" t="str">
        <f>IF(H704="","",IF(I694=EUconst_NA,"",INDEX(EUwideConstants!$AL:$AR,MATCH(Q694,EUwideConstants!$S:$S,0),MATCH(I694,CNTR_TierList,0))))</f>
        <v/>
      </c>
      <c r="T704" s="23"/>
      <c r="U704" s="23"/>
      <c r="V704" s="23"/>
      <c r="W704" s="32" t="b">
        <f t="shared" si="48"/>
        <v>1</v>
      </c>
    </row>
    <row r="705" spans="1:23" s="24" customFormat="1" ht="12.75" customHeight="1" outlineLevel="1" x14ac:dyDescent="0.2">
      <c r="A705" s="23"/>
      <c r="D705" s="13"/>
      <c r="P705" s="29"/>
      <c r="Q705" s="23"/>
      <c r="R705" s="23"/>
      <c r="S705" s="23"/>
      <c r="T705" s="23"/>
      <c r="U705" s="23"/>
      <c r="V705" s="23"/>
      <c r="W705" s="23"/>
    </row>
    <row r="706" spans="1:23" s="24" customFormat="1" ht="15" customHeight="1" outlineLevel="1" x14ac:dyDescent="0.2">
      <c r="A706" s="23"/>
      <c r="D706" s="1179" t="str">
        <f>Translations!$B$545</f>
        <v>Komentari i objašnjenja</v>
      </c>
      <c r="E706" s="1179"/>
      <c r="F706" s="1179"/>
      <c r="G706" s="1179"/>
      <c r="H706" s="1179"/>
      <c r="I706" s="1179"/>
      <c r="J706" s="1179"/>
      <c r="K706" s="1179"/>
      <c r="L706" s="1179"/>
      <c r="M706" s="1179"/>
      <c r="N706" s="1179"/>
      <c r="P706" s="29"/>
      <c r="Q706" s="29"/>
      <c r="R706" s="29"/>
      <c r="S706" s="29"/>
      <c r="T706" s="6"/>
      <c r="U706" s="23"/>
      <c r="V706" s="23"/>
      <c r="W706" s="23"/>
    </row>
    <row r="707" spans="1:23" s="24" customFormat="1" ht="5.0999999999999996" customHeight="1" outlineLevel="1" x14ac:dyDescent="0.2">
      <c r="A707" s="23"/>
      <c r="D707" s="13"/>
      <c r="P707" s="29"/>
      <c r="Q707" s="23"/>
      <c r="R707" s="23"/>
      <c r="S707" s="23"/>
      <c r="T707" s="23"/>
      <c r="U707" s="23"/>
      <c r="V707" s="23"/>
      <c r="W707" s="23"/>
    </row>
    <row r="708" spans="1:23" s="24" customFormat="1" ht="12.75" customHeight="1" outlineLevel="1" x14ac:dyDescent="0.2">
      <c r="A708" s="23"/>
      <c r="D708" s="13" t="s">
        <v>1349</v>
      </c>
      <c r="E708" s="1005" t="str">
        <f>Translations!$B$1198</f>
        <v>Komentari i obrazloženja ako nisu primijenjene zahtijevane razine:</v>
      </c>
      <c r="F708" s="1005"/>
      <c r="G708" s="1005"/>
      <c r="H708" s="1005"/>
      <c r="I708" s="1005"/>
      <c r="J708" s="1005"/>
      <c r="K708" s="1005"/>
      <c r="L708" s="1005"/>
      <c r="M708" s="1005"/>
      <c r="N708" s="1005"/>
      <c r="P708" s="29"/>
      <c r="Q708" s="23"/>
      <c r="R708" s="23"/>
      <c r="S708" s="23"/>
      <c r="T708" s="23"/>
      <c r="U708" s="23"/>
      <c r="V708" s="23"/>
      <c r="W708" s="23"/>
    </row>
    <row r="709" spans="1:23" s="24" customFormat="1" ht="5.0999999999999996" customHeight="1" outlineLevel="1" x14ac:dyDescent="0.2">
      <c r="A709" s="23"/>
      <c r="D709" s="13"/>
      <c r="E709" s="48"/>
      <c r="P709" s="29"/>
      <c r="Q709" s="23"/>
      <c r="R709" s="23"/>
      <c r="S709" s="23"/>
      <c r="T709" s="23"/>
      <c r="U709" s="23"/>
      <c r="V709" s="23"/>
      <c r="W709" s="23"/>
    </row>
    <row r="710" spans="1:23" s="24" customFormat="1" ht="12.75" customHeight="1" outlineLevel="1" x14ac:dyDescent="0.2">
      <c r="A710" s="23"/>
      <c r="D710" s="13"/>
      <c r="E710" s="1181"/>
      <c r="F710" s="1101"/>
      <c r="G710" s="1101"/>
      <c r="H710" s="1101"/>
      <c r="I710" s="1101"/>
      <c r="J710" s="1101"/>
      <c r="K710" s="1101"/>
      <c r="L710" s="1101"/>
      <c r="M710" s="1101"/>
      <c r="N710" s="1102"/>
      <c r="P710" s="29"/>
      <c r="Q710" s="23"/>
      <c r="R710" s="23"/>
      <c r="S710" s="23"/>
      <c r="T710" s="23"/>
      <c r="U710" s="23"/>
      <c r="V710" s="23"/>
      <c r="W710" s="23"/>
    </row>
    <row r="711" spans="1:23" s="24" customFormat="1" ht="12.75" customHeight="1" outlineLevel="1" x14ac:dyDescent="0.2">
      <c r="A711" s="23"/>
      <c r="D711" s="13"/>
      <c r="E711" s="1180"/>
      <c r="F711" s="1091"/>
      <c r="G711" s="1091"/>
      <c r="H711" s="1091"/>
      <c r="I711" s="1091"/>
      <c r="J711" s="1091"/>
      <c r="K711" s="1091"/>
      <c r="L711" s="1091"/>
      <c r="M711" s="1091"/>
      <c r="N711" s="1092"/>
      <c r="P711" s="29"/>
      <c r="Q711" s="23"/>
      <c r="R711" s="23"/>
      <c r="S711" s="23"/>
      <c r="T711" s="23"/>
      <c r="U711" s="23"/>
      <c r="V711" s="23"/>
      <c r="W711" s="23"/>
    </row>
    <row r="712" spans="1:23" s="24" customFormat="1" ht="12.75" customHeight="1" outlineLevel="1" x14ac:dyDescent="0.2">
      <c r="A712" s="23"/>
      <c r="D712" s="13"/>
      <c r="E712" s="1238"/>
      <c r="F712" s="1094"/>
      <c r="G712" s="1094"/>
      <c r="H712" s="1094"/>
      <c r="I712" s="1094"/>
      <c r="J712" s="1094"/>
      <c r="K712" s="1094"/>
      <c r="L712" s="1094"/>
      <c r="M712" s="1094"/>
      <c r="N712" s="1095"/>
      <c r="P712" s="29"/>
      <c r="Q712" s="23"/>
      <c r="R712" s="23"/>
      <c r="S712" s="23"/>
      <c r="T712" s="23"/>
      <c r="U712" s="23"/>
      <c r="V712" s="23"/>
      <c r="W712" s="23"/>
    </row>
    <row r="713" spans="1:23" ht="12.75" customHeight="1" thickBot="1" x14ac:dyDescent="0.25">
      <c r="A713" s="72"/>
      <c r="C713" s="54"/>
      <c r="D713" s="55"/>
      <c r="E713" s="56"/>
      <c r="F713" s="54"/>
      <c r="G713" s="57"/>
      <c r="H713" s="57"/>
      <c r="I713" s="57"/>
      <c r="J713" s="57"/>
      <c r="K713" s="57"/>
      <c r="L713" s="57"/>
      <c r="M713" s="57"/>
      <c r="N713" s="57"/>
      <c r="O713" s="24"/>
      <c r="P713" s="15"/>
      <c r="Q713" s="72"/>
      <c r="R713" s="72"/>
      <c r="S713" s="75"/>
      <c r="T713" s="72"/>
      <c r="U713" s="72"/>
      <c r="V713" s="72"/>
      <c r="W713" s="72"/>
    </row>
    <row r="714" spans="1:23" ht="12.75" customHeight="1" thickBot="1" x14ac:dyDescent="0.25">
      <c r="A714" s="17" t="s">
        <v>1373</v>
      </c>
      <c r="D714" s="13"/>
      <c r="E714" s="22"/>
      <c r="G714" s="2"/>
      <c r="H714" s="2"/>
      <c r="I714" s="2"/>
      <c r="J714" s="2"/>
      <c r="L714" s="2"/>
      <c r="M714" s="2"/>
      <c r="N714" s="2"/>
      <c r="O714" s="24"/>
      <c r="P714" s="15"/>
      <c r="Q714" s="72"/>
      <c r="R714" s="72"/>
      <c r="S714" s="66" t="s">
        <v>468</v>
      </c>
      <c r="T714" s="107" t="s">
        <v>469</v>
      </c>
      <c r="U714" s="107" t="s">
        <v>470</v>
      </c>
      <c r="V714" s="72"/>
      <c r="W714" s="72"/>
    </row>
    <row r="715" spans="1:23" s="186" customFormat="1" ht="15" customHeight="1" thickBot="1" x14ac:dyDescent="0.25">
      <c r="A715" s="76"/>
      <c r="B715" s="34"/>
      <c r="C715" s="35" t="str">
        <f>"F"&amp;Q715</f>
        <v>F10</v>
      </c>
      <c r="D715" s="1179" t="str">
        <f>CONCATENATE(Euconst_SourceStream," ", Q715,":")</f>
        <v>Tok izvora 10:</v>
      </c>
      <c r="E715" s="1179"/>
      <c r="F715" s="1179"/>
      <c r="G715" s="1193"/>
      <c r="H715" s="1200" t="str">
        <f>IF(INDEX('C_Opis postrojenja'!$F$194:$F$204,MATCH(C715,'C_Opis postrojenja'!$E$194:$E$204,0))&gt;0,INDEX('C_Opis postrojenja'!$F$194:$F$204,MATCH(C715,'C_Opis postrojenja'!$E$194:$E$204,0)),"")</f>
        <v/>
      </c>
      <c r="I715" s="1200"/>
      <c r="J715" s="1200"/>
      <c r="K715" s="1200"/>
      <c r="L715" s="1201"/>
      <c r="M715" s="1229" t="str">
        <f>IF(S715=TRUE,IF(U715="",T715,U715),"")</f>
        <v/>
      </c>
      <c r="N715" s="1230"/>
      <c r="O715" s="24"/>
      <c r="P715" s="41"/>
      <c r="Q715" s="33">
        <f>Q649+1</f>
        <v>10</v>
      </c>
      <c r="R715" s="37"/>
      <c r="S715" s="40" t="b">
        <f>IF(INDEX('C_Opis postrojenja'!$M:$M,MATCH(Q717,'C_Opis postrojenja'!$Q:$Q,0))="",FALSE,TRUE)</f>
        <v>0</v>
      </c>
      <c r="T715" s="92" t="str">
        <f>IF(S715=TRUE,INDEX('C_Opis postrojenja'!$M:$M,MATCH(Q717,'C_Opis postrojenja'!$Q:$Q,0)),"")</f>
        <v/>
      </c>
      <c r="U715" s="40" t="str">
        <f>IF(S715=TRUE,IF(ISBLANK(INDEX('C_Opis postrojenja'!$N:$N,MATCH(Q717,'C_Opis postrojenja'!$Q:$Q,0))),"",INDEX('C_Opis postrojenja'!$N:$N,MATCH(Q717,'C_Opis postrojenja'!$Q:$Q,0))),"")</f>
        <v/>
      </c>
      <c r="V715" s="37"/>
      <c r="W715" s="37"/>
    </row>
    <row r="716" spans="1:23" s="24" customFormat="1" ht="5.0999999999999996" customHeight="1" x14ac:dyDescent="0.2">
      <c r="A716" s="72"/>
      <c r="B716" s="8"/>
      <c r="C716" s="8"/>
      <c r="D716" s="8"/>
      <c r="E716" s="8"/>
      <c r="F716" s="8"/>
      <c r="G716" s="8"/>
      <c r="H716" s="8"/>
      <c r="I716" s="8"/>
      <c r="J716" s="8"/>
      <c r="K716" s="8"/>
      <c r="L716" s="8"/>
      <c r="M716" s="7"/>
      <c r="N716" s="7"/>
      <c r="P716" s="17"/>
      <c r="Q716" s="12"/>
      <c r="R716" s="23"/>
      <c r="S716" s="23"/>
      <c r="T716" s="23"/>
      <c r="U716" s="23"/>
      <c r="V716" s="23"/>
      <c r="W716" s="23"/>
    </row>
    <row r="717" spans="1:23" s="24" customFormat="1" ht="12.75" customHeight="1" x14ac:dyDescent="0.2">
      <c r="A717" s="72"/>
      <c r="B717" s="8"/>
      <c r="C717" s="8"/>
      <c r="D717" s="13"/>
      <c r="E717" s="1066" t="str">
        <f>Translations!$B$437</f>
        <v>Vrsta toka izvora:</v>
      </c>
      <c r="F717" s="1066"/>
      <c r="G717" s="1022"/>
      <c r="H717" s="1218" t="str">
        <f>IF(INDEX('C_Opis postrojenja'!$I$194:$I$204,MATCH(C715,'C_Opis postrojenja'!$E$194:$E$204,0))&gt;0,INDEX('C_Opis postrojenja'!$I$194:$I$204,MATCH(C715,'C_Opis postrojenja'!$E$194:$E$204,0)),"")</f>
        <v/>
      </c>
      <c r="I717" s="1219"/>
      <c r="J717" s="1219"/>
      <c r="K717" s="1219"/>
      <c r="L717" s="1220"/>
      <c r="P717" s="17"/>
      <c r="Q717" s="39" t="str">
        <f>EUconst_CNTR_SourceCategory&amp;C715</f>
        <v>SourceCategory_F10</v>
      </c>
      <c r="R717" s="23"/>
      <c r="S717" s="23"/>
      <c r="T717" s="23"/>
      <c r="U717" s="23"/>
      <c r="V717" s="23"/>
      <c r="W717" s="23"/>
    </row>
    <row r="718" spans="1:23" s="24" customFormat="1" ht="12.75" customHeight="1" outlineLevel="1" x14ac:dyDescent="0.2">
      <c r="A718" s="23"/>
      <c r="B718" s="8"/>
      <c r="C718" s="8"/>
      <c r="D718" s="11"/>
      <c r="E718" s="1066" t="str">
        <f>Translations!$B$438</f>
        <v>Primijenjiva metoda prema Uredbi:</v>
      </c>
      <c r="F718" s="1066"/>
      <c r="G718" s="1022"/>
      <c r="H718" s="1188" t="str">
        <f>IF(H717="","",INDEX(EUwideConstants!$F$265:$F$335,MATCH(H717,EUConst_TierActivityListNames,0)))</f>
        <v/>
      </c>
      <c r="I718" s="1188"/>
      <c r="J718" s="1188"/>
      <c r="K718" s="1188"/>
      <c r="L718" s="1188"/>
      <c r="M718" s="2"/>
      <c r="N718" s="2"/>
      <c r="P718" s="17"/>
      <c r="Q718" s="12"/>
      <c r="R718" s="23"/>
      <c r="S718" s="23"/>
      <c r="T718" s="23"/>
      <c r="U718" s="23"/>
      <c r="V718" s="23"/>
      <c r="W718" s="23"/>
    </row>
    <row r="719" spans="1:23" s="24" customFormat="1" ht="12.75" customHeight="1" outlineLevel="1" x14ac:dyDescent="0.2">
      <c r="A719" s="23"/>
      <c r="D719" s="38"/>
      <c r="E719" s="1066" t="str">
        <f>Translations!$B$439</f>
        <v>Parametar na koji se odnosi nesigurnost:</v>
      </c>
      <c r="F719" s="1066"/>
      <c r="G719" s="1022"/>
      <c r="H719" s="1188" t="str">
        <f>IF(H717="","",INDEX(EUwideConstants!$E$265:$E$335,MATCH(H717,EUConst_TierActivityListNames,0)))</f>
        <v/>
      </c>
      <c r="I719" s="1188"/>
      <c r="J719" s="1188"/>
      <c r="K719" s="1188"/>
      <c r="L719" s="1188"/>
      <c r="P719" s="17"/>
      <c r="Q719" s="12"/>
      <c r="R719" s="23"/>
      <c r="S719" s="23"/>
      <c r="T719" s="23"/>
      <c r="U719" s="23"/>
      <c r="V719" s="23"/>
      <c r="W719" s="23"/>
    </row>
    <row r="720" spans="1:23" s="24" customFormat="1" ht="5.0999999999999996" customHeight="1" outlineLevel="1" x14ac:dyDescent="0.2">
      <c r="A720" s="23"/>
      <c r="P720" s="29"/>
      <c r="Q720" s="23"/>
      <c r="R720" s="23"/>
      <c r="S720" s="23"/>
      <c r="T720" s="23"/>
      <c r="U720" s="23"/>
      <c r="V720" s="23"/>
      <c r="W720" s="23"/>
    </row>
    <row r="721" spans="1:23" s="24" customFormat="1" ht="51" customHeight="1" outlineLevel="1" x14ac:dyDescent="0.2">
      <c r="A721" s="23"/>
      <c r="D721" s="13"/>
      <c r="E721" s="1223" t="str">
        <f>IF(H715="","",INDEX(EUconst_SmallEmiSouStreamMsg,MATCH(Q721,EUconst_SmallEmiSouStream,0)))</f>
        <v/>
      </c>
      <c r="F721" s="1224"/>
      <c r="G721" s="1224"/>
      <c r="H721" s="1224"/>
      <c r="I721" s="1224"/>
      <c r="J721" s="1224"/>
      <c r="K721" s="1224"/>
      <c r="L721" s="1224"/>
      <c r="M721" s="1224"/>
      <c r="N721" s="1225"/>
      <c r="P721" s="15"/>
      <c r="Q721" s="43" t="str">
        <f>IF(CNTR_SmallEmitter=TRUE,EUconst_CNTR_SmallEmitter,EUconst_CNTR_NoSmallEmitter) &amp; IF((CNTR_Category)="","C",CNTR_Category) &amp; "_" &amp; IF(M715="",1,MATCH(M715,SourceCategory,0))</f>
        <v>NoSmallEmitter_C_1</v>
      </c>
      <c r="R721" s="23"/>
      <c r="S721" s="23"/>
      <c r="T721" s="23"/>
      <c r="U721" s="23"/>
      <c r="V721" s="23"/>
      <c r="W721" s="23"/>
    </row>
    <row r="722" spans="1:23" s="24" customFormat="1" ht="12.75" customHeight="1" outlineLevel="1" x14ac:dyDescent="0.2">
      <c r="A722" s="23"/>
      <c r="D722" s="13"/>
      <c r="P722" s="29"/>
      <c r="Q722" s="23"/>
      <c r="R722" s="23"/>
      <c r="S722" s="23"/>
      <c r="T722" s="23"/>
      <c r="U722" s="23"/>
      <c r="V722" s="23"/>
      <c r="W722" s="23"/>
    </row>
    <row r="723" spans="1:23" s="24" customFormat="1" ht="15" customHeight="1" outlineLevel="1" x14ac:dyDescent="0.2">
      <c r="A723" s="23"/>
      <c r="D723" s="1179" t="str">
        <f>Translations!$B$454</f>
        <v>Podaci o aktivnosti:</v>
      </c>
      <c r="E723" s="1179"/>
      <c r="F723" s="1179"/>
      <c r="G723" s="1179"/>
      <c r="H723" s="1179"/>
      <c r="I723" s="1179"/>
      <c r="J723" s="1179"/>
      <c r="K723" s="1179"/>
      <c r="L723" s="1179"/>
      <c r="M723" s="1179"/>
      <c r="N723" s="1179"/>
      <c r="P723" s="29"/>
      <c r="Q723" s="23"/>
      <c r="R723" s="23"/>
      <c r="S723" s="23"/>
      <c r="T723" s="23"/>
      <c r="U723" s="23"/>
      <c r="V723" s="23"/>
      <c r="W723" s="23"/>
    </row>
    <row r="724" spans="1:23" s="24" customFormat="1" ht="5.0999999999999996" customHeight="1" outlineLevel="1" x14ac:dyDescent="0.2">
      <c r="A724" s="23"/>
      <c r="D724" s="13"/>
      <c r="P724" s="29"/>
      <c r="Q724" s="23"/>
      <c r="R724" s="23"/>
      <c r="S724" s="23"/>
      <c r="T724" s="23"/>
      <c r="U724" s="23"/>
      <c r="V724" s="23"/>
      <c r="W724" s="23"/>
    </row>
    <row r="725" spans="1:23" s="24" customFormat="1" outlineLevel="1" x14ac:dyDescent="0.2">
      <c r="A725" s="23"/>
      <c r="D725" s="13" t="s">
        <v>1016</v>
      </c>
      <c r="E725" s="985" t="str">
        <f>Translations!$B$455</f>
        <v>Metoda određivanja podataka o aktivnosti:</v>
      </c>
      <c r="F725" s="985"/>
      <c r="G725" s="985"/>
      <c r="H725" s="985"/>
      <c r="I725" s="985"/>
      <c r="J725" s="985"/>
      <c r="K725" s="985"/>
      <c r="L725" s="985"/>
      <c r="M725" s="985"/>
      <c r="N725" s="985"/>
      <c r="P725" s="29"/>
      <c r="Q725" s="23"/>
      <c r="R725" s="23"/>
      <c r="S725" s="23"/>
      <c r="T725" s="23"/>
      <c r="U725" s="23"/>
      <c r="V725" s="23"/>
      <c r="W725" s="23"/>
    </row>
    <row r="726" spans="1:23" s="24" customFormat="1" ht="5.0999999999999996" customHeight="1" outlineLevel="1" x14ac:dyDescent="0.2">
      <c r="A726" s="23"/>
      <c r="D726" s="13"/>
      <c r="E726" s="14"/>
      <c r="F726" s="14"/>
      <c r="G726" s="14"/>
      <c r="H726" s="14"/>
      <c r="I726" s="14"/>
      <c r="L726" s="22"/>
      <c r="P726" s="29"/>
      <c r="Q726" s="23"/>
      <c r="R726" s="23"/>
      <c r="S726" s="23"/>
      <c r="T726" s="23"/>
      <c r="U726" s="23"/>
      <c r="V726" s="23"/>
      <c r="W726" s="23"/>
    </row>
    <row r="727" spans="1:23" s="24" customFormat="1" ht="12.75" customHeight="1" outlineLevel="1" x14ac:dyDescent="0.2">
      <c r="A727" s="23"/>
      <c r="D727" s="25" t="s">
        <v>1028</v>
      </c>
      <c r="E727" s="11" t="str">
        <f>Translations!$B$456</f>
        <v>Metoda određivanja:</v>
      </c>
      <c r="G727" s="14"/>
      <c r="H727" s="1221"/>
      <c r="I727" s="1222"/>
      <c r="P727" s="220"/>
      <c r="Q727" s="23"/>
      <c r="R727" s="23"/>
      <c r="S727" s="23"/>
      <c r="T727" s="23"/>
      <c r="U727" s="23"/>
      <c r="V727" s="23"/>
      <c r="W727" s="63" t="str">
        <f>IF(M715="","",IF(M715=INDEX(SourceCategory,3),1,IF(CNTR_InstHasCalculation=FALSE,0,2)))</f>
        <v/>
      </c>
    </row>
    <row r="728" spans="1:23" s="24" customFormat="1" ht="5.0999999999999996" customHeight="1" outlineLevel="1" x14ac:dyDescent="0.2">
      <c r="A728" s="23"/>
      <c r="D728" s="25"/>
      <c r="G728" s="14"/>
      <c r="H728" s="44"/>
      <c r="I728" s="44"/>
      <c r="P728" s="29"/>
      <c r="Q728" s="23"/>
      <c r="R728" s="23"/>
      <c r="S728" s="23"/>
      <c r="T728" s="23"/>
      <c r="U728" s="23"/>
      <c r="V728" s="23"/>
      <c r="W728" s="23"/>
    </row>
    <row r="729" spans="1:23" s="24" customFormat="1" ht="12.75" customHeight="1" outlineLevel="1" x14ac:dyDescent="0.2">
      <c r="A729" s="23"/>
      <c r="E729" s="46"/>
      <c r="F729" s="1189" t="str">
        <f>Translations!$B$459</f>
        <v>Oznaka postupka za utvrđivanje zaliha na kraju godine:</v>
      </c>
      <c r="G729" s="1189"/>
      <c r="H729" s="1189"/>
      <c r="I729" s="1189"/>
      <c r="J729" s="1190"/>
      <c r="K729" s="1221"/>
      <c r="L729" s="1222"/>
      <c r="P729" s="29"/>
      <c r="Q729" s="23"/>
      <c r="R729" s="23"/>
      <c r="S729" s="23"/>
      <c r="T729" s="23"/>
      <c r="U729" s="29"/>
      <c r="V729" s="32" t="b">
        <f>IF(OR(H715="",ISBLANK(H727)),FALSE,IF(MATCH(H727,EUconst_ActivityDeterminationMethod,0)=2,TRUE,FALSE))</f>
        <v>0</v>
      </c>
      <c r="W729" s="63" t="str">
        <f>IF(V729=TRUE,0,W727)</f>
        <v/>
      </c>
    </row>
    <row r="730" spans="1:23" s="24" customFormat="1" ht="5.0999999999999996" customHeight="1" outlineLevel="1" x14ac:dyDescent="0.2">
      <c r="A730" s="23"/>
      <c r="P730" s="29"/>
      <c r="Q730" s="23"/>
      <c r="R730" s="23"/>
      <c r="S730" s="23"/>
      <c r="T730" s="23"/>
      <c r="U730" s="23"/>
      <c r="V730" s="23"/>
      <c r="W730" s="23"/>
    </row>
    <row r="731" spans="1:23" s="24" customFormat="1" ht="12.75" customHeight="1" outlineLevel="1" x14ac:dyDescent="0.2">
      <c r="A731" s="23"/>
      <c r="D731" s="46" t="s">
        <v>1029</v>
      </c>
      <c r="E731" s="11" t="str">
        <f>Translations!$B$462</f>
        <v>Instrumenti pod nadzorom:</v>
      </c>
      <c r="G731" s="14"/>
      <c r="H731" s="1221"/>
      <c r="I731" s="1222"/>
      <c r="J731" s="25"/>
      <c r="P731" s="29"/>
      <c r="Q731" s="23"/>
      <c r="R731" s="23"/>
      <c r="S731" s="23"/>
      <c r="T731" s="23"/>
      <c r="U731" s="23"/>
      <c r="V731" s="23"/>
      <c r="W731" s="63" t="str">
        <f>W727</f>
        <v/>
      </c>
    </row>
    <row r="732" spans="1:23" s="24" customFormat="1" ht="5.0999999999999996" customHeight="1" outlineLevel="1" x14ac:dyDescent="0.2">
      <c r="A732" s="23"/>
      <c r="D732" s="25"/>
      <c r="G732" s="14"/>
      <c r="H732" s="44"/>
      <c r="I732" s="44"/>
      <c r="J732" s="25"/>
      <c r="P732" s="29"/>
      <c r="Q732" s="23"/>
      <c r="R732" s="23"/>
      <c r="S732" s="23"/>
      <c r="T732" s="23"/>
      <c r="U732" s="23"/>
      <c r="V732" s="23"/>
      <c r="W732" s="23"/>
    </row>
    <row r="733" spans="1:23" s="24" customFormat="1" ht="12.75" customHeight="1" outlineLevel="1" x14ac:dyDescent="0.2">
      <c r="A733" s="23"/>
      <c r="D733" s="25"/>
      <c r="E733" s="46" t="s">
        <v>1294</v>
      </c>
      <c r="F733" s="873" t="str">
        <f>Translations!$B$465</f>
        <v>Potvrdite da su ispunjeni zahtjevi iz članka 29. stavka 1. Uredbe</v>
      </c>
      <c r="G733" s="903"/>
      <c r="H733" s="903"/>
      <c r="I733" s="903"/>
      <c r="J733" s="903"/>
      <c r="K733" s="903"/>
      <c r="L733" s="192"/>
      <c r="P733" s="29"/>
      <c r="Q733" s="23"/>
      <c r="R733" s="23"/>
      <c r="S733" s="23"/>
      <c r="T733" s="23"/>
      <c r="U733" s="23"/>
      <c r="V733" s="32" t="b">
        <f>IF(OR(H715="",ISBLANK(H731)),FALSE,IF(MATCH(H731,EUconst_OwnerInstrument,0)=1,TRUE,FALSE))</f>
        <v>0</v>
      </c>
      <c r="W733" s="63" t="str">
        <f>IF(V733=TRUE,0,W727)</f>
        <v/>
      </c>
    </row>
    <row r="734" spans="1:23" s="24" customFormat="1" ht="5.0999999999999996" customHeight="1" outlineLevel="1" x14ac:dyDescent="0.2">
      <c r="A734" s="23"/>
      <c r="D734" s="25"/>
      <c r="E734" s="25"/>
      <c r="G734" s="14"/>
      <c r="N734" s="44"/>
      <c r="P734" s="29"/>
      <c r="Q734" s="23"/>
      <c r="R734" s="23"/>
      <c r="S734" s="23"/>
      <c r="T734" s="23"/>
      <c r="U734" s="23"/>
      <c r="V734" s="16"/>
      <c r="W734" s="23"/>
    </row>
    <row r="735" spans="1:23" s="24" customFormat="1" ht="12.75" customHeight="1" outlineLevel="1" x14ac:dyDescent="0.2">
      <c r="A735" s="23"/>
      <c r="D735" s="25"/>
      <c r="E735" s="46" t="s">
        <v>1295</v>
      </c>
      <c r="F735" s="1189" t="str">
        <f>Translations!$B$468</f>
        <v>Koristite li fakture za utvrđivanje količine goriva ili sirovina?</v>
      </c>
      <c r="G735" s="1189"/>
      <c r="H735" s="1189"/>
      <c r="I735" s="1189"/>
      <c r="J735" s="1189"/>
      <c r="K735" s="1190"/>
      <c r="L735" s="192"/>
      <c r="P735" s="29"/>
      <c r="Q735" s="23"/>
      <c r="R735" s="23"/>
      <c r="S735" s="23"/>
      <c r="T735" s="23"/>
      <c r="U735" s="23"/>
      <c r="V735" s="32" t="b">
        <f>IF(OR(H715="",ISBLANK(H731)),FALSE,IF(MATCH(H731,EUconst_OwnerInstrument,0)=1,TRUE,FALSE))</f>
        <v>0</v>
      </c>
      <c r="W735" s="63" t="str">
        <f>IF(V735=TRUE,0,W727)</f>
        <v/>
      </c>
    </row>
    <row r="736" spans="1:23" s="24" customFormat="1" ht="5.0999999999999996" customHeight="1" outlineLevel="1" x14ac:dyDescent="0.2">
      <c r="A736" s="23"/>
      <c r="D736" s="25"/>
      <c r="E736" s="25"/>
      <c r="G736" s="14"/>
      <c r="J736" s="25"/>
      <c r="L736" s="45"/>
      <c r="P736" s="29"/>
      <c r="Q736" s="23"/>
      <c r="R736" s="23"/>
      <c r="S736" s="23"/>
      <c r="T736" s="23"/>
      <c r="U736" s="23"/>
      <c r="V736" s="23"/>
      <c r="W736" s="23"/>
    </row>
    <row r="737" spans="1:23" s="24" customFormat="1" ht="12.75" customHeight="1" outlineLevel="1" x14ac:dyDescent="0.2">
      <c r="A737" s="23"/>
      <c r="D737" s="25"/>
      <c r="E737" s="46" t="s">
        <v>1296</v>
      </c>
      <c r="F737" s="1189" t="str">
        <f>Translations!$B$469</f>
        <v>Potvrdite da su trgovinski partner i operater neovisni.</v>
      </c>
      <c r="G737" s="1189"/>
      <c r="H737" s="1189"/>
      <c r="I737" s="1189"/>
      <c r="J737" s="1189"/>
      <c r="K737" s="1190"/>
      <c r="L737" s="192"/>
      <c r="P737" s="29"/>
      <c r="Q737" s="23"/>
      <c r="R737" s="23"/>
      <c r="S737" s="23"/>
      <c r="T737" s="23"/>
      <c r="U737" s="23"/>
      <c r="V737" s="32" t="b">
        <f>IF(OR(H715="",ISBLANK(H731)),FALSE,IF(MATCH(H731,EUconst_OwnerInstrument,0)=1,TRUE,FALSE))</f>
        <v>0</v>
      </c>
      <c r="W737" s="63" t="str">
        <f>IF(V737=TRUE,0,W727)</f>
        <v/>
      </c>
    </row>
    <row r="738" spans="1:23" s="24" customFormat="1" outlineLevel="1" x14ac:dyDescent="0.2">
      <c r="A738" s="23"/>
      <c r="P738" s="29"/>
      <c r="Q738" s="23"/>
      <c r="R738" s="23"/>
      <c r="S738" s="23"/>
      <c r="T738" s="23"/>
      <c r="U738" s="23"/>
      <c r="V738" s="23"/>
      <c r="W738" s="23"/>
    </row>
    <row r="739" spans="1:23" s="24" customFormat="1" ht="12.75" customHeight="1" outlineLevel="1" x14ac:dyDescent="0.2">
      <c r="A739" s="23"/>
      <c r="D739" s="13" t="s">
        <v>1018</v>
      </c>
      <c r="E739" s="14" t="str">
        <f>Translations!$B$472</f>
        <v>Korišteni mjerni instrumenti:</v>
      </c>
      <c r="H739" s="215"/>
      <c r="I739" s="215"/>
      <c r="J739" s="215"/>
      <c r="K739" s="215"/>
      <c r="L739" s="215"/>
      <c r="P739" s="15"/>
      <c r="Q739" s="23"/>
      <c r="R739" s="23"/>
      <c r="S739" s="23"/>
      <c r="T739" s="23"/>
      <c r="U739" s="23"/>
      <c r="V739" s="23"/>
      <c r="W739" s="23"/>
    </row>
    <row r="740" spans="1:23" s="24" customFormat="1" ht="5.0999999999999996" customHeight="1" outlineLevel="1" x14ac:dyDescent="0.2">
      <c r="A740" s="23"/>
      <c r="D740" s="13"/>
      <c r="E740" s="14"/>
      <c r="P740" s="15"/>
      <c r="Q740" s="23"/>
      <c r="R740" s="23"/>
      <c r="S740" s="23"/>
      <c r="T740" s="23"/>
      <c r="U740" s="23"/>
      <c r="V740" s="23"/>
      <c r="W740" s="23"/>
    </row>
    <row r="741" spans="1:23" s="24" customFormat="1" outlineLevel="1" x14ac:dyDescent="0.2">
      <c r="A741" s="23"/>
      <c r="D741" s="13"/>
      <c r="E741" s="24" t="str">
        <f>Translations!$B$475</f>
        <v>Komentar/opis pristupa ako se koristi više instrumenata:</v>
      </c>
      <c r="I741" s="11"/>
      <c r="P741" s="29"/>
      <c r="Q741" s="23"/>
      <c r="R741" s="23"/>
      <c r="S741" s="23"/>
      <c r="T741" s="23"/>
      <c r="U741" s="23"/>
      <c r="V741" s="23"/>
      <c r="W741" s="23"/>
    </row>
    <row r="742" spans="1:23" s="24" customFormat="1" ht="12.75" customHeight="1" outlineLevel="1" x14ac:dyDescent="0.2">
      <c r="A742" s="23"/>
      <c r="D742" s="13"/>
      <c r="E742" s="1234"/>
      <c r="F742" s="1235"/>
      <c r="G742" s="1235"/>
      <c r="H742" s="1235"/>
      <c r="I742" s="1235"/>
      <c r="J742" s="1235"/>
      <c r="K742" s="1235"/>
      <c r="L742" s="1235"/>
      <c r="M742" s="1235"/>
      <c r="N742" s="1236"/>
      <c r="P742" s="29"/>
      <c r="Q742" s="23"/>
      <c r="R742" s="23"/>
      <c r="S742" s="23"/>
      <c r="T742" s="23"/>
      <c r="U742" s="23"/>
      <c r="V742" s="23"/>
      <c r="W742" s="23"/>
    </row>
    <row r="743" spans="1:23" s="24" customFormat="1" outlineLevel="1" x14ac:dyDescent="0.2">
      <c r="A743" s="23"/>
      <c r="D743" s="13"/>
      <c r="E743" s="1231"/>
      <c r="F743" s="1232"/>
      <c r="G743" s="1232"/>
      <c r="H743" s="1232"/>
      <c r="I743" s="1232"/>
      <c r="J743" s="1232"/>
      <c r="K743" s="1232"/>
      <c r="L743" s="1232"/>
      <c r="M743" s="1232"/>
      <c r="N743" s="1233"/>
      <c r="P743" s="29"/>
      <c r="Q743" s="29"/>
      <c r="R743" s="29"/>
      <c r="S743" s="23"/>
      <c r="T743" s="23"/>
      <c r="U743" s="23"/>
      <c r="V743" s="23"/>
      <c r="W743" s="23"/>
    </row>
    <row r="744" spans="1:23" s="24" customFormat="1" outlineLevel="1" x14ac:dyDescent="0.2">
      <c r="A744" s="23"/>
      <c r="D744" s="13"/>
      <c r="E744" s="1202"/>
      <c r="F744" s="1203"/>
      <c r="G744" s="1203"/>
      <c r="H744" s="1203"/>
      <c r="I744" s="1203"/>
      <c r="J744" s="1203"/>
      <c r="K744" s="1203"/>
      <c r="L744" s="1203"/>
      <c r="M744" s="1203"/>
      <c r="N744" s="1204"/>
      <c r="P744" s="29"/>
      <c r="Q744" s="29"/>
      <c r="R744" s="29"/>
      <c r="S744" s="23"/>
      <c r="T744" s="23"/>
      <c r="U744" s="23"/>
      <c r="V744" s="23"/>
      <c r="W744" s="23"/>
    </row>
    <row r="745" spans="1:23" s="24" customFormat="1" outlineLevel="1" x14ac:dyDescent="0.2">
      <c r="A745" s="23"/>
      <c r="D745" s="13"/>
      <c r="P745" s="29"/>
      <c r="Q745" s="29"/>
      <c r="R745" s="29"/>
      <c r="S745" s="23"/>
      <c r="T745" s="23"/>
      <c r="U745" s="23"/>
      <c r="V745" s="23"/>
      <c r="W745" s="23"/>
    </row>
    <row r="746" spans="1:23" s="24" customFormat="1" ht="12.75" customHeight="1" outlineLevel="1" x14ac:dyDescent="0.2">
      <c r="A746" s="23"/>
      <c r="D746" s="13" t="s">
        <v>552</v>
      </c>
      <c r="E746" s="14" t="str">
        <f>Translations!$B$477</f>
        <v>Zahtijevana razina točnosti za podatak o djelatnosti:</v>
      </c>
      <c r="H746" s="30" t="str">
        <f>IF(H717="","",IF(CNTR_Category="A",INDEX(EUwideConstants!$G:$G,MATCH(Q746,EUwideConstants!$S:$S,0)),INDEX(EUwideConstants!$P:$P,MATCH(Q746,EUwideConstants!$S:$S,0))))</f>
        <v/>
      </c>
      <c r="I746" s="26" t="str">
        <f>IF(H746="","",IF(S746=0,EUconst_NA,IF(ISERROR(S746),"",EUconst_MsgTierActivityLevel &amp; " " &amp;S746)))</f>
        <v/>
      </c>
      <c r="J746" s="27"/>
      <c r="K746" s="27"/>
      <c r="L746" s="27"/>
      <c r="M746" s="27"/>
      <c r="N746" s="28"/>
      <c r="P746" s="29"/>
      <c r="Q746" s="92" t="str">
        <f>EUconst_CNTR_ActivityData&amp;H717</f>
        <v>ActivityData_</v>
      </c>
      <c r="R746" s="29"/>
      <c r="S746" s="32" t="str">
        <f>IF(H746="","",IF(H746=EUconst_NA,"",INDEX(EUwideConstants!$H:$O,MATCH(Q746,EUwideConstants!$S:$S,0),MATCH(H746,CNTR_TierList,0))))</f>
        <v/>
      </c>
      <c r="T746" s="23"/>
      <c r="U746" s="23"/>
      <c r="V746" s="23"/>
      <c r="W746" s="23"/>
    </row>
    <row r="747" spans="1:23" s="24" customFormat="1" ht="12.75" customHeight="1" outlineLevel="1" x14ac:dyDescent="0.2">
      <c r="A747" s="23"/>
      <c r="D747" s="13" t="s">
        <v>1020</v>
      </c>
      <c r="E747" s="14" t="str">
        <f>Translations!$B$478</f>
        <v>Korištena razina točnosti za podatak o djelatnosti:</v>
      </c>
      <c r="H747" s="192"/>
      <c r="I747" s="26" t="str">
        <f>IF(OR(ISBLANK(H747),H747=EUconst_NoTier),"",IF(S747=0,EUconst_NA,IF(ISERROR(S747),"",EUconst_MsgTierActivityLevel &amp; " " &amp;S747)))</f>
        <v/>
      </c>
      <c r="J747" s="27"/>
      <c r="K747" s="27"/>
      <c r="L747" s="27"/>
      <c r="M747" s="27"/>
      <c r="N747" s="28"/>
      <c r="P747" s="29"/>
      <c r="Q747" s="92" t="str">
        <f>EUconst_CNTR_ActivityData&amp;H717</f>
        <v>ActivityData_</v>
      </c>
      <c r="R747" s="29"/>
      <c r="S747" s="32" t="str">
        <f>IF(ISBLANK(H747),"",IF(H747=EUconst_NA,"",INDEX(EUwideConstants!$H:$O,MATCH(Q747,EUwideConstants!$S:$S,0),MATCH(H747,CNTR_TierList,0))))</f>
        <v/>
      </c>
      <c r="T747" s="23"/>
      <c r="U747" s="23"/>
      <c r="V747" s="23"/>
      <c r="W747" s="23"/>
    </row>
    <row r="748" spans="1:23" s="24" customFormat="1" ht="12.75" customHeight="1" outlineLevel="1" x14ac:dyDescent="0.2">
      <c r="A748" s="23"/>
      <c r="D748" s="13" t="s">
        <v>1021</v>
      </c>
      <c r="E748" s="14" t="str">
        <f>Translations!$B$479</f>
        <v>Postignuta nesigurnost:</v>
      </c>
      <c r="H748" s="229"/>
      <c r="I748" s="14" t="str">
        <f>Translations!$B$480</f>
        <v>Komentar:</v>
      </c>
      <c r="J748" s="193"/>
      <c r="K748" s="194"/>
      <c r="L748" s="194"/>
      <c r="M748" s="194"/>
      <c r="N748" s="195"/>
      <c r="P748" s="29"/>
      <c r="Q748" s="29"/>
      <c r="R748" s="29"/>
      <c r="S748" s="23"/>
      <c r="T748" s="23"/>
      <c r="U748" s="23"/>
      <c r="V748" s="23"/>
      <c r="W748" s="23"/>
    </row>
    <row r="749" spans="1:23" s="24" customFormat="1" ht="5.0999999999999996" customHeight="1" outlineLevel="1" x14ac:dyDescent="0.2">
      <c r="A749" s="23"/>
      <c r="D749" s="13"/>
      <c r="E749" s="67"/>
      <c r="F749" s="67"/>
      <c r="G749" s="67"/>
      <c r="H749" s="67"/>
      <c r="I749" s="67"/>
      <c r="J749" s="67"/>
      <c r="K749" s="67"/>
      <c r="L749" s="67"/>
      <c r="M749" s="67"/>
      <c r="N749" s="67"/>
      <c r="P749" s="29"/>
      <c r="Q749" s="29"/>
      <c r="R749" s="29"/>
      <c r="S749" s="23"/>
      <c r="T749" s="23"/>
      <c r="U749" s="23"/>
      <c r="V749" s="23"/>
      <c r="W749" s="23"/>
    </row>
    <row r="750" spans="1:23" s="24" customFormat="1" ht="15" customHeight="1" outlineLevel="1" x14ac:dyDescent="0.2">
      <c r="A750" s="23"/>
      <c r="D750" s="1179" t="str">
        <f>Translations!$B$490</f>
        <v>Faktori proračuna:</v>
      </c>
      <c r="E750" s="1179"/>
      <c r="F750" s="1179"/>
      <c r="G750" s="1179"/>
      <c r="H750" s="1179"/>
      <c r="I750" s="1179"/>
      <c r="J750" s="1179"/>
      <c r="K750" s="1179"/>
      <c r="L750" s="1179"/>
      <c r="M750" s="1179"/>
      <c r="N750" s="1179"/>
      <c r="P750" s="29"/>
      <c r="Q750" s="29"/>
      <c r="R750" s="29"/>
      <c r="S750" s="29"/>
      <c r="T750" s="6"/>
      <c r="U750" s="23"/>
      <c r="V750" s="23"/>
      <c r="W750" s="23"/>
    </row>
    <row r="751" spans="1:23" s="24" customFormat="1" ht="5.0999999999999996" customHeight="1" outlineLevel="1" x14ac:dyDescent="0.2">
      <c r="A751" s="23"/>
      <c r="D751" s="13"/>
      <c r="E751" s="14"/>
      <c r="P751" s="29"/>
      <c r="Q751" s="29"/>
      <c r="R751" s="29"/>
      <c r="S751" s="29"/>
      <c r="T751" s="6"/>
      <c r="U751" s="23"/>
      <c r="V751" s="23"/>
      <c r="W751" s="23"/>
    </row>
    <row r="752" spans="1:23" s="24" customFormat="1" ht="12.75" customHeight="1" outlineLevel="1" x14ac:dyDescent="0.2">
      <c r="A752" s="23"/>
      <c r="D752" s="13" t="s">
        <v>1017</v>
      </c>
      <c r="E752" s="14" t="str">
        <f>Translations!$B$515</f>
        <v>Korištene razine točnosti za faktore proračuna:</v>
      </c>
      <c r="P752" s="29"/>
      <c r="Q752" s="29"/>
      <c r="R752" s="29"/>
      <c r="S752" s="29"/>
      <c r="T752" s="23"/>
      <c r="U752" s="23"/>
      <c r="V752" s="23"/>
      <c r="W752" s="23"/>
    </row>
    <row r="753" spans="1:23" s="24" customFormat="1" ht="5.0999999999999996" customHeight="1" outlineLevel="1" x14ac:dyDescent="0.2">
      <c r="A753" s="23"/>
      <c r="D753" s="13"/>
      <c r="E753" s="14"/>
      <c r="P753" s="29"/>
      <c r="Q753" s="29"/>
      <c r="R753" s="29"/>
      <c r="S753" s="29"/>
      <c r="T753" s="23"/>
      <c r="U753" s="23"/>
      <c r="V753" s="23"/>
      <c r="W753" s="23"/>
    </row>
    <row r="754" spans="1:23" s="24" customFormat="1" ht="25.5" customHeight="1" outlineLevel="1" x14ac:dyDescent="0.2">
      <c r="A754" s="23"/>
      <c r="E754" s="1178" t="str">
        <f>Translations!$B$516</f>
        <v>Faktor proračuna:</v>
      </c>
      <c r="F754" s="1178"/>
      <c r="G754" s="1178"/>
      <c r="H754" s="50" t="str">
        <f>Translations!$B$517</f>
        <v>Zahtijevana razina točnosti:</v>
      </c>
      <c r="I754" s="50" t="str">
        <f>Translations!$B$518</f>
        <v>Korištena razina točnosti:</v>
      </c>
      <c r="J754" s="1206" t="str">
        <f>Translations!$B$519</f>
        <v>Puni tekst za korištenu razinu točnosti</v>
      </c>
      <c r="K754" s="1207"/>
      <c r="L754" s="1207"/>
      <c r="M754" s="1207"/>
      <c r="N754" s="1208"/>
      <c r="P754" s="29"/>
      <c r="Q754" s="29"/>
      <c r="R754" s="29"/>
      <c r="S754" s="15" t="s">
        <v>1036</v>
      </c>
      <c r="T754" s="23"/>
      <c r="U754" s="23"/>
      <c r="V754" s="23"/>
      <c r="W754" s="52" t="s">
        <v>1293</v>
      </c>
    </row>
    <row r="755" spans="1:23" s="24" customFormat="1" ht="12.75" customHeight="1" outlineLevel="1" x14ac:dyDescent="0.2">
      <c r="A755" s="23"/>
      <c r="D755" s="25" t="s">
        <v>1028</v>
      </c>
      <c r="E755" s="1177" t="str">
        <f>Translations!$B$520</f>
        <v>Donja ogrjevna vrijednost (DOV)</v>
      </c>
      <c r="F755" s="1177"/>
      <c r="G755" s="1177"/>
      <c r="H755" s="30" t="str">
        <f>IF(H717="","",IF(CNTR_Category="A",INDEX(EUwideConstants!$G:$G,MATCH(Q755,EUwideConstants!$S:$S,0)),INDEX(EUwideConstants!$P:$P,MATCH(Q755,EUwideConstants!$S:$S,0))))</f>
        <v/>
      </c>
      <c r="I755" s="192"/>
      <c r="J755" s="1182" t="str">
        <f t="shared" ref="J755:J760" si="49">IF(OR(ISBLANK(I755),I755=EUconst_NoTier),"",IF(S755=0,EUconst_NotApplicable,IF(ISERROR(S755),"",S755)))</f>
        <v/>
      </c>
      <c r="K755" s="1183"/>
      <c r="L755" s="1183"/>
      <c r="M755" s="1183"/>
      <c r="N755" s="1184"/>
      <c r="P755" s="29"/>
      <c r="Q755" s="92" t="str">
        <f>EUconst_CNTR_NCV&amp;H717</f>
        <v>NCV_</v>
      </c>
      <c r="R755" s="29"/>
      <c r="S755" s="31" t="str">
        <f>IF(ISBLANK(I755),"",IF(I755=EUconst_NA,"",INDEX(EUwideConstants!$H:$O,MATCH(Q755,EUwideConstants!$S:$S,0),MATCH(I755,CNTR_TierList,0))))</f>
        <v/>
      </c>
      <c r="T755" s="23"/>
      <c r="U755" s="23"/>
      <c r="V755" s="23"/>
      <c r="W755" s="32" t="b">
        <f t="shared" ref="W755:W760" si="50">(H755=EUconst_NA)</f>
        <v>0</v>
      </c>
    </row>
    <row r="756" spans="1:23" s="24" customFormat="1" ht="12.75" customHeight="1" outlineLevel="1" x14ac:dyDescent="0.2">
      <c r="A756" s="23"/>
      <c r="D756" s="25" t="s">
        <v>1029</v>
      </c>
      <c r="E756" s="1177" t="str">
        <f>Translations!$B$521</f>
        <v>Emisijski faktor (preliminarni)</v>
      </c>
      <c r="F756" s="1177"/>
      <c r="G756" s="1177"/>
      <c r="H756" s="30" t="str">
        <f>IF(H717="","",IF(CNTR_Category="A",INDEX(EUwideConstants!$G:$G,MATCH(Q756,EUwideConstants!$S:$S,0)),INDEX(EUwideConstants!$P:$P,MATCH(Q756,EUwideConstants!$S:$S,0))))</f>
        <v/>
      </c>
      <c r="I756" s="192"/>
      <c r="J756" s="1182" t="str">
        <f t="shared" si="49"/>
        <v/>
      </c>
      <c r="K756" s="1183"/>
      <c r="L756" s="1183"/>
      <c r="M756" s="1183"/>
      <c r="N756" s="1184"/>
      <c r="P756" s="29"/>
      <c r="Q756" s="92" t="str">
        <f>EUconst_CNTR_EF&amp;H717</f>
        <v>EF_</v>
      </c>
      <c r="R756" s="29"/>
      <c r="S756" s="31" t="str">
        <f>IF(ISBLANK(I756),"",IF(I756=EUconst_NA,"",INDEX(EUwideConstants!$H:$O,MATCH(Q756,EUwideConstants!$S:$S,0),MATCH(I756,CNTR_TierList,0))))</f>
        <v/>
      </c>
      <c r="T756" s="23"/>
      <c r="U756" s="23"/>
      <c r="V756" s="23"/>
      <c r="W756" s="32" t="b">
        <f t="shared" si="50"/>
        <v>0</v>
      </c>
    </row>
    <row r="757" spans="1:23" s="24" customFormat="1" ht="12.75" customHeight="1" outlineLevel="1" x14ac:dyDescent="0.2">
      <c r="A757" s="23"/>
      <c r="D757" s="25" t="s">
        <v>1466</v>
      </c>
      <c r="E757" s="1177" t="str">
        <f>Translations!$B$522</f>
        <v>Oksidacijski faktor</v>
      </c>
      <c r="F757" s="1177"/>
      <c r="G757" s="1177"/>
      <c r="H757" s="30" t="str">
        <f>IF(H717="","",IF(CNTR_Category="A",INDEX(EUwideConstants!$G:$G,MATCH(Q757,EUwideConstants!$S:$S,0)),INDEX(EUwideConstants!$P:$P,MATCH(Q757,EUwideConstants!$S:$S,0))))</f>
        <v/>
      </c>
      <c r="I757" s="192"/>
      <c r="J757" s="1182" t="str">
        <f t="shared" si="49"/>
        <v/>
      </c>
      <c r="K757" s="1183"/>
      <c r="L757" s="1183"/>
      <c r="M757" s="1183"/>
      <c r="N757" s="1184"/>
      <c r="P757" s="29"/>
      <c r="Q757" s="92" t="str">
        <f>EUconst_CNTR_OxidationFactor&amp;H717</f>
        <v>OxF_</v>
      </c>
      <c r="R757" s="29"/>
      <c r="S757" s="31" t="str">
        <f>IF(ISBLANK(I757),"",IF(I757=EUconst_NA,"",INDEX(EUwideConstants!$H:$O,MATCH(Q757,EUwideConstants!$S:$S,0),MATCH(I757,CNTR_TierList,0))))</f>
        <v/>
      </c>
      <c r="T757" s="23"/>
      <c r="U757" s="23"/>
      <c r="V757" s="23"/>
      <c r="W757" s="32" t="b">
        <f t="shared" si="50"/>
        <v>0</v>
      </c>
    </row>
    <row r="758" spans="1:23" s="24" customFormat="1" ht="12.75" customHeight="1" outlineLevel="1" x14ac:dyDescent="0.2">
      <c r="A758" s="23"/>
      <c r="D758" s="25" t="s">
        <v>1467</v>
      </c>
      <c r="E758" s="1177" t="str">
        <f>Translations!$B$523</f>
        <v>Konverzijski faktor</v>
      </c>
      <c r="F758" s="1177"/>
      <c r="G758" s="1177"/>
      <c r="H758" s="30" t="str">
        <f>IF(H717="","",IF(CNTR_Category="A",INDEX(EUwideConstants!$G:$G,MATCH(Q758,EUwideConstants!$S:$S,0)),INDEX(EUwideConstants!$P:$P,MATCH(Q758,EUwideConstants!$S:$S,0))))</f>
        <v/>
      </c>
      <c r="I758" s="192"/>
      <c r="J758" s="1182" t="str">
        <f t="shared" si="49"/>
        <v/>
      </c>
      <c r="K758" s="1183"/>
      <c r="L758" s="1183"/>
      <c r="M758" s="1183"/>
      <c r="N758" s="1184"/>
      <c r="P758" s="29"/>
      <c r="Q758" s="92" t="str">
        <f>EUconst_CNTR_ConversionFactor&amp;H717</f>
        <v>ConvF_</v>
      </c>
      <c r="R758" s="29"/>
      <c r="S758" s="31" t="str">
        <f>IF(ISBLANK(I758),"",IF(I758=EUconst_NA,"",INDEX(EUwideConstants!$H:$O,MATCH(Q758,EUwideConstants!$S:$S,0),MATCH(I758,CNTR_TierList,0))))</f>
        <v/>
      </c>
      <c r="T758" s="23"/>
      <c r="U758" s="23"/>
      <c r="V758" s="23"/>
      <c r="W758" s="32" t="b">
        <f t="shared" si="50"/>
        <v>0</v>
      </c>
    </row>
    <row r="759" spans="1:23" s="24" customFormat="1" ht="12.75" customHeight="1" outlineLevel="1" x14ac:dyDescent="0.2">
      <c r="A759" s="23"/>
      <c r="D759" s="25" t="s">
        <v>1468</v>
      </c>
      <c r="E759" s="1177" t="str">
        <f>Translations!$B$524</f>
        <v>Sadržaj ugljika</v>
      </c>
      <c r="F759" s="1177"/>
      <c r="G759" s="1177"/>
      <c r="H759" s="30" t="str">
        <f>IF(H717="","",IF(CNTR_Category="A",INDEX(EUwideConstants!$G:$G,MATCH(Q759,EUwideConstants!$S:$S,0)),INDEX(EUwideConstants!$P:$P,MATCH(Q759,EUwideConstants!$S:$S,0))))</f>
        <v/>
      </c>
      <c r="I759" s="192"/>
      <c r="J759" s="1182" t="str">
        <f t="shared" si="49"/>
        <v/>
      </c>
      <c r="K759" s="1183"/>
      <c r="L759" s="1183"/>
      <c r="M759" s="1183"/>
      <c r="N759" s="1184"/>
      <c r="P759" s="209"/>
      <c r="Q759" s="92" t="str">
        <f>EUconst_CNTR_CarbonContent&amp;H717</f>
        <v>CarbC_</v>
      </c>
      <c r="R759" s="29"/>
      <c r="S759" s="31" t="str">
        <f>IF(ISBLANK(I759),"",IF(I759=EUconst_NA,"",INDEX(EUwideConstants!$H:$O,MATCH(Q759,EUwideConstants!$S:$S,0),MATCH(I759,CNTR_TierList,0))))</f>
        <v/>
      </c>
      <c r="T759" s="23"/>
      <c r="U759" s="23"/>
      <c r="V759" s="23"/>
      <c r="W759" s="32" t="b">
        <f t="shared" si="50"/>
        <v>0</v>
      </c>
    </row>
    <row r="760" spans="1:23" s="24" customFormat="1" ht="12.75" customHeight="1" outlineLevel="1" x14ac:dyDescent="0.2">
      <c r="A760" s="23"/>
      <c r="D760" s="25" t="s">
        <v>1469</v>
      </c>
      <c r="E760" s="1177" t="str">
        <f>Translations!$B$525</f>
        <v>Udio biomase (ukoliko je primjenjiv)</v>
      </c>
      <c r="F760" s="1177"/>
      <c r="G760" s="1177"/>
      <c r="H760" s="30" t="str">
        <f>IF(H717="","",IF(CNTR_Category="A",INDEX(EUwideConstants!$G:$G,MATCH(Q760,EUwideConstants!$S:$S,0)),INDEX(EUwideConstants!$P:$P,MATCH(Q760,EUwideConstants!$S:$S,0))))</f>
        <v/>
      </c>
      <c r="I760" s="192"/>
      <c r="J760" s="1182" t="str">
        <f t="shared" si="49"/>
        <v/>
      </c>
      <c r="K760" s="1183"/>
      <c r="L760" s="1183"/>
      <c r="M760" s="1183"/>
      <c r="N760" s="1184"/>
      <c r="P760" s="29"/>
      <c r="Q760" s="92" t="str">
        <f>EUconst_CNTR_BiomassContent&amp;H717</f>
        <v>BioC_</v>
      </c>
      <c r="R760" s="29"/>
      <c r="S760" s="31" t="str">
        <f>IF(ISBLANK(I760),"",IF(I760=EUconst_NA,"",INDEX(EUwideConstants!$H:$O,MATCH(Q760,EUwideConstants!$S:$S,0),MATCH(I760,CNTR_TierList,0))))</f>
        <v/>
      </c>
      <c r="T760" s="23"/>
      <c r="U760" s="23"/>
      <c r="V760" s="23"/>
      <c r="W760" s="32" t="b">
        <f t="shared" si="50"/>
        <v>0</v>
      </c>
    </row>
    <row r="761" spans="1:23" s="24" customFormat="1" outlineLevel="1" x14ac:dyDescent="0.2">
      <c r="A761" s="23"/>
      <c r="D761" s="13"/>
      <c r="E761" s="67"/>
      <c r="F761" s="67"/>
      <c r="G761" s="67"/>
      <c r="H761" s="67"/>
      <c r="I761" s="67"/>
      <c r="J761" s="67"/>
      <c r="K761" s="67"/>
      <c r="L761" s="67"/>
      <c r="M761" s="67"/>
      <c r="N761" s="67"/>
      <c r="P761" s="29"/>
      <c r="Q761" s="23"/>
      <c r="R761" s="23"/>
      <c r="S761" s="23"/>
      <c r="T761" s="23"/>
      <c r="U761" s="23"/>
      <c r="V761" s="23"/>
      <c r="W761" s="23"/>
    </row>
    <row r="762" spans="1:23" s="24" customFormat="1" outlineLevel="1" x14ac:dyDescent="0.2">
      <c r="A762" s="23"/>
      <c r="D762" s="13" t="s">
        <v>1347</v>
      </c>
      <c r="E762" s="14" t="str">
        <f>Translations!$B$534</f>
        <v>Detalji faktora proračuna:</v>
      </c>
      <c r="F762" s="67"/>
      <c r="G762" s="67"/>
      <c r="H762" s="67"/>
      <c r="I762" s="67"/>
      <c r="J762" s="67"/>
      <c r="K762" s="67"/>
      <c r="L762" s="67"/>
      <c r="M762" s="67"/>
      <c r="N762" s="67"/>
      <c r="P762" s="29"/>
      <c r="Q762" s="23"/>
      <c r="R762" s="23"/>
      <c r="S762" s="23"/>
      <c r="T762" s="23"/>
      <c r="U762" s="23"/>
      <c r="V762" s="23"/>
      <c r="W762" s="23"/>
    </row>
    <row r="763" spans="1:23" s="24" customFormat="1" ht="5.0999999999999996" customHeight="1" outlineLevel="1" x14ac:dyDescent="0.2">
      <c r="A763" s="23"/>
      <c r="D763" s="13"/>
      <c r="E763" s="67"/>
      <c r="F763" s="67"/>
      <c r="G763" s="67"/>
      <c r="H763" s="67"/>
      <c r="I763" s="67"/>
      <c r="J763" s="67"/>
      <c r="K763" s="67"/>
      <c r="L763" s="67"/>
      <c r="M763" s="67"/>
      <c r="N763" s="67"/>
      <c r="P763" s="29"/>
      <c r="Q763" s="23"/>
      <c r="R763" s="23"/>
      <c r="S763" s="23"/>
      <c r="T763" s="23"/>
      <c r="U763" s="23"/>
      <c r="V763" s="23"/>
      <c r="W763" s="23"/>
    </row>
    <row r="764" spans="1:23" s="24" customFormat="1" ht="25.5" customHeight="1" outlineLevel="1" x14ac:dyDescent="0.2">
      <c r="A764" s="23"/>
      <c r="E764" s="1178" t="str">
        <f t="shared" ref="E764:E770" si="51">E754</f>
        <v>Faktor proračuna:</v>
      </c>
      <c r="F764" s="1178"/>
      <c r="G764" s="1178"/>
      <c r="H764" s="50" t="str">
        <f>I754</f>
        <v>Korištena razina točnosti:</v>
      </c>
      <c r="I764" s="51" t="str">
        <f>Translations!$B$535</f>
        <v>Zadana vrijednost</v>
      </c>
      <c r="J764" s="51" t="str">
        <f>Translations!$B$536</f>
        <v>Jedinica</v>
      </c>
      <c r="K764" s="51" t="str">
        <f>Translations!$B$537</f>
        <v>Oznaka izvora</v>
      </c>
      <c r="L764" s="51" t="str">
        <f>Translations!$B$538</f>
        <v>Oznaka analize</v>
      </c>
      <c r="M764" s="51" t="str">
        <f>Translations!$B$539</f>
        <v>Oznaka uzorkovanja</v>
      </c>
      <c r="N764" s="51" t="str">
        <f>Translations!$B$540</f>
        <v>Učestalost analiza</v>
      </c>
      <c r="P764" s="29"/>
      <c r="Q764" s="23"/>
      <c r="R764" s="23"/>
      <c r="S764" s="52" t="s">
        <v>383</v>
      </c>
      <c r="T764" s="23"/>
      <c r="U764" s="23"/>
      <c r="V764" s="23"/>
      <c r="W764" s="52" t="s">
        <v>1293</v>
      </c>
    </row>
    <row r="765" spans="1:23" s="24" customFormat="1" ht="12.75" customHeight="1" outlineLevel="1" x14ac:dyDescent="0.2">
      <c r="A765" s="23"/>
      <c r="D765" s="25" t="s">
        <v>1028</v>
      </c>
      <c r="E765" s="1177" t="str">
        <f t="shared" si="51"/>
        <v>Donja ogrjevna vrijednost (DOV)</v>
      </c>
      <c r="F765" s="1177"/>
      <c r="G765" s="1177"/>
      <c r="H765" s="30" t="str">
        <f t="shared" ref="H765:H770" si="52">IF(OR(ISBLANK(I755),I755=EUconst_NA),"",I755)</f>
        <v/>
      </c>
      <c r="I765" s="192"/>
      <c r="J765" s="192"/>
      <c r="K765" s="214"/>
      <c r="L765" s="213"/>
      <c r="M765" s="213"/>
      <c r="N765" s="196"/>
      <c r="P765" s="209"/>
      <c r="Q765" s="23"/>
      <c r="R765" s="23"/>
      <c r="S765" s="63" t="str">
        <f>IF(H765="","",IF(I755=EUconst_NA,"",INDEX(EUwideConstants!$AL:$AR,MATCH(Q755,EUwideConstants!$S:$S,0),MATCH(I755,CNTR_TierList,0))))</f>
        <v/>
      </c>
      <c r="T765" s="23"/>
      <c r="U765" s="23"/>
      <c r="V765" s="23"/>
      <c r="W765" s="32" t="b">
        <f t="shared" ref="W765:W770" si="53">OR(H765="",H765=EUconst_NA,J755=EUconst_NotApplicable)</f>
        <v>1</v>
      </c>
    </row>
    <row r="766" spans="1:23" s="24" customFormat="1" ht="12.75" customHeight="1" outlineLevel="1" x14ac:dyDescent="0.2">
      <c r="A766" s="23"/>
      <c r="D766" s="25" t="s">
        <v>1029</v>
      </c>
      <c r="E766" s="1177" t="str">
        <f t="shared" si="51"/>
        <v>Emisijski faktor (preliminarni)</v>
      </c>
      <c r="F766" s="1177"/>
      <c r="G766" s="1177"/>
      <c r="H766" s="30" t="str">
        <f t="shared" si="52"/>
        <v/>
      </c>
      <c r="I766" s="197"/>
      <c r="J766" s="192"/>
      <c r="K766" s="213"/>
      <c r="L766" s="271"/>
      <c r="M766" s="271"/>
      <c r="N766" s="196"/>
      <c r="P766" s="29"/>
      <c r="Q766" s="23"/>
      <c r="R766" s="23"/>
      <c r="S766" s="63" t="str">
        <f>IF(H766="","",IF(I756=EUconst_NA,"",INDEX(EUwideConstants!$AL:$AR,MATCH(Q756,EUwideConstants!$S:$S,0),MATCH(I756,CNTR_TierList,0))))</f>
        <v/>
      </c>
      <c r="T766" s="23"/>
      <c r="U766" s="23"/>
      <c r="V766" s="23"/>
      <c r="W766" s="32" t="b">
        <f t="shared" si="53"/>
        <v>1</v>
      </c>
    </row>
    <row r="767" spans="1:23" s="24" customFormat="1" ht="12.75" customHeight="1" outlineLevel="1" x14ac:dyDescent="0.2">
      <c r="A767" s="23"/>
      <c r="D767" s="25" t="s">
        <v>1466</v>
      </c>
      <c r="E767" s="1177" t="str">
        <f t="shared" si="51"/>
        <v>Oksidacijski faktor</v>
      </c>
      <c r="F767" s="1177"/>
      <c r="G767" s="1177"/>
      <c r="H767" s="30" t="str">
        <f t="shared" si="52"/>
        <v/>
      </c>
      <c r="I767" s="192"/>
      <c r="J767" s="192"/>
      <c r="K767" s="213"/>
      <c r="L767" s="213"/>
      <c r="M767" s="213"/>
      <c r="N767" s="196"/>
      <c r="P767" s="29"/>
      <c r="Q767" s="23"/>
      <c r="R767" s="23"/>
      <c r="S767" s="63" t="str">
        <f>IF(H767="","",IF(I757=EUconst_NA,"",INDEX(EUwideConstants!$AL:$AR,MATCH(Q757,EUwideConstants!$S:$S,0),MATCH(I757,CNTR_TierList,0))))</f>
        <v/>
      </c>
      <c r="T767" s="23"/>
      <c r="U767" s="23"/>
      <c r="V767" s="23"/>
      <c r="W767" s="32" t="b">
        <f t="shared" si="53"/>
        <v>1</v>
      </c>
    </row>
    <row r="768" spans="1:23" s="24" customFormat="1" ht="12.75" customHeight="1" outlineLevel="1" x14ac:dyDescent="0.2">
      <c r="A768" s="23"/>
      <c r="D768" s="25" t="s">
        <v>1467</v>
      </c>
      <c r="E768" s="1177" t="str">
        <f t="shared" si="51"/>
        <v>Konverzijski faktor</v>
      </c>
      <c r="F768" s="1177"/>
      <c r="G768" s="1177"/>
      <c r="H768" s="30" t="str">
        <f t="shared" si="52"/>
        <v/>
      </c>
      <c r="I768" s="192"/>
      <c r="J768" s="192"/>
      <c r="K768" s="213"/>
      <c r="L768" s="271"/>
      <c r="M768" s="213"/>
      <c r="N768" s="196"/>
      <c r="P768" s="29"/>
      <c r="Q768" s="23"/>
      <c r="R768" s="23"/>
      <c r="S768" s="63" t="str">
        <f>IF(H768="","",IF(I758=EUconst_NA,"",INDEX(EUwideConstants!$AL:$AR,MATCH(Q758,EUwideConstants!$S:$S,0),MATCH(I758,CNTR_TierList,0))))</f>
        <v/>
      </c>
      <c r="T768" s="23"/>
      <c r="U768" s="23"/>
      <c r="V768" s="23"/>
      <c r="W768" s="32" t="b">
        <f t="shared" si="53"/>
        <v>1</v>
      </c>
    </row>
    <row r="769" spans="1:23" s="24" customFormat="1" ht="12.75" customHeight="1" outlineLevel="1" x14ac:dyDescent="0.2">
      <c r="A769" s="23"/>
      <c r="D769" s="25" t="s">
        <v>1468</v>
      </c>
      <c r="E769" s="1177" t="str">
        <f t="shared" si="51"/>
        <v>Sadržaj ugljika</v>
      </c>
      <c r="F769" s="1177"/>
      <c r="G769" s="1177"/>
      <c r="H769" s="30" t="str">
        <f t="shared" si="52"/>
        <v/>
      </c>
      <c r="I769" s="192"/>
      <c r="J769" s="192"/>
      <c r="K769" s="213"/>
      <c r="L769" s="213"/>
      <c r="M769" s="213"/>
      <c r="N769" s="196"/>
      <c r="P769" s="29"/>
      <c r="Q769" s="23"/>
      <c r="R769" s="23"/>
      <c r="S769" s="63" t="str">
        <f>IF(H769="","",IF(I759=EUconst_NA,"",INDEX(EUwideConstants!$AL:$AR,MATCH(Q759,EUwideConstants!$S:$S,0),MATCH(I759,CNTR_TierList,0))))</f>
        <v/>
      </c>
      <c r="T769" s="23"/>
      <c r="U769" s="23"/>
      <c r="V769" s="23"/>
      <c r="W769" s="32" t="b">
        <f t="shared" si="53"/>
        <v>1</v>
      </c>
    </row>
    <row r="770" spans="1:23" s="24" customFormat="1" ht="12.75" customHeight="1" outlineLevel="1" x14ac:dyDescent="0.2">
      <c r="A770" s="23"/>
      <c r="D770" s="25" t="s">
        <v>1469</v>
      </c>
      <c r="E770" s="1177" t="str">
        <f t="shared" si="51"/>
        <v>Udio biomase (ukoliko je primjenjiv)</v>
      </c>
      <c r="F770" s="1177"/>
      <c r="G770" s="1177"/>
      <c r="H770" s="30" t="str">
        <f t="shared" si="52"/>
        <v/>
      </c>
      <c r="I770" s="192"/>
      <c r="J770" s="197"/>
      <c r="K770" s="213"/>
      <c r="L770" s="213"/>
      <c r="M770" s="213"/>
      <c r="N770" s="196"/>
      <c r="P770" s="47"/>
      <c r="Q770" s="23"/>
      <c r="R770" s="23"/>
      <c r="S770" s="63" t="str">
        <f>IF(H770="","",IF(I760=EUconst_NA,"",INDEX(EUwideConstants!$AL:$AR,MATCH(Q760,EUwideConstants!$S:$S,0),MATCH(I760,CNTR_TierList,0))))</f>
        <v/>
      </c>
      <c r="T770" s="23"/>
      <c r="U770" s="23"/>
      <c r="V770" s="23"/>
      <c r="W770" s="32" t="b">
        <f t="shared" si="53"/>
        <v>1</v>
      </c>
    </row>
    <row r="771" spans="1:23" s="24" customFormat="1" ht="12.75" customHeight="1" outlineLevel="1" x14ac:dyDescent="0.2">
      <c r="A771" s="23"/>
      <c r="D771" s="13"/>
      <c r="P771" s="29"/>
      <c r="Q771" s="23"/>
      <c r="R771" s="23"/>
      <c r="S771" s="23"/>
      <c r="T771" s="23"/>
      <c r="U771" s="23"/>
      <c r="V771" s="23"/>
      <c r="W771" s="23"/>
    </row>
    <row r="772" spans="1:23" s="24" customFormat="1" ht="15" customHeight="1" outlineLevel="1" x14ac:dyDescent="0.2">
      <c r="A772" s="23"/>
      <c r="D772" s="1179" t="str">
        <f>Translations!$B$545</f>
        <v>Komentari i objašnjenja</v>
      </c>
      <c r="E772" s="1179"/>
      <c r="F772" s="1179"/>
      <c r="G772" s="1179"/>
      <c r="H772" s="1179"/>
      <c r="I772" s="1179"/>
      <c r="J772" s="1179"/>
      <c r="K772" s="1179"/>
      <c r="L772" s="1179"/>
      <c r="M772" s="1179"/>
      <c r="N772" s="1179"/>
      <c r="P772" s="29"/>
      <c r="Q772" s="29"/>
      <c r="R772" s="29"/>
      <c r="S772" s="29"/>
      <c r="T772" s="6"/>
      <c r="U772" s="23"/>
      <c r="V772" s="23"/>
      <c r="W772" s="23"/>
    </row>
    <row r="773" spans="1:23" s="24" customFormat="1" ht="5.0999999999999996" customHeight="1" outlineLevel="1" x14ac:dyDescent="0.2">
      <c r="A773" s="23"/>
      <c r="D773" s="13"/>
      <c r="P773" s="29"/>
      <c r="Q773" s="23"/>
      <c r="R773" s="23"/>
      <c r="S773" s="23"/>
      <c r="T773" s="23"/>
      <c r="U773" s="23"/>
      <c r="V773" s="23"/>
      <c r="W773" s="23"/>
    </row>
    <row r="774" spans="1:23" s="24" customFormat="1" ht="12.75" customHeight="1" outlineLevel="1" x14ac:dyDescent="0.2">
      <c r="A774" s="23"/>
      <c r="D774" s="13" t="s">
        <v>1349</v>
      </c>
      <c r="E774" s="1005" t="str">
        <f>Translations!$B$1198</f>
        <v>Komentari i obrazloženja ako nisu primijenjene zahtijevane razine:</v>
      </c>
      <c r="F774" s="1005"/>
      <c r="G774" s="1005"/>
      <c r="H774" s="1005"/>
      <c r="I774" s="1005"/>
      <c r="J774" s="1005"/>
      <c r="K774" s="1005"/>
      <c r="L774" s="1005"/>
      <c r="M774" s="1005"/>
      <c r="N774" s="1005"/>
      <c r="P774" s="29"/>
      <c r="Q774" s="23"/>
      <c r="R774" s="23"/>
      <c r="S774" s="23"/>
      <c r="T774" s="23"/>
      <c r="U774" s="23"/>
      <c r="V774" s="23"/>
      <c r="W774" s="23"/>
    </row>
    <row r="775" spans="1:23" s="24" customFormat="1" ht="5.0999999999999996" customHeight="1" outlineLevel="1" x14ac:dyDescent="0.2">
      <c r="A775" s="23"/>
      <c r="D775" s="13"/>
      <c r="E775" s="48"/>
      <c r="P775" s="29"/>
      <c r="Q775" s="23"/>
      <c r="R775" s="23"/>
      <c r="S775" s="23"/>
      <c r="T775" s="23"/>
      <c r="U775" s="23"/>
      <c r="V775" s="23"/>
      <c r="W775" s="23"/>
    </row>
    <row r="776" spans="1:23" s="24" customFormat="1" ht="12.75" customHeight="1" outlineLevel="1" x14ac:dyDescent="0.2">
      <c r="A776" s="23"/>
      <c r="D776" s="13"/>
      <c r="E776" s="1181"/>
      <c r="F776" s="1101"/>
      <c r="G776" s="1101"/>
      <c r="H776" s="1101"/>
      <c r="I776" s="1101"/>
      <c r="J776" s="1101"/>
      <c r="K776" s="1101"/>
      <c r="L776" s="1101"/>
      <c r="M776" s="1101"/>
      <c r="N776" s="1102"/>
      <c r="P776" s="29"/>
      <c r="Q776" s="23"/>
      <c r="R776" s="23"/>
      <c r="S776" s="23"/>
      <c r="T776" s="23"/>
      <c r="U776" s="23"/>
      <c r="V776" s="23"/>
      <c r="W776" s="23"/>
    </row>
    <row r="777" spans="1:23" s="24" customFormat="1" ht="12.75" customHeight="1" outlineLevel="1" x14ac:dyDescent="0.2">
      <c r="A777" s="23"/>
      <c r="D777" s="13"/>
      <c r="E777" s="1180"/>
      <c r="F777" s="1091"/>
      <c r="G777" s="1091"/>
      <c r="H777" s="1091"/>
      <c r="I777" s="1091"/>
      <c r="J777" s="1091"/>
      <c r="K777" s="1091"/>
      <c r="L777" s="1091"/>
      <c r="M777" s="1091"/>
      <c r="N777" s="1092"/>
      <c r="P777" s="29"/>
      <c r="Q777" s="23"/>
      <c r="R777" s="23"/>
      <c r="S777" s="23"/>
      <c r="T777" s="23"/>
      <c r="U777" s="23"/>
      <c r="V777" s="23"/>
      <c r="W777" s="23"/>
    </row>
    <row r="778" spans="1:23" s="24" customFormat="1" ht="12.75" customHeight="1" outlineLevel="1" x14ac:dyDescent="0.2">
      <c r="A778" s="23"/>
      <c r="D778" s="13"/>
      <c r="E778" s="1238"/>
      <c r="F778" s="1094"/>
      <c r="G778" s="1094"/>
      <c r="H778" s="1094"/>
      <c r="I778" s="1094"/>
      <c r="J778" s="1094"/>
      <c r="K778" s="1094"/>
      <c r="L778" s="1094"/>
      <c r="M778" s="1094"/>
      <c r="N778" s="1095"/>
      <c r="P778" s="29"/>
      <c r="Q778" s="23"/>
      <c r="R778" s="23"/>
      <c r="S778" s="23"/>
      <c r="T778" s="23"/>
      <c r="U778" s="23"/>
      <c r="V778" s="23"/>
      <c r="W778" s="23"/>
    </row>
    <row r="779" spans="1:23" ht="12.75" customHeight="1" thickBot="1" x14ac:dyDescent="0.25">
      <c r="A779" s="72"/>
      <c r="C779" s="54"/>
      <c r="D779" s="55"/>
      <c r="E779" s="56"/>
      <c r="F779" s="54"/>
      <c r="G779" s="57"/>
      <c r="H779" s="57"/>
      <c r="I779" s="57"/>
      <c r="J779" s="57"/>
      <c r="K779" s="57"/>
      <c r="L779" s="57"/>
      <c r="M779" s="57"/>
      <c r="N779" s="57"/>
      <c r="O779" s="24"/>
      <c r="P779" s="15"/>
      <c r="Q779" s="72"/>
      <c r="R779" s="72"/>
      <c r="S779" s="75"/>
      <c r="T779" s="72"/>
      <c r="U779" s="72"/>
      <c r="V779" s="72"/>
      <c r="W779" s="72"/>
    </row>
    <row r="780" spans="1:23" x14ac:dyDescent="0.2">
      <c r="A780" s="17" t="s">
        <v>1373</v>
      </c>
      <c r="C780" s="58"/>
      <c r="D780" s="59"/>
      <c r="E780" s="60"/>
      <c r="F780" s="62"/>
      <c r="G780" s="61"/>
      <c r="H780" s="61"/>
      <c r="I780" s="61"/>
      <c r="J780" s="61"/>
      <c r="K780" s="61"/>
      <c r="L780" s="61"/>
      <c r="M780" s="61"/>
      <c r="N780" s="61"/>
      <c r="O780" s="24"/>
      <c r="P780" s="15"/>
      <c r="Q780" s="72"/>
      <c r="R780" s="72"/>
      <c r="S780" s="75"/>
      <c r="T780" s="72"/>
      <c r="U780" s="72"/>
      <c r="V780" s="72"/>
      <c r="W780" s="72"/>
    </row>
    <row r="781" spans="1:23" x14ac:dyDescent="0.2">
      <c r="A781" s="17"/>
      <c r="D781" s="13"/>
      <c r="E781" s="22"/>
      <c r="F781" s="3"/>
      <c r="G781" s="2"/>
      <c r="H781" s="2"/>
      <c r="I781" s="2"/>
      <c r="J781" s="2"/>
      <c r="K781" s="2"/>
      <c r="L781" s="2"/>
      <c r="M781" s="2"/>
      <c r="N781" s="2"/>
      <c r="O781" s="24"/>
      <c r="P781" s="15"/>
      <c r="Q781" s="72"/>
      <c r="R781" s="72"/>
      <c r="S781" s="75"/>
      <c r="T781" s="72"/>
      <c r="U781" s="72"/>
      <c r="V781" s="72"/>
      <c r="W781" s="72"/>
    </row>
    <row r="782" spans="1:23" s="11" customFormat="1" ht="15" customHeight="1" x14ac:dyDescent="0.2">
      <c r="A782" s="6"/>
      <c r="E782" s="218"/>
      <c r="F782" s="882" t="str">
        <f>EUconst_MsgNextSheet</f>
        <v xml:space="preserve">&lt;&lt;&lt; Pritisnite ovdje kako bi prešli na slijedeći list &gt;&gt;&gt; </v>
      </c>
      <c r="G782" s="882"/>
      <c r="H782" s="882"/>
      <c r="I782" s="882"/>
      <c r="J782" s="882"/>
      <c r="K782" s="882"/>
      <c r="L782" s="882"/>
      <c r="M782" s="218"/>
      <c r="N782" s="218"/>
      <c r="O782" s="24"/>
      <c r="P782" s="6"/>
      <c r="Q782" s="72"/>
      <c r="R782" s="72"/>
      <c r="S782" s="72"/>
      <c r="T782" s="72"/>
      <c r="U782" s="72"/>
      <c r="V782" s="72"/>
      <c r="W782" s="72"/>
    </row>
    <row r="783" spans="1:23" x14ac:dyDescent="0.2">
      <c r="A783" s="72"/>
      <c r="D783" s="13"/>
      <c r="E783" s="14"/>
      <c r="F783" s="3"/>
      <c r="G783" s="2"/>
      <c r="H783" s="2"/>
      <c r="I783" s="2"/>
      <c r="J783" s="2"/>
      <c r="K783" s="2"/>
      <c r="L783" s="2"/>
      <c r="M783" s="2"/>
      <c r="N783" s="2"/>
      <c r="O783" s="24"/>
      <c r="P783" s="15"/>
      <c r="Q783" s="72"/>
      <c r="R783" s="72"/>
      <c r="S783" s="75"/>
      <c r="T783" s="72"/>
      <c r="U783" s="72"/>
      <c r="V783" s="72"/>
      <c r="W783" s="72"/>
    </row>
    <row r="784" spans="1:23" hidden="1" x14ac:dyDescent="0.2">
      <c r="A784" s="17" t="s">
        <v>1088</v>
      </c>
      <c r="B784" s="17" t="s">
        <v>1526</v>
      </c>
      <c r="C784" s="17" t="s">
        <v>1526</v>
      </c>
      <c r="D784" s="17" t="s">
        <v>1526</v>
      </c>
      <c r="E784" s="17" t="s">
        <v>1526</v>
      </c>
      <c r="F784" s="17" t="s">
        <v>1526</v>
      </c>
      <c r="G784" s="17" t="s">
        <v>1526</v>
      </c>
      <c r="H784" s="17" t="s">
        <v>1526</v>
      </c>
      <c r="I784" s="17" t="s">
        <v>1526</v>
      </c>
      <c r="J784" s="17" t="s">
        <v>1526</v>
      </c>
      <c r="K784" s="17" t="s">
        <v>1526</v>
      </c>
      <c r="L784" s="17" t="s">
        <v>1526</v>
      </c>
      <c r="M784" s="17" t="s">
        <v>1526</v>
      </c>
      <c r="N784" s="17" t="s">
        <v>1526</v>
      </c>
      <c r="O784" s="17" t="s">
        <v>1526</v>
      </c>
      <c r="P784" s="17"/>
      <c r="Q784" s="17" t="s">
        <v>1526</v>
      </c>
      <c r="R784" s="17" t="s">
        <v>1526</v>
      </c>
      <c r="S784" s="17" t="s">
        <v>1526</v>
      </c>
      <c r="T784" s="17" t="s">
        <v>1526</v>
      </c>
      <c r="U784" s="17" t="s">
        <v>1526</v>
      </c>
      <c r="V784" s="17" t="s">
        <v>1526</v>
      </c>
      <c r="W784" s="17" t="s">
        <v>1526</v>
      </c>
    </row>
  </sheetData>
  <sheetProtection sheet="1" objects="1" scenarios="1" formatCells="0" formatColumns="0" formatRows="0"/>
  <mergeCells count="618">
    <mergeCell ref="E777:N777"/>
    <mergeCell ref="E778:N778"/>
    <mergeCell ref="E766:G766"/>
    <mergeCell ref="E767:G767"/>
    <mergeCell ref="E768:G768"/>
    <mergeCell ref="E769:G769"/>
    <mergeCell ref="E770:G770"/>
    <mergeCell ref="D772:N772"/>
    <mergeCell ref="E760:G760"/>
    <mergeCell ref="J760:N760"/>
    <mergeCell ref="E764:G764"/>
    <mergeCell ref="E765:G765"/>
    <mergeCell ref="E774:N774"/>
    <mergeCell ref="E776:N776"/>
    <mergeCell ref="E757:G757"/>
    <mergeCell ref="J757:N757"/>
    <mergeCell ref="E758:G758"/>
    <mergeCell ref="J758:N758"/>
    <mergeCell ref="E759:G759"/>
    <mergeCell ref="J759:N759"/>
    <mergeCell ref="E754:G754"/>
    <mergeCell ref="J754:N754"/>
    <mergeCell ref="E755:G755"/>
    <mergeCell ref="J755:N755"/>
    <mergeCell ref="E756:G756"/>
    <mergeCell ref="J756:N756"/>
    <mergeCell ref="F735:K735"/>
    <mergeCell ref="F737:K737"/>
    <mergeCell ref="E742:N742"/>
    <mergeCell ref="E743:N743"/>
    <mergeCell ref="E744:N744"/>
    <mergeCell ref="D750:N750"/>
    <mergeCell ref="E725:N725"/>
    <mergeCell ref="H727:I727"/>
    <mergeCell ref="F729:J729"/>
    <mergeCell ref="K729:L729"/>
    <mergeCell ref="H731:I731"/>
    <mergeCell ref="F733:K733"/>
    <mergeCell ref="E718:G718"/>
    <mergeCell ref="H718:L718"/>
    <mergeCell ref="E719:G719"/>
    <mergeCell ref="H719:L719"/>
    <mergeCell ref="E721:N721"/>
    <mergeCell ref="D723:N723"/>
    <mergeCell ref="E711:N711"/>
    <mergeCell ref="E712:N712"/>
    <mergeCell ref="D715:G715"/>
    <mergeCell ref="H715:L715"/>
    <mergeCell ref="M715:N715"/>
    <mergeCell ref="E717:G717"/>
    <mergeCell ref="H717:L717"/>
    <mergeCell ref="E702:G702"/>
    <mergeCell ref="E703:G703"/>
    <mergeCell ref="E704:G704"/>
    <mergeCell ref="D706:N706"/>
    <mergeCell ref="E708:N708"/>
    <mergeCell ref="E710:N710"/>
    <mergeCell ref="E694:G694"/>
    <mergeCell ref="J694:N694"/>
    <mergeCell ref="E698:G698"/>
    <mergeCell ref="E699:G699"/>
    <mergeCell ref="E700:G700"/>
    <mergeCell ref="E701:G701"/>
    <mergeCell ref="E691:G691"/>
    <mergeCell ref="J691:N691"/>
    <mergeCell ref="E692:G692"/>
    <mergeCell ref="J692:N692"/>
    <mergeCell ref="E693:G693"/>
    <mergeCell ref="J693:N693"/>
    <mergeCell ref="E688:G688"/>
    <mergeCell ref="J688:N688"/>
    <mergeCell ref="E689:G689"/>
    <mergeCell ref="J689:N689"/>
    <mergeCell ref="E690:G690"/>
    <mergeCell ref="J690:N690"/>
    <mergeCell ref="F669:K669"/>
    <mergeCell ref="F671:K671"/>
    <mergeCell ref="E676:N676"/>
    <mergeCell ref="E677:N677"/>
    <mergeCell ref="E678:N678"/>
    <mergeCell ref="D684:N684"/>
    <mergeCell ref="E659:N659"/>
    <mergeCell ref="H661:I661"/>
    <mergeCell ref="F663:J663"/>
    <mergeCell ref="K663:L663"/>
    <mergeCell ref="H665:I665"/>
    <mergeCell ref="F667:K667"/>
    <mergeCell ref="E652:G652"/>
    <mergeCell ref="H652:L652"/>
    <mergeCell ref="E653:G653"/>
    <mergeCell ref="H653:L653"/>
    <mergeCell ref="E655:N655"/>
    <mergeCell ref="D657:N657"/>
    <mergeCell ref="E645:N645"/>
    <mergeCell ref="E646:N646"/>
    <mergeCell ref="D649:G649"/>
    <mergeCell ref="H649:L649"/>
    <mergeCell ref="M649:N649"/>
    <mergeCell ref="E651:G651"/>
    <mergeCell ref="H651:L651"/>
    <mergeCell ref="E636:G636"/>
    <mergeCell ref="E637:G637"/>
    <mergeCell ref="E638:G638"/>
    <mergeCell ref="D640:N640"/>
    <mergeCell ref="E642:N642"/>
    <mergeCell ref="E644:N644"/>
    <mergeCell ref="E628:G628"/>
    <mergeCell ref="J628:N628"/>
    <mergeCell ref="E632:G632"/>
    <mergeCell ref="E633:G633"/>
    <mergeCell ref="E634:G634"/>
    <mergeCell ref="E635:G635"/>
    <mergeCell ref="E625:G625"/>
    <mergeCell ref="J625:N625"/>
    <mergeCell ref="E626:G626"/>
    <mergeCell ref="J626:N626"/>
    <mergeCell ref="E627:G627"/>
    <mergeCell ref="J627:N627"/>
    <mergeCell ref="E622:G622"/>
    <mergeCell ref="J622:N622"/>
    <mergeCell ref="E623:G623"/>
    <mergeCell ref="J623:N623"/>
    <mergeCell ref="E624:G624"/>
    <mergeCell ref="J624:N624"/>
    <mergeCell ref="F603:K603"/>
    <mergeCell ref="F605:K605"/>
    <mergeCell ref="E610:N610"/>
    <mergeCell ref="E611:N611"/>
    <mergeCell ref="E612:N612"/>
    <mergeCell ref="D618:N618"/>
    <mergeCell ref="E593:N593"/>
    <mergeCell ref="H595:I595"/>
    <mergeCell ref="F597:J597"/>
    <mergeCell ref="K597:L597"/>
    <mergeCell ref="H599:I599"/>
    <mergeCell ref="F601:K601"/>
    <mergeCell ref="E586:G586"/>
    <mergeCell ref="H586:L586"/>
    <mergeCell ref="E587:G587"/>
    <mergeCell ref="H587:L587"/>
    <mergeCell ref="E589:N589"/>
    <mergeCell ref="D591:N591"/>
    <mergeCell ref="E579:N579"/>
    <mergeCell ref="E580:N580"/>
    <mergeCell ref="D583:G583"/>
    <mergeCell ref="H583:L583"/>
    <mergeCell ref="M583:N583"/>
    <mergeCell ref="E585:G585"/>
    <mergeCell ref="H585:L585"/>
    <mergeCell ref="E570:G570"/>
    <mergeCell ref="E571:G571"/>
    <mergeCell ref="E572:G572"/>
    <mergeCell ref="D574:N574"/>
    <mergeCell ref="E576:N576"/>
    <mergeCell ref="E578:N578"/>
    <mergeCell ref="E562:G562"/>
    <mergeCell ref="J562:N562"/>
    <mergeCell ref="E566:G566"/>
    <mergeCell ref="E567:G567"/>
    <mergeCell ref="E568:G568"/>
    <mergeCell ref="E569:G569"/>
    <mergeCell ref="E559:G559"/>
    <mergeCell ref="J559:N559"/>
    <mergeCell ref="E560:G560"/>
    <mergeCell ref="J560:N560"/>
    <mergeCell ref="E561:G561"/>
    <mergeCell ref="J561:N561"/>
    <mergeCell ref="E556:G556"/>
    <mergeCell ref="J556:N556"/>
    <mergeCell ref="E557:G557"/>
    <mergeCell ref="J557:N557"/>
    <mergeCell ref="E558:G558"/>
    <mergeCell ref="J558:N558"/>
    <mergeCell ref="F537:K537"/>
    <mergeCell ref="F539:K539"/>
    <mergeCell ref="E544:N544"/>
    <mergeCell ref="E545:N545"/>
    <mergeCell ref="E546:N546"/>
    <mergeCell ref="D552:N552"/>
    <mergeCell ref="E527:N527"/>
    <mergeCell ref="H529:I529"/>
    <mergeCell ref="F531:J531"/>
    <mergeCell ref="K531:L531"/>
    <mergeCell ref="H533:I533"/>
    <mergeCell ref="F535:K535"/>
    <mergeCell ref="E520:G520"/>
    <mergeCell ref="H520:L520"/>
    <mergeCell ref="E521:G521"/>
    <mergeCell ref="H521:L521"/>
    <mergeCell ref="E523:N523"/>
    <mergeCell ref="D525:N525"/>
    <mergeCell ref="E513:N513"/>
    <mergeCell ref="E514:N514"/>
    <mergeCell ref="D517:G517"/>
    <mergeCell ref="H517:L517"/>
    <mergeCell ref="M517:N517"/>
    <mergeCell ref="E519:G519"/>
    <mergeCell ref="H519:L519"/>
    <mergeCell ref="E504:G504"/>
    <mergeCell ref="E505:G505"/>
    <mergeCell ref="E506:G506"/>
    <mergeCell ref="D508:N508"/>
    <mergeCell ref="E510:N510"/>
    <mergeCell ref="E512:N512"/>
    <mergeCell ref="E496:G496"/>
    <mergeCell ref="J496:N496"/>
    <mergeCell ref="E500:G500"/>
    <mergeCell ref="E501:G501"/>
    <mergeCell ref="E502:G502"/>
    <mergeCell ref="E503:G503"/>
    <mergeCell ref="E493:G493"/>
    <mergeCell ref="J493:N493"/>
    <mergeCell ref="E494:G494"/>
    <mergeCell ref="J494:N494"/>
    <mergeCell ref="E495:G495"/>
    <mergeCell ref="J495:N495"/>
    <mergeCell ref="E490:G490"/>
    <mergeCell ref="J490:N490"/>
    <mergeCell ref="E491:G491"/>
    <mergeCell ref="J491:N491"/>
    <mergeCell ref="E492:G492"/>
    <mergeCell ref="J492:N492"/>
    <mergeCell ref="F471:K471"/>
    <mergeCell ref="F473:K473"/>
    <mergeCell ref="E478:N478"/>
    <mergeCell ref="E479:N479"/>
    <mergeCell ref="E480:N480"/>
    <mergeCell ref="D486:N486"/>
    <mergeCell ref="E461:N461"/>
    <mergeCell ref="H463:I463"/>
    <mergeCell ref="F465:J465"/>
    <mergeCell ref="K465:L465"/>
    <mergeCell ref="H467:I467"/>
    <mergeCell ref="F469:K469"/>
    <mergeCell ref="E454:G454"/>
    <mergeCell ref="H454:L454"/>
    <mergeCell ref="E455:G455"/>
    <mergeCell ref="H455:L455"/>
    <mergeCell ref="E457:N457"/>
    <mergeCell ref="D459:N459"/>
    <mergeCell ref="E447:N447"/>
    <mergeCell ref="E448:N448"/>
    <mergeCell ref="D451:G451"/>
    <mergeCell ref="H451:L451"/>
    <mergeCell ref="M451:N451"/>
    <mergeCell ref="E453:G453"/>
    <mergeCell ref="H453:L453"/>
    <mergeCell ref="E438:G438"/>
    <mergeCell ref="E439:G439"/>
    <mergeCell ref="E440:G440"/>
    <mergeCell ref="D442:N442"/>
    <mergeCell ref="E444:N444"/>
    <mergeCell ref="E446:N446"/>
    <mergeCell ref="E430:G430"/>
    <mergeCell ref="J430:N430"/>
    <mergeCell ref="E434:G434"/>
    <mergeCell ref="E435:G435"/>
    <mergeCell ref="E436:G436"/>
    <mergeCell ref="E437:G437"/>
    <mergeCell ref="E427:G427"/>
    <mergeCell ref="J427:N427"/>
    <mergeCell ref="E428:G428"/>
    <mergeCell ref="J428:N428"/>
    <mergeCell ref="E429:G429"/>
    <mergeCell ref="J429:N429"/>
    <mergeCell ref="E424:G424"/>
    <mergeCell ref="J424:N424"/>
    <mergeCell ref="E425:G425"/>
    <mergeCell ref="J425:N425"/>
    <mergeCell ref="E426:G426"/>
    <mergeCell ref="J426:N426"/>
    <mergeCell ref="F405:K405"/>
    <mergeCell ref="F407:K407"/>
    <mergeCell ref="E412:N412"/>
    <mergeCell ref="E413:N413"/>
    <mergeCell ref="E414:N414"/>
    <mergeCell ref="D420:N420"/>
    <mergeCell ref="E395:N395"/>
    <mergeCell ref="H397:I397"/>
    <mergeCell ref="F399:J399"/>
    <mergeCell ref="K399:L399"/>
    <mergeCell ref="H401:I401"/>
    <mergeCell ref="F403:K403"/>
    <mergeCell ref="E391:N391"/>
    <mergeCell ref="D393:N393"/>
    <mergeCell ref="E387:G387"/>
    <mergeCell ref="H387:L387"/>
    <mergeCell ref="E259:N259"/>
    <mergeCell ref="D261:N261"/>
    <mergeCell ref="D288:N288"/>
    <mergeCell ref="E292:G292"/>
    <mergeCell ref="J292:N292"/>
    <mergeCell ref="H265:I265"/>
    <mergeCell ref="F267:J267"/>
    <mergeCell ref="K267:L267"/>
    <mergeCell ref="H269:I269"/>
    <mergeCell ref="F271:K271"/>
    <mergeCell ref="F273:K273"/>
    <mergeCell ref="E294:G294"/>
    <mergeCell ref="J294:N294"/>
    <mergeCell ref="E295:G295"/>
    <mergeCell ref="J295:N295"/>
    <mergeCell ref="E296:G296"/>
    <mergeCell ref="E363:G363"/>
    <mergeCell ref="J363:N363"/>
    <mergeCell ref="E378:N378"/>
    <mergeCell ref="H331:I331"/>
    <mergeCell ref="E256:G256"/>
    <mergeCell ref="E388:G388"/>
    <mergeCell ref="H388:L388"/>
    <mergeCell ref="E389:G389"/>
    <mergeCell ref="H389:L389"/>
    <mergeCell ref="D310:N310"/>
    <mergeCell ref="E312:N312"/>
    <mergeCell ref="E314:N314"/>
    <mergeCell ref="J296:N296"/>
    <mergeCell ref="E297:G297"/>
    <mergeCell ref="J297:N297"/>
    <mergeCell ref="E298:G298"/>
    <mergeCell ref="J298:N298"/>
    <mergeCell ref="E302:G302"/>
    <mergeCell ref="E303:G303"/>
    <mergeCell ref="E304:G304"/>
    <mergeCell ref="E305:G305"/>
    <mergeCell ref="F339:K339"/>
    <mergeCell ref="F341:K341"/>
    <mergeCell ref="D327:N327"/>
    <mergeCell ref="E329:N329"/>
    <mergeCell ref="E239:G239"/>
    <mergeCell ref="E240:G240"/>
    <mergeCell ref="E293:G293"/>
    <mergeCell ref="J293:N293"/>
    <mergeCell ref="F275:K275"/>
    <mergeCell ref="E280:N280"/>
    <mergeCell ref="E281:N281"/>
    <mergeCell ref="E282:N282"/>
    <mergeCell ref="H256:L256"/>
    <mergeCell ref="E248:N248"/>
    <mergeCell ref="E249:N249"/>
    <mergeCell ref="E250:N250"/>
    <mergeCell ref="D253:G253"/>
    <mergeCell ref="H253:L253"/>
    <mergeCell ref="M253:N253"/>
    <mergeCell ref="E263:N263"/>
    <mergeCell ref="E241:G241"/>
    <mergeCell ref="E242:G242"/>
    <mergeCell ref="E257:G257"/>
    <mergeCell ref="H257:L257"/>
    <mergeCell ref="D244:N244"/>
    <mergeCell ref="E246:N246"/>
    <mergeCell ref="E255:G255"/>
    <mergeCell ref="H255:L255"/>
    <mergeCell ref="E227:G227"/>
    <mergeCell ref="J227:N227"/>
    <mergeCell ref="E228:G228"/>
    <mergeCell ref="J228:N228"/>
    <mergeCell ref="E232:G232"/>
    <mergeCell ref="J232:N232"/>
    <mergeCell ref="E236:G236"/>
    <mergeCell ref="E237:G237"/>
    <mergeCell ref="E238:G238"/>
    <mergeCell ref="D222:N222"/>
    <mergeCell ref="E322:G322"/>
    <mergeCell ref="H322:L322"/>
    <mergeCell ref="E323:G323"/>
    <mergeCell ref="H323:L323"/>
    <mergeCell ref="E325:N325"/>
    <mergeCell ref="E315:N315"/>
    <mergeCell ref="E316:N316"/>
    <mergeCell ref="D319:G319"/>
    <mergeCell ref="H319:L319"/>
    <mergeCell ref="M319:N319"/>
    <mergeCell ref="E321:G321"/>
    <mergeCell ref="H321:L321"/>
    <mergeCell ref="E306:G306"/>
    <mergeCell ref="E307:G307"/>
    <mergeCell ref="E308:G308"/>
    <mergeCell ref="E229:G229"/>
    <mergeCell ref="J229:N229"/>
    <mergeCell ref="E230:G230"/>
    <mergeCell ref="J230:N230"/>
    <mergeCell ref="E231:G231"/>
    <mergeCell ref="J231:N231"/>
    <mergeCell ref="E226:G226"/>
    <mergeCell ref="J226:N226"/>
    <mergeCell ref="K201:L201"/>
    <mergeCell ref="E360:G360"/>
    <mergeCell ref="J360:N360"/>
    <mergeCell ref="E361:G361"/>
    <mergeCell ref="J361:N361"/>
    <mergeCell ref="H203:I203"/>
    <mergeCell ref="F205:K205"/>
    <mergeCell ref="E358:G358"/>
    <mergeCell ref="J358:N358"/>
    <mergeCell ref="E359:G359"/>
    <mergeCell ref="J359:N359"/>
    <mergeCell ref="F207:K207"/>
    <mergeCell ref="F209:K209"/>
    <mergeCell ref="E346:N346"/>
    <mergeCell ref="E347:N347"/>
    <mergeCell ref="E348:N348"/>
    <mergeCell ref="D354:N354"/>
    <mergeCell ref="F333:J333"/>
    <mergeCell ref="K333:L333"/>
    <mergeCell ref="H335:I335"/>
    <mergeCell ref="F337:K337"/>
    <mergeCell ref="E214:N214"/>
    <mergeCell ref="E215:N215"/>
    <mergeCell ref="E216:N216"/>
    <mergeCell ref="E193:N193"/>
    <mergeCell ref="E364:G364"/>
    <mergeCell ref="J364:N364"/>
    <mergeCell ref="J139:N139"/>
    <mergeCell ref="E184:N184"/>
    <mergeCell ref="E381:N381"/>
    <mergeCell ref="E382:N382"/>
    <mergeCell ref="D385:G385"/>
    <mergeCell ref="H385:L385"/>
    <mergeCell ref="M385:N385"/>
    <mergeCell ref="E371:G371"/>
    <mergeCell ref="E372:G372"/>
    <mergeCell ref="E373:G373"/>
    <mergeCell ref="E374:G374"/>
    <mergeCell ref="D376:N376"/>
    <mergeCell ref="E368:G368"/>
    <mergeCell ref="E369:G369"/>
    <mergeCell ref="E370:G370"/>
    <mergeCell ref="D195:N195"/>
    <mergeCell ref="E197:N197"/>
    <mergeCell ref="H199:I199"/>
    <mergeCell ref="E362:G362"/>
    <mergeCell ref="J362:N362"/>
    <mergeCell ref="F201:J201"/>
    <mergeCell ref="E64:N64"/>
    <mergeCell ref="F122:N122"/>
    <mergeCell ref="E189:G189"/>
    <mergeCell ref="H189:L189"/>
    <mergeCell ref="E190:G190"/>
    <mergeCell ref="H190:L190"/>
    <mergeCell ref="D187:G187"/>
    <mergeCell ref="H187:L187"/>
    <mergeCell ref="F119:N119"/>
    <mergeCell ref="F121:N121"/>
    <mergeCell ref="F129:N129"/>
    <mergeCell ref="G124:N124"/>
    <mergeCell ref="M187:N187"/>
    <mergeCell ref="J138:N138"/>
    <mergeCell ref="F120:N120"/>
    <mergeCell ref="F127:N127"/>
    <mergeCell ref="J137:N137"/>
    <mergeCell ref="E138:G138"/>
    <mergeCell ref="E120:E121"/>
    <mergeCell ref="E133:N133"/>
    <mergeCell ref="E155:N155"/>
    <mergeCell ref="E132:N132"/>
    <mergeCell ref="J149:N149"/>
    <mergeCell ref="J147:N147"/>
    <mergeCell ref="H28:L28"/>
    <mergeCell ref="E50:N50"/>
    <mergeCell ref="K56:L56"/>
    <mergeCell ref="F59:N59"/>
    <mergeCell ref="F112:N112"/>
    <mergeCell ref="E83:N83"/>
    <mergeCell ref="E116:E118"/>
    <mergeCell ref="G118:N118"/>
    <mergeCell ref="E109:E111"/>
    <mergeCell ref="F71:K71"/>
    <mergeCell ref="F109:N109"/>
    <mergeCell ref="H61:I61"/>
    <mergeCell ref="F77:N77"/>
    <mergeCell ref="E82:N82"/>
    <mergeCell ref="E88:N88"/>
    <mergeCell ref="F78:N78"/>
    <mergeCell ref="E87:N87"/>
    <mergeCell ref="F101:N101"/>
    <mergeCell ref="F100:N100"/>
    <mergeCell ref="E102:N102"/>
    <mergeCell ref="G113:N113"/>
    <mergeCell ref="G114:N114"/>
    <mergeCell ref="G115:N115"/>
    <mergeCell ref="E103:N103"/>
    <mergeCell ref="H21:L21"/>
    <mergeCell ref="E28:G28"/>
    <mergeCell ref="H52:I52"/>
    <mergeCell ref="I3:J3"/>
    <mergeCell ref="F69:N69"/>
    <mergeCell ref="F68:N68"/>
    <mergeCell ref="K57:L57"/>
    <mergeCell ref="H62:I62"/>
    <mergeCell ref="F67:K67"/>
    <mergeCell ref="F58:N58"/>
    <mergeCell ref="F66:K66"/>
    <mergeCell ref="F56:J56"/>
    <mergeCell ref="E54:N54"/>
    <mergeCell ref="E33:N33"/>
    <mergeCell ref="E41:N41"/>
    <mergeCell ref="F39:N39"/>
    <mergeCell ref="E43:N43"/>
    <mergeCell ref="E37:N37"/>
    <mergeCell ref="D48:N48"/>
    <mergeCell ref="F40:N40"/>
    <mergeCell ref="E46:N46"/>
    <mergeCell ref="H53:I53"/>
    <mergeCell ref="E32:N32"/>
    <mergeCell ref="M19:N19"/>
    <mergeCell ref="G117:N117"/>
    <mergeCell ref="G123:N123"/>
    <mergeCell ref="E137:G137"/>
    <mergeCell ref="E108:N108"/>
    <mergeCell ref="E160:G160"/>
    <mergeCell ref="E146:G146"/>
    <mergeCell ref="E153:N153"/>
    <mergeCell ref="J151:N151"/>
    <mergeCell ref="E148:G148"/>
    <mergeCell ref="E150:G150"/>
    <mergeCell ref="E159:G159"/>
    <mergeCell ref="E149:G149"/>
    <mergeCell ref="G111:N111"/>
    <mergeCell ref="G110:N110"/>
    <mergeCell ref="E122:E126"/>
    <mergeCell ref="F128:N128"/>
    <mergeCell ref="G126:N126"/>
    <mergeCell ref="E89:N89"/>
    <mergeCell ref="E163:G163"/>
    <mergeCell ref="E154:N154"/>
    <mergeCell ref="J148:N148"/>
    <mergeCell ref="E143:G143"/>
    <mergeCell ref="D105:N105"/>
    <mergeCell ref="G125:N125"/>
    <mergeCell ref="E147:G147"/>
    <mergeCell ref="F116:N116"/>
    <mergeCell ref="E145:G145"/>
    <mergeCell ref="E142:G142"/>
    <mergeCell ref="J141:N141"/>
    <mergeCell ref="E141:G141"/>
    <mergeCell ref="E162:G162"/>
    <mergeCell ref="J142:N142"/>
    <mergeCell ref="E161:G161"/>
    <mergeCell ref="J145:N145"/>
    <mergeCell ref="E112:E115"/>
    <mergeCell ref="E140:G140"/>
    <mergeCell ref="E107:N107"/>
    <mergeCell ref="E99:N99"/>
    <mergeCell ref="E98:N98"/>
    <mergeCell ref="J143:N143"/>
    <mergeCell ref="J150:N150"/>
    <mergeCell ref="E3:F3"/>
    <mergeCell ref="G3:H3"/>
    <mergeCell ref="K4:L4"/>
    <mergeCell ref="M4:N4"/>
    <mergeCell ref="E2:F2"/>
    <mergeCell ref="M2:N2"/>
    <mergeCell ref="F73:N73"/>
    <mergeCell ref="E86:N86"/>
    <mergeCell ref="F76:K76"/>
    <mergeCell ref="F75:K75"/>
    <mergeCell ref="E21:G21"/>
    <mergeCell ref="D25:G25"/>
    <mergeCell ref="H25:L25"/>
    <mergeCell ref="E27:G27"/>
    <mergeCell ref="H27:L27"/>
    <mergeCell ref="H29:L29"/>
    <mergeCell ref="D19:G19"/>
    <mergeCell ref="H19:L19"/>
    <mergeCell ref="E31:N31"/>
    <mergeCell ref="E22:G22"/>
    <mergeCell ref="H23:L23"/>
    <mergeCell ref="H22:L22"/>
    <mergeCell ref="E23:G23"/>
    <mergeCell ref="E29:G29"/>
    <mergeCell ref="D35:N35"/>
    <mergeCell ref="F38:N38"/>
    <mergeCell ref="F57:J57"/>
    <mergeCell ref="D16:N16"/>
    <mergeCell ref="F72:K72"/>
    <mergeCell ref="K2:L2"/>
    <mergeCell ref="K3:L3"/>
    <mergeCell ref="G4:H4"/>
    <mergeCell ref="M3:N3"/>
    <mergeCell ref="L6:N6"/>
    <mergeCell ref="K8:N8"/>
    <mergeCell ref="D15:N15"/>
    <mergeCell ref="D12:N12"/>
    <mergeCell ref="D13:N13"/>
    <mergeCell ref="M25:N25"/>
    <mergeCell ref="E63:N63"/>
    <mergeCell ref="D14:N14"/>
    <mergeCell ref="D10:N10"/>
    <mergeCell ref="I4:J4"/>
    <mergeCell ref="B2:D4"/>
    <mergeCell ref="G2:H2"/>
    <mergeCell ref="I2:J2"/>
    <mergeCell ref="C6:K6"/>
    <mergeCell ref="E4:F4"/>
    <mergeCell ref="F782:L782"/>
    <mergeCell ref="E139:G139"/>
    <mergeCell ref="E164:G164"/>
    <mergeCell ref="E172:G172"/>
    <mergeCell ref="E167:G167"/>
    <mergeCell ref="E165:G165"/>
    <mergeCell ref="E151:G151"/>
    <mergeCell ref="E171:G171"/>
    <mergeCell ref="D175:N175"/>
    <mergeCell ref="E170:G170"/>
    <mergeCell ref="E173:G173"/>
    <mergeCell ref="E180:N180"/>
    <mergeCell ref="E178:N178"/>
    <mergeCell ref="E177:N177"/>
    <mergeCell ref="E179:N179"/>
    <mergeCell ref="E183:N183"/>
    <mergeCell ref="E182:N182"/>
    <mergeCell ref="E168:G168"/>
    <mergeCell ref="E169:G169"/>
    <mergeCell ref="J140:N140"/>
    <mergeCell ref="J146:N146"/>
    <mergeCell ref="E191:G191"/>
    <mergeCell ref="H191:L191"/>
    <mergeCell ref="E380:N380"/>
  </mergeCells>
  <phoneticPr fontId="61" type="noConversion"/>
  <conditionalFormatting sqref="I138:N143 H160:H165">
    <cfRule type="expression" dxfId="380" priority="184" stopIfTrue="1">
      <formula>$W138=TRUE</formula>
    </cfRule>
  </conditionalFormatting>
  <conditionalFormatting sqref="I160:K165">
    <cfRule type="expression" dxfId="379" priority="185" stopIfTrue="1">
      <formula>$W160=TRUE</formula>
    </cfRule>
    <cfRule type="expression" dxfId="378" priority="186" stopIfTrue="1">
      <formula>$S160=2</formula>
    </cfRule>
  </conditionalFormatting>
  <conditionalFormatting sqref="L160:N165">
    <cfRule type="expression" dxfId="377" priority="187" stopIfTrue="1">
      <formula>$W160=TRUE</formula>
    </cfRule>
    <cfRule type="expression" dxfId="376" priority="188" stopIfTrue="1">
      <formula>$S160=1</formula>
    </cfRule>
  </conditionalFormatting>
  <conditionalFormatting sqref="L71 L66 H61:I61 K56:L56 H52:I52 L75">
    <cfRule type="expression" dxfId="375" priority="189" stopIfTrue="1">
      <formula>$W52=0</formula>
    </cfRule>
    <cfRule type="expression" dxfId="374" priority="190" stopIfTrue="1">
      <formula>$W52=1</formula>
    </cfRule>
  </conditionalFormatting>
  <conditionalFormatting sqref="H23:L23 H29:L29">
    <cfRule type="expression" dxfId="373" priority="191" stopIfTrue="1">
      <formula>NOT(ISERROR(SEARCH("!",H23)))</formula>
    </cfRule>
  </conditionalFormatting>
  <conditionalFormatting sqref="E182:N184 E87:N89 H92:H93 H80:L81 J93:N93 J97:N97 H96:H97">
    <cfRule type="expression" dxfId="372" priority="192" stopIfTrue="1">
      <formula>$L$6=EUconst_NotRelevant</formula>
    </cfRule>
  </conditionalFormatting>
  <conditionalFormatting sqref="I227:N232">
    <cfRule type="expression" dxfId="371" priority="175" stopIfTrue="1">
      <formula>$W227=TRUE</formula>
    </cfRule>
  </conditionalFormatting>
  <conditionalFormatting sqref="L207 L205 H203:I203 K201:L201 H199:I199 L209">
    <cfRule type="expression" dxfId="370" priority="180" stopIfTrue="1">
      <formula>$W199=0</formula>
    </cfRule>
    <cfRule type="expression" dxfId="369" priority="181" stopIfTrue="1">
      <formula>$W199=1</formula>
    </cfRule>
  </conditionalFormatting>
  <conditionalFormatting sqref="E248:N250 E214:N216 H219:H220 H211:L211 J220:N220">
    <cfRule type="expression" dxfId="368" priority="183" stopIfTrue="1">
      <formula>$L$6=EUconst_NotRelevant</formula>
    </cfRule>
  </conditionalFormatting>
  <conditionalFormatting sqref="I293:N298">
    <cfRule type="expression" dxfId="367" priority="166" stopIfTrue="1">
      <formula>$W293=TRUE</formula>
    </cfRule>
  </conditionalFormatting>
  <conditionalFormatting sqref="L273 L271 H269:I269 K267:L267 H265:I265 L275">
    <cfRule type="expression" dxfId="366" priority="171" stopIfTrue="1">
      <formula>$W265=0</formula>
    </cfRule>
    <cfRule type="expression" dxfId="365" priority="172" stopIfTrue="1">
      <formula>$W265=1</formula>
    </cfRule>
  </conditionalFormatting>
  <conditionalFormatting sqref="E314:N316 E280:N282 H285:H286 H277:L277 J286:N286">
    <cfRule type="expression" dxfId="364" priority="174" stopIfTrue="1">
      <formula>$L$6=EUconst_NotRelevant</formula>
    </cfRule>
  </conditionalFormatting>
  <conditionalFormatting sqref="I160:N165">
    <cfRule type="expression" dxfId="363" priority="102" stopIfTrue="1">
      <formula>$S160=3</formula>
    </cfRule>
  </conditionalFormatting>
  <conditionalFormatting sqref="H237:H242">
    <cfRule type="expression" dxfId="362" priority="96" stopIfTrue="1">
      <formula>$W237=TRUE</formula>
    </cfRule>
  </conditionalFormatting>
  <conditionalFormatting sqref="I237:K242">
    <cfRule type="expression" dxfId="361" priority="97" stopIfTrue="1">
      <formula>$W237=TRUE</formula>
    </cfRule>
    <cfRule type="expression" dxfId="360" priority="98" stopIfTrue="1">
      <formula>$S237=2</formula>
    </cfRule>
  </conditionalFormatting>
  <conditionalFormatting sqref="L237:N242">
    <cfRule type="expression" dxfId="359" priority="99" stopIfTrue="1">
      <formula>$W237=TRUE</formula>
    </cfRule>
    <cfRule type="expression" dxfId="358" priority="100" stopIfTrue="1">
      <formula>$S237=1</formula>
    </cfRule>
  </conditionalFormatting>
  <conditionalFormatting sqref="I237:N242">
    <cfRule type="expression" dxfId="357" priority="95" stopIfTrue="1">
      <formula>$S237=3</formula>
    </cfRule>
  </conditionalFormatting>
  <conditionalFormatting sqref="H303:H308">
    <cfRule type="expression" dxfId="356" priority="90" stopIfTrue="1">
      <formula>$W303=TRUE</formula>
    </cfRule>
  </conditionalFormatting>
  <conditionalFormatting sqref="I303:K308">
    <cfRule type="expression" dxfId="355" priority="91" stopIfTrue="1">
      <formula>$W303=TRUE</formula>
    </cfRule>
    <cfRule type="expression" dxfId="354" priority="92" stopIfTrue="1">
      <formula>$S303=2</formula>
    </cfRule>
  </conditionalFormatting>
  <conditionalFormatting sqref="L303:N308">
    <cfRule type="expression" dxfId="353" priority="93" stopIfTrue="1">
      <formula>$W303=TRUE</formula>
    </cfRule>
    <cfRule type="expression" dxfId="352" priority="94" stopIfTrue="1">
      <formula>$S303=1</formula>
    </cfRule>
  </conditionalFormatting>
  <conditionalFormatting sqref="I303:N308">
    <cfRule type="expression" dxfId="351" priority="89" stopIfTrue="1">
      <formula>$S303=3</formula>
    </cfRule>
  </conditionalFormatting>
  <conditionalFormatting sqref="I359:N364">
    <cfRule type="expression" dxfId="350" priority="82" stopIfTrue="1">
      <formula>$W359=TRUE</formula>
    </cfRule>
  </conditionalFormatting>
  <conditionalFormatting sqref="L339 L337 H335:I335 K333:L333 H331:I331 L341">
    <cfRule type="expression" dxfId="349" priority="83" stopIfTrue="1">
      <formula>$W331=0</formula>
    </cfRule>
    <cfRule type="expression" dxfId="348" priority="84" stopIfTrue="1">
      <formula>$W331=1</formula>
    </cfRule>
  </conditionalFormatting>
  <conditionalFormatting sqref="E380:N382 E346:N348 H351:H352 H343:L343 J352:N352">
    <cfRule type="expression" dxfId="347" priority="85" stopIfTrue="1">
      <formula>$L$6=EUconst_NotRelevant</formula>
    </cfRule>
  </conditionalFormatting>
  <conditionalFormatting sqref="H369:H374">
    <cfRule type="expression" dxfId="346" priority="76" stopIfTrue="1">
      <formula>$W369=TRUE</formula>
    </cfRule>
  </conditionalFormatting>
  <conditionalFormatting sqref="I369:K374">
    <cfRule type="expression" dxfId="345" priority="77" stopIfTrue="1">
      <formula>$W369=TRUE</formula>
    </cfRule>
    <cfRule type="expression" dxfId="344" priority="78" stopIfTrue="1">
      <formula>$S369=2</formula>
    </cfRule>
  </conditionalFormatting>
  <conditionalFormatting sqref="L369:N374">
    <cfRule type="expression" dxfId="343" priority="79" stopIfTrue="1">
      <formula>$W369=TRUE</formula>
    </cfRule>
    <cfRule type="expression" dxfId="342" priority="80" stopIfTrue="1">
      <formula>$S369=1</formula>
    </cfRule>
  </conditionalFormatting>
  <conditionalFormatting sqref="I369:N374">
    <cfRule type="expression" dxfId="341" priority="75" stopIfTrue="1">
      <formula>$S369=3</formula>
    </cfRule>
  </conditionalFormatting>
  <conditionalFormatting sqref="I425:N430">
    <cfRule type="expression" dxfId="340" priority="71" stopIfTrue="1">
      <formula>$W425=TRUE</formula>
    </cfRule>
  </conditionalFormatting>
  <conditionalFormatting sqref="L405 L403 H401:I401 K399:L399 H397:I397 L407">
    <cfRule type="expression" dxfId="339" priority="72" stopIfTrue="1">
      <formula>$W397=0</formula>
    </cfRule>
    <cfRule type="expression" dxfId="338" priority="73" stopIfTrue="1">
      <formula>$W397=1</formula>
    </cfRule>
  </conditionalFormatting>
  <conditionalFormatting sqref="E446:N448 E412:N414 H417:H418 H409:L409 J418:N418">
    <cfRule type="expression" dxfId="337" priority="74" stopIfTrue="1">
      <formula>$L$6=EUconst_NotRelevant</formula>
    </cfRule>
  </conditionalFormatting>
  <conditionalFormatting sqref="H435:H440">
    <cfRule type="expression" dxfId="336" priority="65" stopIfTrue="1">
      <formula>$W435=TRUE</formula>
    </cfRule>
  </conditionalFormatting>
  <conditionalFormatting sqref="I435:K440">
    <cfRule type="expression" dxfId="335" priority="66" stopIfTrue="1">
      <formula>$W435=TRUE</formula>
    </cfRule>
    <cfRule type="expression" dxfId="334" priority="67" stopIfTrue="1">
      <formula>$S435=2</formula>
    </cfRule>
  </conditionalFormatting>
  <conditionalFormatting sqref="L435:N440">
    <cfRule type="expression" dxfId="333" priority="68" stopIfTrue="1">
      <formula>$W435=TRUE</formula>
    </cfRule>
    <cfRule type="expression" dxfId="332" priority="69" stopIfTrue="1">
      <formula>$S435=1</formula>
    </cfRule>
  </conditionalFormatting>
  <conditionalFormatting sqref="I435:N440">
    <cfRule type="expression" dxfId="331" priority="64" stopIfTrue="1">
      <formula>$S435=3</formula>
    </cfRule>
  </conditionalFormatting>
  <conditionalFormatting sqref="I491:N496">
    <cfRule type="expression" dxfId="330" priority="60" stopIfTrue="1">
      <formula>$W491=TRUE</formula>
    </cfRule>
  </conditionalFormatting>
  <conditionalFormatting sqref="L471 L469 H467:I467 K465:L465 H463:I463 L473">
    <cfRule type="expression" dxfId="329" priority="61" stopIfTrue="1">
      <formula>$W463=0</formula>
    </cfRule>
    <cfRule type="expression" dxfId="328" priority="62" stopIfTrue="1">
      <formula>$W463=1</formula>
    </cfRule>
  </conditionalFormatting>
  <conditionalFormatting sqref="E512:N514 E478:N480 H483:H484 H475:L475 J484:N484">
    <cfRule type="expression" dxfId="327" priority="63" stopIfTrue="1">
      <formula>$L$6=EUconst_NotRelevant</formula>
    </cfRule>
  </conditionalFormatting>
  <conditionalFormatting sqref="H501:H506">
    <cfRule type="expression" dxfId="326" priority="54" stopIfTrue="1">
      <formula>$W501=TRUE</formula>
    </cfRule>
  </conditionalFormatting>
  <conditionalFormatting sqref="I501:K506">
    <cfRule type="expression" dxfId="325" priority="55" stopIfTrue="1">
      <formula>$W501=TRUE</formula>
    </cfRule>
    <cfRule type="expression" dxfId="324" priority="56" stopIfTrue="1">
      <formula>$S501=2</formula>
    </cfRule>
  </conditionalFormatting>
  <conditionalFormatting sqref="L501:N506">
    <cfRule type="expression" dxfId="323" priority="57" stopIfTrue="1">
      <formula>$W501=TRUE</formula>
    </cfRule>
    <cfRule type="expression" dxfId="322" priority="58" stopIfTrue="1">
      <formula>$S501=1</formula>
    </cfRule>
  </conditionalFormatting>
  <conditionalFormatting sqref="I501:N506">
    <cfRule type="expression" dxfId="321" priority="53" stopIfTrue="1">
      <formula>$S501=3</formula>
    </cfRule>
  </conditionalFormatting>
  <conditionalFormatting sqref="I557:N562">
    <cfRule type="expression" dxfId="320" priority="49" stopIfTrue="1">
      <formula>$W557=TRUE</formula>
    </cfRule>
  </conditionalFormatting>
  <conditionalFormatting sqref="L537 L535 H533:I533 K531:L531 H529:I529 L539">
    <cfRule type="expression" dxfId="319" priority="50" stopIfTrue="1">
      <formula>$W529=0</formula>
    </cfRule>
    <cfRule type="expression" dxfId="318" priority="51" stopIfTrue="1">
      <formula>$W529=1</formula>
    </cfRule>
  </conditionalFormatting>
  <conditionalFormatting sqref="E578:N580 E544:N546 H549:H550 H541:L541 J550:N550">
    <cfRule type="expression" dxfId="317" priority="52" stopIfTrue="1">
      <formula>$L$6=EUconst_NotRelevant</formula>
    </cfRule>
  </conditionalFormatting>
  <conditionalFormatting sqref="H567:H572">
    <cfRule type="expression" dxfId="316" priority="43" stopIfTrue="1">
      <formula>$W567=TRUE</formula>
    </cfRule>
  </conditionalFormatting>
  <conditionalFormatting sqref="I567:K572">
    <cfRule type="expression" dxfId="315" priority="44" stopIfTrue="1">
      <formula>$W567=TRUE</formula>
    </cfRule>
    <cfRule type="expression" dxfId="314" priority="45" stopIfTrue="1">
      <formula>$S567=2</formula>
    </cfRule>
  </conditionalFormatting>
  <conditionalFormatting sqref="L567:N572">
    <cfRule type="expression" dxfId="313" priority="46" stopIfTrue="1">
      <formula>$W567=TRUE</formula>
    </cfRule>
    <cfRule type="expression" dxfId="312" priority="47" stopIfTrue="1">
      <formula>$S567=1</formula>
    </cfRule>
  </conditionalFormatting>
  <conditionalFormatting sqref="I567:N572">
    <cfRule type="expression" dxfId="311" priority="42" stopIfTrue="1">
      <formula>$S567=3</formula>
    </cfRule>
  </conditionalFormatting>
  <conditionalFormatting sqref="I623:N628">
    <cfRule type="expression" dxfId="310" priority="38" stopIfTrue="1">
      <formula>$W623=TRUE</formula>
    </cfRule>
  </conditionalFormatting>
  <conditionalFormatting sqref="L603 L601 H599:I599 K597:L597 H595:I595 L605">
    <cfRule type="expression" dxfId="309" priority="39" stopIfTrue="1">
      <formula>$W595=0</formula>
    </cfRule>
    <cfRule type="expression" dxfId="308" priority="40" stopIfTrue="1">
      <formula>$W595=1</formula>
    </cfRule>
  </conditionalFormatting>
  <conditionalFormatting sqref="E644:N646 E610:N612 H615:H616 H607:L607 J616:N616">
    <cfRule type="expression" dxfId="307" priority="41" stopIfTrue="1">
      <formula>$L$6=EUconst_NotRelevant</formula>
    </cfRule>
  </conditionalFormatting>
  <conditionalFormatting sqref="H633:H638">
    <cfRule type="expression" dxfId="306" priority="32" stopIfTrue="1">
      <formula>$W633=TRUE</formula>
    </cfRule>
  </conditionalFormatting>
  <conditionalFormatting sqref="I633:K638">
    <cfRule type="expression" dxfId="305" priority="33" stopIfTrue="1">
      <formula>$W633=TRUE</formula>
    </cfRule>
    <cfRule type="expression" dxfId="304" priority="34" stopIfTrue="1">
      <formula>$S633=2</formula>
    </cfRule>
  </conditionalFormatting>
  <conditionalFormatting sqref="L633:N638">
    <cfRule type="expression" dxfId="303" priority="35" stopIfTrue="1">
      <formula>$W633=TRUE</formula>
    </cfRule>
    <cfRule type="expression" dxfId="302" priority="36" stopIfTrue="1">
      <formula>$S633=1</formula>
    </cfRule>
  </conditionalFormatting>
  <conditionalFormatting sqref="I633:N638">
    <cfRule type="expression" dxfId="301" priority="31" stopIfTrue="1">
      <formula>$S633=3</formula>
    </cfRule>
  </conditionalFormatting>
  <conditionalFormatting sqref="I689:N694">
    <cfRule type="expression" dxfId="300" priority="27" stopIfTrue="1">
      <formula>$W689=TRUE</formula>
    </cfRule>
  </conditionalFormatting>
  <conditionalFormatting sqref="L669 L667 H665:I665 K663:L663 H661:I661 L671">
    <cfRule type="expression" dxfId="299" priority="28" stopIfTrue="1">
      <formula>$W661=0</formula>
    </cfRule>
    <cfRule type="expression" dxfId="298" priority="29" stopIfTrue="1">
      <formula>$W661=1</formula>
    </cfRule>
  </conditionalFormatting>
  <conditionalFormatting sqref="E710:N712 E676:N678 H681:H682 H673:L673 J682:N682">
    <cfRule type="expression" dxfId="297" priority="30" stopIfTrue="1">
      <formula>$L$6=EUconst_NotRelevant</formula>
    </cfRule>
  </conditionalFormatting>
  <conditionalFormatting sqref="H699:H704">
    <cfRule type="expression" dxfId="296" priority="21" stopIfTrue="1">
      <formula>$W699=TRUE</formula>
    </cfRule>
  </conditionalFormatting>
  <conditionalFormatting sqref="I699:K704">
    <cfRule type="expression" dxfId="295" priority="22" stopIfTrue="1">
      <formula>$W699=TRUE</formula>
    </cfRule>
    <cfRule type="expression" dxfId="294" priority="23" stopIfTrue="1">
      <formula>$S699=2</formula>
    </cfRule>
  </conditionalFormatting>
  <conditionalFormatting sqref="L699:N704">
    <cfRule type="expression" dxfId="293" priority="24" stopIfTrue="1">
      <formula>$W699=TRUE</formula>
    </cfRule>
    <cfRule type="expression" dxfId="292" priority="25" stopIfTrue="1">
      <formula>$S699=1</formula>
    </cfRule>
  </conditionalFormatting>
  <conditionalFormatting sqref="I699:N704">
    <cfRule type="expression" dxfId="291" priority="20" stopIfTrue="1">
      <formula>$S699=3</formula>
    </cfRule>
  </conditionalFormatting>
  <conditionalFormatting sqref="I755:N760">
    <cfRule type="expression" dxfId="290" priority="16" stopIfTrue="1">
      <formula>$W755=TRUE</formula>
    </cfRule>
  </conditionalFormatting>
  <conditionalFormatting sqref="L735 L733 H731:I731 K729:L729 H727:I727 L737">
    <cfRule type="expression" dxfId="289" priority="17" stopIfTrue="1">
      <formula>$W727=0</formula>
    </cfRule>
    <cfRule type="expression" dxfId="288" priority="18" stopIfTrue="1">
      <formula>$W727=1</formula>
    </cfRule>
  </conditionalFormatting>
  <conditionalFormatting sqref="E776:N778 E742:N744 H747:H748 H739:L739 J748:N748">
    <cfRule type="expression" dxfId="287" priority="19" stopIfTrue="1">
      <formula>$L$6=EUconst_NotRelevant</formula>
    </cfRule>
  </conditionalFormatting>
  <conditionalFormatting sqref="H719:L719">
    <cfRule type="expression" dxfId="286" priority="15" stopIfTrue="1">
      <formula>NOT(ISERROR(SEARCH("!",H719)))</formula>
    </cfRule>
  </conditionalFormatting>
  <conditionalFormatting sqref="H765:H770">
    <cfRule type="expression" dxfId="285" priority="10" stopIfTrue="1">
      <formula>$W765=TRUE</formula>
    </cfRule>
  </conditionalFormatting>
  <conditionalFormatting sqref="I765:K770">
    <cfRule type="expression" dxfId="284" priority="11" stopIfTrue="1">
      <formula>$W765=TRUE</formula>
    </cfRule>
    <cfRule type="expression" dxfId="283" priority="12" stopIfTrue="1">
      <formula>$S765=2</formula>
    </cfRule>
  </conditionalFormatting>
  <conditionalFormatting sqref="L765:N770">
    <cfRule type="expression" dxfId="282" priority="13" stopIfTrue="1">
      <formula>$W765=TRUE</formula>
    </cfRule>
    <cfRule type="expression" dxfId="281" priority="14" stopIfTrue="1">
      <formula>$S765=1</formula>
    </cfRule>
  </conditionalFormatting>
  <conditionalFormatting sqref="I765:N770">
    <cfRule type="expression" dxfId="280" priority="9" stopIfTrue="1">
      <formula>$S765=3</formula>
    </cfRule>
  </conditionalFormatting>
  <conditionalFormatting sqref="H191:L191">
    <cfRule type="expression" dxfId="279" priority="8" stopIfTrue="1">
      <formula>NOT(ISERROR(SEARCH("!",H191)))</formula>
    </cfRule>
  </conditionalFormatting>
  <conditionalFormatting sqref="H257:L257">
    <cfRule type="expression" dxfId="278" priority="7" stopIfTrue="1">
      <formula>NOT(ISERROR(SEARCH("!",H257)))</formula>
    </cfRule>
  </conditionalFormatting>
  <conditionalFormatting sqref="H323:L323">
    <cfRule type="expression" dxfId="277" priority="6" stopIfTrue="1">
      <formula>NOT(ISERROR(SEARCH("!",H323)))</formula>
    </cfRule>
  </conditionalFormatting>
  <conditionalFormatting sqref="H389:L389">
    <cfRule type="expression" dxfId="276" priority="5" stopIfTrue="1">
      <formula>NOT(ISERROR(SEARCH("!",H389)))</formula>
    </cfRule>
  </conditionalFormatting>
  <conditionalFormatting sqref="H455:L455">
    <cfRule type="expression" dxfId="275" priority="4" stopIfTrue="1">
      <formula>NOT(ISERROR(SEARCH("!",H455)))</formula>
    </cfRule>
  </conditionalFormatting>
  <conditionalFormatting sqref="H521:L521">
    <cfRule type="expression" dxfId="274" priority="3" stopIfTrue="1">
      <formula>NOT(ISERROR(SEARCH("!",H521)))</formula>
    </cfRule>
  </conditionalFormatting>
  <conditionalFormatting sqref="H587:L587">
    <cfRule type="expression" dxfId="273" priority="2" stopIfTrue="1">
      <formula>NOT(ISERROR(SEARCH("!",H587)))</formula>
    </cfRule>
  </conditionalFormatting>
  <conditionalFormatting sqref="H653:L653">
    <cfRule type="expression" dxfId="272" priority="1" stopIfTrue="1">
      <formula>NOT(ISERROR(SEARCH("!",H653)))</formula>
    </cfRule>
  </conditionalFormatting>
  <dataValidations disablePrompts="1" count="16">
    <dataValidation type="list" allowBlank="1" showInputMessage="1" showErrorMessage="1" sqref="K160:K165 K237:K242 K303:K308 K699:K704 K369:K374 K435:K440 K501:K506 K567:K572 K633:K638 K765:K770" xr:uid="{00000000-0002-0000-0600-000000000000}">
      <formula1>CNTR_InformationSourceListISx</formula1>
    </dataValidation>
    <dataValidation type="list" allowBlank="1" showInputMessage="1" showErrorMessage="1" sqref="N160:N165 N237:N242 N303:N308 N699:N704 N369:N374 N435:N440 N501:N506 N567:N572 N633:N638 N765:N770" xr:uid="{00000000-0002-0000-0600-000001000000}">
      <formula1>AnalysisFrequency</formula1>
    </dataValidation>
    <dataValidation type="list" allowBlank="1" showInputMessage="1" sqref="L160:L165 L237:L242 L303:L308 L699:L704 L369:L374 L435:L440 L501:L506 L567:L572 L633:L638 L765:L770" xr:uid="{00000000-0002-0000-0600-000002000000}">
      <formula1>CNTR_LaboratoriesListLx</formula1>
    </dataValidation>
    <dataValidation type="list" allowBlank="1" showInputMessage="1" showErrorMessage="1" sqref="I138 I146:I147 I227 I293 I689 I359 I425 I491 I557 I623 I755" xr:uid="{00000000-0002-0000-0600-000003000000}">
      <formula1>NCVTiers</formula1>
    </dataValidation>
    <dataValidation type="list" allowBlank="1" showInputMessage="1" showErrorMessage="1" sqref="I139:I140 I148 I228:I229 I294:I295 I690:I691 I360:I361 I426:I427 I492:I493 I558:I559 I624:I625 I756:I757" xr:uid="{00000000-0002-0000-0600-000004000000}">
      <formula1>EFTiers</formula1>
    </dataValidation>
    <dataValidation type="list" allowBlank="1" showInputMessage="1" showErrorMessage="1" sqref="I141 I149 I230 I296 I692 I362 I428 I494 I560 I626 I758" xr:uid="{00000000-0002-0000-0600-000005000000}">
      <formula1>ConversionFactorTiers</formula1>
    </dataValidation>
    <dataValidation type="list" allowBlank="1" showInputMessage="1" showErrorMessage="1" sqref="I142 I150 I231 I297 I693 I363 I429 I495 I561 I627 I759" xr:uid="{00000000-0002-0000-0600-000006000000}">
      <formula1>CarbonContentTiers</formula1>
    </dataValidation>
    <dataValidation type="list" allowBlank="1" showInputMessage="1" showErrorMessage="1" sqref="I151 I143 I232 I298 I694 I364 I430 I496 I562 I628 I760" xr:uid="{00000000-0002-0000-0600-000007000000}">
      <formula1>BiomassTiers</formula1>
    </dataValidation>
    <dataValidation type="list" allowBlank="1" showInputMessage="1" showErrorMessage="1" sqref="H92 H96 H219 H285 H681 H351 H417 H483 H549 H615 H747" xr:uid="{00000000-0002-0000-0600-000008000000}">
      <formula1>ActivityDataTiers</formula1>
    </dataValidation>
    <dataValidation type="list" allowBlank="1" showInputMessage="1" showErrorMessage="1" sqref="H80:L80 H211:L211 H277:L277 H673:L673 H343:L343 H409:L409 H475:L475 H541:L541 H607:L607 H739:L739" xr:uid="{00000000-0002-0000-0600-000009000000}">
      <formula1>CNTR_MeasurementInstrumentListMIx</formula1>
    </dataValidation>
    <dataValidation type="list" allowBlank="1" showInputMessage="1" showErrorMessage="1" sqref="L71:L72 L66:L67 L75:L76 L207 L205 L209 L273 L271 L275 L669 L667 L671 L339 L337 L341 L405 L403 L407 L471 L469 L473 L537 L535 L539 L603 L601 L605 L735 L733 L737" xr:uid="{00000000-0002-0000-0600-00000A000000}">
      <formula1>EUconst_TrueFalse</formula1>
    </dataValidation>
    <dataValidation type="list" allowBlank="1" showInputMessage="1" showErrorMessage="1" sqref="H61:H62 H203 H269 H665 H335 H401 H467 H533 H599 H731" xr:uid="{00000000-0002-0000-0600-00000B000000}">
      <formula1>EUconst_OwnerInstrument</formula1>
    </dataValidation>
    <dataValidation type="list" allowBlank="1" showInputMessage="1" showErrorMessage="1" sqref="H52:H53 H199 H265 H661 H331 H397 H463 H529 H595 H727" xr:uid="{00000000-0002-0000-0600-00000C000000}">
      <formula1>EUconst_ActivityDeterminationMethod</formula1>
    </dataValidation>
    <dataValidation type="list" allowBlank="1" showInputMessage="1" showErrorMessage="1" sqref="J162:J165 J239:J242 J305:J308 J701:J704 J371:J374 J437:J440 J503:J506 J569:J572 J635:J638 J767:J770" xr:uid="{00000000-0002-0000-0600-00000D000000}">
      <formula1>PctUnits</formula1>
    </dataValidation>
    <dataValidation type="list" allowBlank="1" showInputMessage="1" showErrorMessage="1" sqref="J160 J237 J303 J699 J369 J435 J501 J567 J633 J765" xr:uid="{00000000-0002-0000-0600-00000E000000}">
      <formula1>NCVUnits</formula1>
    </dataValidation>
    <dataValidation type="list" allowBlank="1" showInputMessage="1" showErrorMessage="1" sqref="J161 J238 J304 J700 J370 J436 J502 J568 J634 J766" xr:uid="{00000000-0002-0000-0600-00000F000000}">
      <formula1>EFUnits</formula1>
    </dataValidation>
  </dataValidations>
  <hyperlinks>
    <hyperlink ref="G2:H2" location="JUMP_a_Content" display="Table of contents" xr:uid="{00000000-0004-0000-0600-000000000000}"/>
    <hyperlink ref="E4:F4" location="JUMP_E_Bottom" display="End of sheet" xr:uid="{00000000-0004-0000-0600-000001000000}"/>
    <hyperlink ref="E3:F3" location="JUMP_E_Top" display="Top of sheet" xr:uid="{00000000-0004-0000-0600-000002000000}"/>
    <hyperlink ref="F782:L782" location="JUMP_F_Top" display="JUMP_F_Top" xr:uid="{00000000-0004-0000-0600-000003000000}"/>
    <hyperlink ref="G3:H3" location="JUMP_E_1" display="1 to 5" xr:uid="{00000000-0004-0000-0600-000004000000}"/>
    <hyperlink ref="K2:L2" location="JUMP_F_Top" display="Next sheet" xr:uid="{00000000-0004-0000-0600-000005000000}"/>
    <hyperlink ref="I2:J2" location="JUMP_D_Top" display="Previous sheet" xr:uid="{00000000-0004-0000-0600-000006000000}"/>
    <hyperlink ref="K4:L4" location="JUMP_E_6" display="JUMP_E_6" xr:uid="{00000000-0004-0000-0600-000007000000}"/>
    <hyperlink ref="I3:J3" location="JUMP_E_2" display="JUMP_E_2" xr:uid="{00000000-0004-0000-0600-000008000000}"/>
    <hyperlink ref="K3:L3" location="JUMP_E_3" display="JUMP_E_3" xr:uid="{00000000-0004-0000-0600-000009000000}"/>
    <hyperlink ref="G4:H4" location="JUMP_E_4" display="JUMP_E_4" xr:uid="{00000000-0004-0000-0600-00000A000000}"/>
    <hyperlink ref="I4:J4" location="JUMP_E_5" display="JUMP_E_5" xr:uid="{00000000-0004-0000-0600-00000B000000}"/>
  </hyperlinks>
  <pageMargins left="0.78740157480314965" right="0.78740157480314965" top="0.78740157480314965" bottom="0.78740157480314965" header="0.39370078740157483" footer="0.39370078740157483"/>
  <pageSetup paperSize="9" scale="61" fitToHeight="20" orientation="portrait" r:id="rId1"/>
  <headerFooter alignWithMargins="0">
    <oddHeader>&amp;L&amp;F, &amp;A&amp;R&amp;D, &amp;T</oddHeader>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indexed="15"/>
    <pageSetUpPr fitToPage="1"/>
  </sheetPr>
  <dimension ref="A1:Y527"/>
  <sheetViews>
    <sheetView zoomScaleNormal="100" workbookViewId="0">
      <pane ySplit="4" topLeftCell="A506" activePane="bottomLeft" state="frozen"/>
      <selection activeCell="B2" sqref="B2"/>
      <selection pane="bottomLeft" activeCell="AE567" sqref="AE567"/>
    </sheetView>
  </sheetViews>
  <sheetFormatPr defaultColWidth="9.140625" defaultRowHeight="12.75" x14ac:dyDescent="0.2"/>
  <cols>
    <col min="1" max="1" width="2.7109375" style="65" hidden="1" customWidth="1"/>
    <col min="2" max="2" width="2.7109375" style="8" customWidth="1"/>
    <col min="3" max="3" width="4.7109375" style="8" customWidth="1"/>
    <col min="4" max="4" width="4.7109375" style="10" customWidth="1"/>
    <col min="5" max="14" width="12.7109375" style="8" customWidth="1"/>
    <col min="15" max="15" width="5" style="8" customWidth="1"/>
    <col min="16" max="16" width="27.5703125" style="65" hidden="1" customWidth="1"/>
    <col min="17" max="23" width="12.7109375" style="65" hidden="1" customWidth="1"/>
    <col min="24" max="25" width="9.140625" style="65" hidden="1" customWidth="1"/>
    <col min="26" max="16384" width="9.140625" style="8"/>
  </cols>
  <sheetData>
    <row r="1" spans="1:25" ht="13.5" hidden="1" thickBot="1" x14ac:dyDescent="0.25">
      <c r="A1" s="12" t="s">
        <v>1088</v>
      </c>
      <c r="B1" s="72"/>
      <c r="C1" s="72"/>
      <c r="D1" s="75"/>
      <c r="E1" s="72"/>
      <c r="F1" s="72"/>
      <c r="G1" s="72"/>
      <c r="H1" s="72"/>
      <c r="I1" s="72"/>
      <c r="J1" s="72"/>
      <c r="K1" s="72"/>
      <c r="L1" s="72"/>
      <c r="M1" s="72"/>
      <c r="N1" s="72"/>
      <c r="O1" s="72"/>
      <c r="P1" s="12" t="s">
        <v>1088</v>
      </c>
      <c r="Q1" s="12" t="s">
        <v>1088</v>
      </c>
      <c r="R1" s="12" t="s">
        <v>1088</v>
      </c>
      <c r="S1" s="12" t="s">
        <v>1088</v>
      </c>
      <c r="T1" s="12" t="s">
        <v>1088</v>
      </c>
      <c r="U1" s="12" t="s">
        <v>1088</v>
      </c>
      <c r="V1" s="12" t="s">
        <v>1088</v>
      </c>
      <c r="W1" s="12" t="s">
        <v>1088</v>
      </c>
      <c r="X1" s="12" t="s">
        <v>1088</v>
      </c>
      <c r="Y1" s="12" t="s">
        <v>1088</v>
      </c>
    </row>
    <row r="2" spans="1:25" ht="13.5" customHeight="1" thickBot="1" x14ac:dyDescent="0.25">
      <c r="A2" s="12"/>
      <c r="B2" s="930" t="str">
        <f>Translations!$B$551</f>
        <v>F.
Metodologija mjerenja</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c r="P2" s="12"/>
    </row>
    <row r="3" spans="1:25" ht="12.75" customHeight="1" x14ac:dyDescent="0.2">
      <c r="A3" s="12"/>
      <c r="B3" s="933"/>
      <c r="C3" s="934"/>
      <c r="D3" s="935"/>
      <c r="E3" s="869" t="str">
        <f>Translations!$B$63</f>
        <v>Vrh lista</v>
      </c>
      <c r="F3" s="869"/>
      <c r="G3" s="869" t="str">
        <f>Translations!$B$552</f>
        <v>Mjerenje emisija</v>
      </c>
      <c r="H3" s="869"/>
      <c r="I3" s="869" t="str">
        <f>Translations!$B$188</f>
        <v>Mjerne točke</v>
      </c>
      <c r="J3" s="869"/>
      <c r="K3" s="869"/>
      <c r="L3" s="869"/>
      <c r="M3" s="887"/>
      <c r="N3" s="888"/>
      <c r="O3" s="7"/>
      <c r="P3" s="12"/>
    </row>
    <row r="4" spans="1:25" ht="13.5" customHeight="1" thickBot="1" x14ac:dyDescent="0.25">
      <c r="A4" s="12"/>
      <c r="B4" s="936"/>
      <c r="C4" s="937"/>
      <c r="D4" s="938"/>
      <c r="E4" s="869" t="str">
        <f>Translations!$B$64</f>
        <v>Dno lista</v>
      </c>
      <c r="F4" s="869"/>
      <c r="G4" s="869" t="str">
        <f>Translations!$B$553</f>
        <v>Upravljanje i procedure</v>
      </c>
      <c r="H4" s="869"/>
      <c r="I4" s="869"/>
      <c r="J4" s="869"/>
      <c r="K4" s="869"/>
      <c r="L4" s="869"/>
      <c r="M4" s="887"/>
      <c r="N4" s="888"/>
      <c r="O4" s="7"/>
      <c r="P4" s="12"/>
    </row>
    <row r="5" spans="1:25" ht="12.75" customHeight="1" thickBot="1" x14ac:dyDescent="0.25">
      <c r="C5" s="9"/>
      <c r="F5" s="10"/>
      <c r="G5" s="10"/>
      <c r="H5" s="10"/>
      <c r="M5" s="7"/>
      <c r="N5" s="7"/>
      <c r="O5" s="7"/>
      <c r="P5" s="12"/>
      <c r="Y5" s="65" t="s">
        <v>280</v>
      </c>
    </row>
    <row r="6" spans="1:25" s="184" customFormat="1" ht="25.5" customHeight="1" thickBot="1" x14ac:dyDescent="0.25">
      <c r="A6" s="248"/>
      <c r="B6" s="34"/>
      <c r="C6" s="929" t="str">
        <f>Translations!$B$20</f>
        <v>F. Metodologija mjerenja</v>
      </c>
      <c r="D6" s="929"/>
      <c r="E6" s="929"/>
      <c r="F6" s="929"/>
      <c r="G6" s="929"/>
      <c r="H6" s="929"/>
      <c r="I6" s="929"/>
      <c r="J6" s="929"/>
      <c r="K6" s="929"/>
      <c r="L6" s="1154" t="str">
        <f>IF(OR(CNTR_InstHasMeasurement=TRUE,CNTR_InstHasN2O=TRUE),EUconst_Relevant,IF(COUNTA(CNTR_ListRelevantSections)&gt;0,EUconst_NotRelevant,EUconst_Relevant))</f>
        <v>relevantno</v>
      </c>
      <c r="M6" s="1155"/>
      <c r="N6" s="1156"/>
      <c r="O6" s="36"/>
      <c r="P6" s="252"/>
      <c r="Q6" s="248"/>
      <c r="R6" s="248"/>
      <c r="S6" s="248"/>
      <c r="T6" s="248"/>
      <c r="U6" s="248"/>
      <c r="V6" s="248"/>
      <c r="W6" s="65"/>
      <c r="X6" s="404"/>
      <c r="Y6" s="366" t="b">
        <f>IF(L6=EUconst_NotRelevant,TRUE,FALSE)</f>
        <v>0</v>
      </c>
    </row>
    <row r="7" spans="1:25" s="184" customFormat="1" ht="5.0999999999999996" customHeight="1" x14ac:dyDescent="0.2">
      <c r="A7" s="248"/>
      <c r="B7" s="34"/>
      <c r="C7" s="216"/>
      <c r="D7" s="221"/>
      <c r="E7" s="216"/>
      <c r="F7" s="216"/>
      <c r="G7" s="216"/>
      <c r="H7" s="216"/>
      <c r="I7" s="216"/>
      <c r="J7" s="216"/>
      <c r="K7" s="216"/>
      <c r="L7" s="219"/>
      <c r="M7" s="219"/>
      <c r="N7" s="219"/>
      <c r="O7" s="36"/>
      <c r="P7" s="252"/>
      <c r="Q7" s="248"/>
      <c r="R7" s="248"/>
      <c r="S7" s="248"/>
      <c r="T7" s="248"/>
      <c r="U7" s="248"/>
      <c r="V7" s="248"/>
      <c r="W7" s="65"/>
      <c r="X7" s="404"/>
      <c r="Y7" s="404"/>
    </row>
    <row r="8" spans="1:25" x14ac:dyDescent="0.2">
      <c r="K8" s="1054" t="str">
        <f>IF(L6=EUconst_NotRelevant,HYPERLINK("#JUMP_G_Top",EUconst_MsgNextSheet),HYPERLINK("",EUconst_MsgEnterThisSection))</f>
        <v>Molimo unesite podatke u ovo polje</v>
      </c>
      <c r="L8" s="1054"/>
      <c r="M8" s="1054"/>
      <c r="N8" s="1054"/>
      <c r="O8" s="36"/>
    </row>
    <row r="9" spans="1:25" ht="5.0999999999999996" customHeight="1" x14ac:dyDescent="0.2">
      <c r="A9" s="250"/>
      <c r="B9" s="13"/>
      <c r="C9" s="13"/>
      <c r="D9" s="438"/>
      <c r="E9" s="410"/>
      <c r="F9" s="7"/>
      <c r="G9" s="410"/>
      <c r="H9" s="410"/>
      <c r="I9" s="410"/>
      <c r="J9" s="410"/>
      <c r="K9" s="410"/>
      <c r="L9" s="410"/>
      <c r="M9" s="410"/>
      <c r="N9" s="410"/>
      <c r="O9" s="36"/>
    </row>
    <row r="10" spans="1:25" s="34" customFormat="1" ht="18.75" customHeight="1" x14ac:dyDescent="0.2">
      <c r="A10" s="248"/>
      <c r="B10" s="413"/>
      <c r="C10" s="53">
        <v>9</v>
      </c>
      <c r="D10" s="1003" t="str">
        <f>Translations!$B$21</f>
        <v>Mjerenja emisija CO2 i N2O</v>
      </c>
      <c r="E10" s="1003"/>
      <c r="F10" s="1003"/>
      <c r="G10" s="1003"/>
      <c r="H10" s="1003"/>
      <c r="I10" s="1003"/>
      <c r="J10" s="1003"/>
      <c r="K10" s="1003"/>
      <c r="L10" s="1003"/>
      <c r="M10" s="1003"/>
      <c r="N10" s="1003"/>
      <c r="O10" s="36"/>
      <c r="P10" s="65"/>
      <c r="Q10" s="65"/>
      <c r="R10" s="65"/>
      <c r="S10" s="65"/>
      <c r="T10" s="65"/>
      <c r="U10" s="65"/>
      <c r="V10" s="65"/>
      <c r="W10" s="65"/>
      <c r="X10" s="248"/>
      <c r="Y10" s="248"/>
    </row>
    <row r="11" spans="1:25" ht="12.75" customHeight="1" x14ac:dyDescent="0.2">
      <c r="B11" s="416"/>
      <c r="C11" s="416"/>
      <c r="D11" s="306"/>
      <c r="E11" s="68"/>
      <c r="F11" s="439"/>
      <c r="G11" s="439"/>
      <c r="H11" s="439"/>
      <c r="I11" s="439"/>
      <c r="J11" s="439"/>
      <c r="K11" s="439"/>
      <c r="L11" s="439"/>
      <c r="M11" s="439"/>
      <c r="N11" s="439"/>
      <c r="O11" s="36"/>
    </row>
    <row r="12" spans="1:25" ht="12.75" customHeight="1" x14ac:dyDescent="0.2">
      <c r="B12" s="416"/>
      <c r="C12" s="416"/>
      <c r="D12" s="306"/>
      <c r="E12" s="943" t="str">
        <f>Translations!$B$554</f>
        <v xml:space="preserve">Napomena: Ovo poglavlje se mora popuniti za kontinuirana mjerenja emisija CO2 kao i emisija N2O. </v>
      </c>
      <c r="F12" s="943"/>
      <c r="G12" s="943"/>
      <c r="H12" s="943"/>
      <c r="I12" s="943"/>
      <c r="J12" s="943"/>
      <c r="K12" s="943"/>
      <c r="L12" s="943"/>
      <c r="M12" s="943"/>
      <c r="N12" s="943"/>
      <c r="O12" s="36"/>
    </row>
    <row r="13" spans="1:25" ht="12.75" customHeight="1" x14ac:dyDescent="0.2">
      <c r="B13" s="416"/>
      <c r="C13" s="416"/>
      <c r="D13" s="306"/>
      <c r="E13" s="943" t="str">
        <f>Translations!$B$1200</f>
        <v>Nadalje, ovdje treba navesti neke od informacija potrebnih za praćenje prenesenog CO2 i N2O, kao i inherentnog CO2.</v>
      </c>
      <c r="F13" s="943"/>
      <c r="G13" s="943"/>
      <c r="H13" s="943"/>
      <c r="I13" s="943"/>
      <c r="J13" s="943"/>
      <c r="K13" s="943"/>
      <c r="L13" s="943"/>
      <c r="M13" s="943"/>
      <c r="N13" s="943"/>
      <c r="O13" s="36"/>
    </row>
    <row r="14" spans="1:25" ht="12.75" customHeight="1" x14ac:dyDescent="0.2">
      <c r="B14" s="416"/>
      <c r="C14" s="416"/>
      <c r="D14" s="440"/>
      <c r="E14" s="416"/>
      <c r="F14" s="416"/>
      <c r="G14" s="416"/>
      <c r="H14" s="416"/>
      <c r="I14" s="416"/>
      <c r="J14" s="416"/>
      <c r="K14" s="416"/>
      <c r="L14" s="416"/>
      <c r="M14" s="416"/>
      <c r="N14" s="416"/>
      <c r="O14" s="36"/>
    </row>
    <row r="15" spans="1:25" ht="16.5" customHeight="1" x14ac:dyDescent="0.2">
      <c r="B15" s="416"/>
      <c r="C15" s="416"/>
      <c r="D15" s="13" t="s">
        <v>1016</v>
      </c>
      <c r="E15" s="1021" t="str">
        <f>Translations!$B$556</f>
        <v>Opis metodologije mjerenja</v>
      </c>
      <c r="F15" s="1021"/>
      <c r="G15" s="1021"/>
      <c r="H15" s="1021"/>
      <c r="I15" s="1021"/>
      <c r="J15" s="1021"/>
      <c r="K15" s="1021"/>
      <c r="L15" s="1021"/>
      <c r="M15" s="1021"/>
      <c r="N15" s="1021"/>
      <c r="O15" s="36"/>
    </row>
    <row r="16" spans="1:25" ht="25.5" customHeight="1" x14ac:dyDescent="0.2">
      <c r="B16" s="416"/>
      <c r="C16" s="416"/>
      <c r="D16" s="13"/>
      <c r="E16" s="1016" t="str">
        <f>Translations!$B$557</f>
        <v>Unesite sažet opis metodologije mjerenja korištene za određivanje godišnjih emisija CO2 i N2O u donje tekstualno polje. Ukoliko se mjere emisije N2O potrebno je uključiti izračun tih emisija u CO2e.</v>
      </c>
      <c r="F16" s="1016"/>
      <c r="G16" s="1016"/>
      <c r="H16" s="1016"/>
      <c r="I16" s="1016"/>
      <c r="J16" s="1016"/>
      <c r="K16" s="1016"/>
      <c r="L16" s="1016"/>
      <c r="M16" s="1016"/>
      <c r="N16" s="1016"/>
      <c r="O16" s="36"/>
    </row>
    <row r="17" spans="1:25" ht="38.85" customHeight="1" x14ac:dyDescent="0.2">
      <c r="B17" s="416"/>
      <c r="C17" s="416"/>
      <c r="D17" s="306"/>
      <c r="E17" s="1016" t="str">
        <f>Translations!$B$558</f>
        <v>Opis treba uključivati vrste korištenih instrumenata, bilo da su mjerenja izvršena pri mokrim ili suhim uvjetima; formule za primjenu faktora korekcije (p, T, O2 i H20). Tamo gdje je primijenjena norma HRN EN 14181 treba priložiti kalibracijske faktore za proceduru QAL2. Ako se računa volumen dimnih plinova, opišite ukratko metodu određivanja.</v>
      </c>
      <c r="F17" s="1016"/>
      <c r="G17" s="1016"/>
      <c r="H17" s="1016"/>
      <c r="I17" s="1016"/>
      <c r="J17" s="1016"/>
      <c r="K17" s="1016"/>
      <c r="L17" s="1016"/>
      <c r="M17" s="1016"/>
      <c r="N17" s="1016"/>
      <c r="O17" s="36"/>
    </row>
    <row r="18" spans="1:25" ht="25.5" customHeight="1" x14ac:dyDescent="0.2">
      <c r="B18" s="416"/>
      <c r="C18" s="416"/>
      <c r="D18" s="306"/>
      <c r="E18" s="1016" t="str">
        <f>Translations!$B$559</f>
        <v xml:space="preserve">Opišete kako se određuju godišnje emisije s obzirom na koncentraciju i protok dimnih plinova, uzimajući u obzir učestalost određivanja koncentracije i protoka dimnih plinova. U opis također uključite i kako ste pribavili zamjenske podatke ukoliko se ne može odrediti stvarni broj radnih sati. </v>
      </c>
      <c r="F18" s="1016"/>
      <c r="G18" s="1016"/>
      <c r="H18" s="1016"/>
      <c r="I18" s="1016"/>
      <c r="J18" s="1016"/>
      <c r="K18" s="1016"/>
      <c r="L18" s="1016"/>
      <c r="M18" s="1016"/>
      <c r="N18" s="1016"/>
      <c r="O18" s="36"/>
    </row>
    <row r="19" spans="1:25" ht="12.75" customHeight="1" x14ac:dyDescent="0.2">
      <c r="B19" s="416"/>
      <c r="C19" s="416"/>
      <c r="D19" s="306"/>
      <c r="E19" s="1059" t="str">
        <f>Translations!$B$1355</f>
        <v>Ako je primjenjivo, opišite i metodologiju prema kojoj se emisije ocjenjuju nultom stopom (članak 43. stavci 4. do (4.c) Uredbe ) za oduzimanje od ukupnih emisija.</v>
      </c>
      <c r="F19" s="1059"/>
      <c r="G19" s="1059"/>
      <c r="H19" s="1059"/>
      <c r="I19" s="1059"/>
      <c r="J19" s="1059"/>
      <c r="K19" s="1059"/>
      <c r="L19" s="1059"/>
      <c r="M19" s="1059"/>
      <c r="N19" s="1059"/>
      <c r="O19" s="36"/>
    </row>
    <row r="20" spans="1:25" s="112" customFormat="1" ht="25.5" customHeight="1" x14ac:dyDescent="0.2">
      <c r="A20" s="65"/>
      <c r="C20" s="330"/>
      <c r="E20" s="1016" t="str">
        <f>Translations!$B$195</f>
        <v>Ovaj opis bi trebao pružiti povezane informacije koje su potrebne za razumijevanje informacija navedenih u drugim dijelovima ovog obrasca te kako se koriste zajedno za izračun emisija. Mogu biti kratke kao dani primjer u listu D_Metodologija proračuna, odjeljak 7(a).</v>
      </c>
      <c r="F20" s="1016"/>
      <c r="G20" s="1016"/>
      <c r="H20" s="1016"/>
      <c r="I20" s="1016"/>
      <c r="J20" s="1016"/>
      <c r="K20" s="1016"/>
      <c r="L20" s="1016"/>
      <c r="M20" s="1016"/>
      <c r="N20" s="1016"/>
      <c r="O20" s="36"/>
      <c r="P20" s="348"/>
      <c r="Q20" s="348"/>
      <c r="R20" s="348"/>
      <c r="S20" s="348"/>
      <c r="T20" s="348"/>
      <c r="U20" s="348"/>
      <c r="V20" s="348"/>
      <c r="W20" s="348"/>
      <c r="X20" s="348"/>
      <c r="Y20" s="348"/>
    </row>
    <row r="21" spans="1:25" ht="5.0999999999999996" customHeight="1" x14ac:dyDescent="0.2">
      <c r="B21" s="416"/>
      <c r="C21" s="416"/>
      <c r="D21" s="440"/>
      <c r="E21" s="7"/>
      <c r="F21" s="430"/>
      <c r="G21" s="430"/>
      <c r="H21" s="430"/>
      <c r="I21" s="430"/>
      <c r="J21" s="430"/>
      <c r="K21" s="430"/>
      <c r="L21" s="430"/>
      <c r="M21" s="416"/>
      <c r="N21" s="416"/>
      <c r="O21" s="36"/>
    </row>
    <row r="22" spans="1:25" ht="12.75" customHeight="1" x14ac:dyDescent="0.2">
      <c r="B22" s="416"/>
      <c r="C22" s="416"/>
      <c r="D22" s="440"/>
      <c r="E22" s="1007"/>
      <c r="F22" s="1008"/>
      <c r="G22" s="1008"/>
      <c r="H22" s="1008"/>
      <c r="I22" s="1008"/>
      <c r="J22" s="1008"/>
      <c r="K22" s="1008"/>
      <c r="L22" s="1008"/>
      <c r="M22" s="1008"/>
      <c r="N22" s="1009"/>
      <c r="O22" s="36"/>
    </row>
    <row r="23" spans="1:25" ht="12.75" customHeight="1" x14ac:dyDescent="0.2">
      <c r="B23" s="416"/>
      <c r="C23" s="416"/>
      <c r="D23" s="440"/>
      <c r="E23" s="997"/>
      <c r="F23" s="998"/>
      <c r="G23" s="998"/>
      <c r="H23" s="998"/>
      <c r="I23" s="998"/>
      <c r="J23" s="998"/>
      <c r="K23" s="998"/>
      <c r="L23" s="998"/>
      <c r="M23" s="998"/>
      <c r="N23" s="999"/>
      <c r="O23" s="36"/>
    </row>
    <row r="24" spans="1:25" ht="12.75" customHeight="1" x14ac:dyDescent="0.2">
      <c r="B24" s="416"/>
      <c r="C24" s="416"/>
      <c r="D24" s="440"/>
      <c r="E24" s="997"/>
      <c r="F24" s="998"/>
      <c r="G24" s="998"/>
      <c r="H24" s="998"/>
      <c r="I24" s="998"/>
      <c r="J24" s="998"/>
      <c r="K24" s="998"/>
      <c r="L24" s="998"/>
      <c r="M24" s="998"/>
      <c r="N24" s="999"/>
      <c r="O24" s="36"/>
    </row>
    <row r="25" spans="1:25" ht="12.75" customHeight="1" x14ac:dyDescent="0.2">
      <c r="B25" s="416"/>
      <c r="C25" s="416"/>
      <c r="D25" s="440"/>
      <c r="E25" s="997"/>
      <c r="F25" s="998"/>
      <c r="G25" s="998"/>
      <c r="H25" s="998"/>
      <c r="I25" s="998"/>
      <c r="J25" s="998"/>
      <c r="K25" s="998"/>
      <c r="L25" s="998"/>
      <c r="M25" s="998"/>
      <c r="N25" s="999"/>
      <c r="O25" s="36"/>
    </row>
    <row r="26" spans="1:25" ht="12.75" customHeight="1" x14ac:dyDescent="0.2">
      <c r="B26" s="416"/>
      <c r="C26" s="416"/>
      <c r="D26" s="440"/>
      <c r="E26" s="997"/>
      <c r="F26" s="998"/>
      <c r="G26" s="998"/>
      <c r="H26" s="998"/>
      <c r="I26" s="998"/>
      <c r="J26" s="998"/>
      <c r="K26" s="998"/>
      <c r="L26" s="998"/>
      <c r="M26" s="998"/>
      <c r="N26" s="999"/>
      <c r="O26" s="36"/>
    </row>
    <row r="27" spans="1:25" ht="12.75" customHeight="1" x14ac:dyDescent="0.2">
      <c r="B27" s="416"/>
      <c r="C27" s="416"/>
      <c r="D27" s="440"/>
      <c r="E27" s="997"/>
      <c r="F27" s="998"/>
      <c r="G27" s="998"/>
      <c r="H27" s="998"/>
      <c r="I27" s="998"/>
      <c r="J27" s="998"/>
      <c r="K27" s="998"/>
      <c r="L27" s="998"/>
      <c r="M27" s="998"/>
      <c r="N27" s="999"/>
      <c r="O27" s="36"/>
    </row>
    <row r="28" spans="1:25" ht="12.75" customHeight="1" x14ac:dyDescent="0.2">
      <c r="B28" s="416"/>
      <c r="C28" s="416"/>
      <c r="D28" s="440"/>
      <c r="E28" s="997"/>
      <c r="F28" s="998"/>
      <c r="G28" s="998"/>
      <c r="H28" s="998"/>
      <c r="I28" s="998"/>
      <c r="J28" s="998"/>
      <c r="K28" s="998"/>
      <c r="L28" s="998"/>
      <c r="M28" s="998"/>
      <c r="N28" s="999"/>
      <c r="O28" s="36"/>
    </row>
    <row r="29" spans="1:25" ht="12.75" customHeight="1" x14ac:dyDescent="0.2">
      <c r="B29" s="416"/>
      <c r="C29" s="416"/>
      <c r="D29" s="440"/>
      <c r="E29" s="997"/>
      <c r="F29" s="998"/>
      <c r="G29" s="998"/>
      <c r="H29" s="998"/>
      <c r="I29" s="998"/>
      <c r="J29" s="998"/>
      <c r="K29" s="998"/>
      <c r="L29" s="998"/>
      <c r="M29" s="998"/>
      <c r="N29" s="999"/>
      <c r="O29" s="36"/>
    </row>
    <row r="30" spans="1:25" ht="12.75" customHeight="1" x14ac:dyDescent="0.2">
      <c r="B30" s="416"/>
      <c r="C30" s="416"/>
      <c r="D30" s="440"/>
      <c r="E30" s="997"/>
      <c r="F30" s="998"/>
      <c r="G30" s="998"/>
      <c r="H30" s="998"/>
      <c r="I30" s="998"/>
      <c r="J30" s="998"/>
      <c r="K30" s="998"/>
      <c r="L30" s="998"/>
      <c r="M30" s="998"/>
      <c r="N30" s="999"/>
      <c r="O30" s="36"/>
    </row>
    <row r="31" spans="1:25" ht="12.75" customHeight="1" x14ac:dyDescent="0.2">
      <c r="B31" s="416"/>
      <c r="C31" s="416"/>
      <c r="D31" s="440"/>
      <c r="E31" s="997"/>
      <c r="F31" s="998"/>
      <c r="G31" s="998"/>
      <c r="H31" s="998"/>
      <c r="I31" s="998"/>
      <c r="J31" s="998"/>
      <c r="K31" s="998"/>
      <c r="L31" s="998"/>
      <c r="M31" s="998"/>
      <c r="N31" s="999"/>
      <c r="O31" s="36"/>
    </row>
    <row r="32" spans="1:25" ht="12.75" customHeight="1" x14ac:dyDescent="0.2">
      <c r="B32" s="416"/>
      <c r="C32" s="416"/>
      <c r="D32" s="440"/>
      <c r="E32" s="997"/>
      <c r="F32" s="998"/>
      <c r="G32" s="998"/>
      <c r="H32" s="998"/>
      <c r="I32" s="998"/>
      <c r="J32" s="998"/>
      <c r="K32" s="998"/>
      <c r="L32" s="998"/>
      <c r="M32" s="998"/>
      <c r="N32" s="999"/>
      <c r="O32" s="36"/>
    </row>
    <row r="33" spans="2:25" ht="12.75" customHeight="1" x14ac:dyDescent="0.2">
      <c r="B33" s="416"/>
      <c r="C33" s="416"/>
      <c r="D33" s="440"/>
      <c r="E33" s="997"/>
      <c r="F33" s="998"/>
      <c r="G33" s="998"/>
      <c r="H33" s="998"/>
      <c r="I33" s="998"/>
      <c r="J33" s="998"/>
      <c r="K33" s="998"/>
      <c r="L33" s="998"/>
      <c r="M33" s="998"/>
      <c r="N33" s="999"/>
      <c r="O33" s="36"/>
    </row>
    <row r="34" spans="2:25" ht="12.75" customHeight="1" x14ac:dyDescent="0.2">
      <c r="B34" s="416"/>
      <c r="C34" s="416"/>
      <c r="D34" s="440"/>
      <c r="E34" s="997"/>
      <c r="F34" s="998"/>
      <c r="G34" s="998"/>
      <c r="H34" s="998"/>
      <c r="I34" s="998"/>
      <c r="J34" s="998"/>
      <c r="K34" s="998"/>
      <c r="L34" s="998"/>
      <c r="M34" s="998"/>
      <c r="N34" s="999"/>
      <c r="O34" s="36"/>
    </row>
    <row r="35" spans="2:25" ht="12.75" customHeight="1" x14ac:dyDescent="0.2">
      <c r="B35" s="416"/>
      <c r="C35" s="416"/>
      <c r="D35" s="440"/>
      <c r="E35" s="997"/>
      <c r="F35" s="998"/>
      <c r="G35" s="998"/>
      <c r="H35" s="998"/>
      <c r="I35" s="998"/>
      <c r="J35" s="998"/>
      <c r="K35" s="998"/>
      <c r="L35" s="998"/>
      <c r="M35" s="998"/>
      <c r="N35" s="999"/>
      <c r="O35" s="36"/>
    </row>
    <row r="36" spans="2:25" ht="12.75" customHeight="1" x14ac:dyDescent="0.2">
      <c r="B36" s="416"/>
      <c r="C36" s="416"/>
      <c r="D36" s="440"/>
      <c r="E36" s="997"/>
      <c r="F36" s="998"/>
      <c r="G36" s="998"/>
      <c r="H36" s="998"/>
      <c r="I36" s="998"/>
      <c r="J36" s="998"/>
      <c r="K36" s="998"/>
      <c r="L36" s="998"/>
      <c r="M36" s="998"/>
      <c r="N36" s="999"/>
      <c r="O36" s="36"/>
    </row>
    <row r="37" spans="2:25" ht="12.75" customHeight="1" x14ac:dyDescent="0.2">
      <c r="B37" s="416"/>
      <c r="C37" s="416"/>
      <c r="D37" s="440"/>
      <c r="E37" s="997"/>
      <c r="F37" s="998"/>
      <c r="G37" s="998"/>
      <c r="H37" s="998"/>
      <c r="I37" s="998"/>
      <c r="J37" s="998"/>
      <c r="K37" s="998"/>
      <c r="L37" s="998"/>
      <c r="M37" s="998"/>
      <c r="N37" s="999"/>
      <c r="O37" s="36"/>
    </row>
    <row r="38" spans="2:25" ht="12.75" customHeight="1" x14ac:dyDescent="0.2">
      <c r="B38" s="416"/>
      <c r="C38" s="416"/>
      <c r="D38" s="440"/>
      <c r="E38" s="997"/>
      <c r="F38" s="998"/>
      <c r="G38" s="998"/>
      <c r="H38" s="998"/>
      <c r="I38" s="998"/>
      <c r="J38" s="998"/>
      <c r="K38" s="998"/>
      <c r="L38" s="998"/>
      <c r="M38" s="998"/>
      <c r="N38" s="999"/>
      <c r="O38" s="36"/>
    </row>
    <row r="39" spans="2:25" ht="12.75" customHeight="1" x14ac:dyDescent="0.2">
      <c r="B39" s="416"/>
      <c r="C39" s="416"/>
      <c r="D39" s="440"/>
      <c r="E39" s="997"/>
      <c r="F39" s="998"/>
      <c r="G39" s="998"/>
      <c r="H39" s="998"/>
      <c r="I39" s="998"/>
      <c r="J39" s="998"/>
      <c r="K39" s="998"/>
      <c r="L39" s="998"/>
      <c r="M39" s="998"/>
      <c r="N39" s="999"/>
      <c r="O39" s="36"/>
    </row>
    <row r="40" spans="2:25" ht="12.75" customHeight="1" x14ac:dyDescent="0.2">
      <c r="B40" s="416"/>
      <c r="C40" s="416"/>
      <c r="D40" s="440"/>
      <c r="E40" s="997"/>
      <c r="F40" s="998"/>
      <c r="G40" s="998"/>
      <c r="H40" s="998"/>
      <c r="I40" s="998"/>
      <c r="J40" s="998"/>
      <c r="K40" s="998"/>
      <c r="L40" s="998"/>
      <c r="M40" s="998"/>
      <c r="N40" s="999"/>
      <c r="O40" s="36"/>
    </row>
    <row r="41" spans="2:25" ht="12.75" customHeight="1" x14ac:dyDescent="0.2">
      <c r="B41" s="416"/>
      <c r="C41" s="416"/>
      <c r="D41" s="440"/>
      <c r="E41" s="1000"/>
      <c r="F41" s="1001"/>
      <c r="G41" s="1001"/>
      <c r="H41" s="1001"/>
      <c r="I41" s="1001"/>
      <c r="J41" s="1001"/>
      <c r="K41" s="1001"/>
      <c r="L41" s="1001"/>
      <c r="M41" s="1001"/>
      <c r="N41" s="1002"/>
      <c r="O41" s="36"/>
    </row>
    <row r="42" spans="2:25" ht="12.75" customHeight="1" x14ac:dyDescent="0.2">
      <c r="B42" s="416"/>
      <c r="C42" s="416"/>
      <c r="D42" s="440"/>
      <c r="E42" s="410"/>
      <c r="F42" s="410"/>
      <c r="G42" s="410"/>
      <c r="H42" s="410"/>
      <c r="I42" s="410"/>
      <c r="J42" s="410"/>
      <c r="K42" s="410"/>
      <c r="L42" s="410"/>
      <c r="M42" s="416"/>
      <c r="N42" s="416"/>
      <c r="O42" s="36"/>
    </row>
    <row r="43" spans="2:25" ht="12.75" customHeight="1" x14ac:dyDescent="0.2">
      <c r="B43" s="416"/>
      <c r="C43" s="416"/>
      <c r="D43" s="277" t="s">
        <v>1018</v>
      </c>
      <c r="E43" s="1021" t="str">
        <f>Translations!$B$561</f>
        <v>Dijagram procesa:</v>
      </c>
      <c r="F43" s="1021"/>
      <c r="G43" s="1021"/>
      <c r="H43" s="1021"/>
      <c r="I43" s="1022"/>
      <c r="J43" s="1019"/>
      <c r="K43" s="1019"/>
      <c r="L43" s="1019"/>
      <c r="M43" s="1019"/>
      <c r="N43" s="1019"/>
      <c r="O43" s="36"/>
      <c r="V43" s="358"/>
      <c r="Y43" s="353" t="b">
        <f>CNTR_SmallEmitter=TRUE</f>
        <v>0</v>
      </c>
    </row>
    <row r="44" spans="2:25" ht="25.5" customHeight="1" x14ac:dyDescent="0.2">
      <c r="B44" s="416"/>
      <c r="C44" s="416"/>
      <c r="D44" s="440"/>
      <c r="E44" s="1016" t="str">
        <f>Translations!$B$562</f>
        <v>Osigurajte dijagram procesa koji sadrži sve relevantne točke emisija tijekom redovnog rada i izvanrednog rada npr. tijekom faza restrikcije i tranzicije, uključujući razdoblja prekida proizvodnje ili faze puštanja u pogon.</v>
      </c>
      <c r="F44" s="1136"/>
      <c r="G44" s="1136"/>
      <c r="H44" s="1136"/>
      <c r="I44" s="1136"/>
      <c r="J44" s="1136"/>
      <c r="K44" s="1136"/>
      <c r="L44" s="1136"/>
      <c r="M44" s="1136"/>
      <c r="N44" s="1136"/>
      <c r="O44" s="36"/>
    </row>
    <row r="45" spans="2:25" ht="12.75" customHeight="1" x14ac:dyDescent="0.2">
      <c r="B45" s="416"/>
      <c r="C45" s="416"/>
      <c r="D45" s="440"/>
      <c r="E45" s="431"/>
      <c r="F45" s="431"/>
      <c r="G45" s="431"/>
      <c r="H45" s="431"/>
      <c r="I45" s="431"/>
      <c r="J45" s="431"/>
      <c r="K45" s="431"/>
      <c r="L45" s="431"/>
      <c r="M45" s="431"/>
      <c r="N45" s="431"/>
      <c r="O45" s="36"/>
    </row>
    <row r="46" spans="2:25" ht="12.75" customHeight="1" x14ac:dyDescent="0.2">
      <c r="B46" s="416"/>
      <c r="C46" s="416"/>
      <c r="D46" s="13" t="s">
        <v>552</v>
      </c>
      <c r="E46" s="853" t="str">
        <f>Translations!$B$563</f>
        <v>Specifikacija i lokacija mjernih sustava za mjerne točke:</v>
      </c>
      <c r="F46" s="903"/>
      <c r="G46" s="903"/>
      <c r="H46" s="903"/>
      <c r="I46" s="903"/>
      <c r="J46" s="903"/>
      <c r="K46" s="903"/>
      <c r="L46" s="903"/>
      <c r="M46" s="903"/>
      <c r="N46" s="903"/>
      <c r="O46" s="36"/>
    </row>
    <row r="47" spans="2:25" ht="25.5" customHeight="1" x14ac:dyDescent="0.2">
      <c r="B47" s="416"/>
      <c r="C47" s="416"/>
      <c r="D47" s="14"/>
      <c r="E47" s="1016" t="str">
        <f>Translations!$B$564</f>
        <v xml:space="preserve">Opišete specifikacije i lokacije mjernih sustava koji će se koristiti za svaki izvor emisija, tamo gdje će se emisije utvrđivati mjerenjem kao i za mjerne točke za prijenos CO2. </v>
      </c>
      <c r="F47" s="1136"/>
      <c r="G47" s="1136"/>
      <c r="H47" s="1136"/>
      <c r="I47" s="1136"/>
      <c r="J47" s="1136"/>
      <c r="K47" s="1136"/>
      <c r="L47" s="1136"/>
      <c r="M47" s="1136"/>
      <c r="N47" s="1136"/>
      <c r="O47" s="36"/>
      <c r="P47" s="351"/>
      <c r="Q47" s="467"/>
    </row>
    <row r="48" spans="2:25" ht="25.5" customHeight="1" x14ac:dyDescent="0.2">
      <c r="B48" s="416"/>
      <c r="C48" s="416"/>
      <c r="D48" s="14"/>
      <c r="E48" s="1016" t="str">
        <f>Translations!$B$565</f>
        <v>Uključite i instrumente za dodatne parametre kao što su udio O2 i vlage te u slučaju indirektnih mjerenja i instrumente za mjerenje koncentracije za druge sastavnice otpadnog plina osim CO2.</v>
      </c>
      <c r="F48" s="1136"/>
      <c r="G48" s="1136"/>
      <c r="H48" s="1136"/>
      <c r="I48" s="1136"/>
      <c r="J48" s="1136"/>
      <c r="K48" s="1136"/>
      <c r="L48" s="1136"/>
      <c r="M48" s="1136"/>
      <c r="N48" s="1136"/>
      <c r="O48" s="36"/>
      <c r="P48" s="351"/>
      <c r="Q48" s="467"/>
    </row>
    <row r="49" spans="1:23" ht="12.75" customHeight="1" x14ac:dyDescent="0.2">
      <c r="B49" s="416"/>
      <c r="C49" s="416"/>
      <c r="D49" s="14"/>
      <c r="E49" s="1016" t="str">
        <f>Translations!$B$349</f>
        <v>Pod "Lokacija" treba specificirati gdje se u postrojenju nalazi mjerilo, i kako je označeno na shemi tijeka procesa.</v>
      </c>
      <c r="F49" s="1136"/>
      <c r="G49" s="1136"/>
      <c r="H49" s="1136"/>
      <c r="I49" s="1136"/>
      <c r="J49" s="1136"/>
      <c r="K49" s="1136"/>
      <c r="L49" s="1136"/>
      <c r="M49" s="1136"/>
      <c r="N49" s="1136"/>
      <c r="O49" s="36"/>
      <c r="P49" s="351"/>
      <c r="Q49" s="467"/>
    </row>
    <row r="50" spans="1:23" ht="38.25" customHeight="1" x14ac:dyDescent="0.2">
      <c r="B50" s="416"/>
      <c r="C50" s="416"/>
      <c r="D50" s="14"/>
      <c r="E50" s="1016" t="str">
        <f>Translations!$B$356</f>
        <v>Svi instrumenti koji se koriste moraju biti jasno prepoznatljivi na temelju jedinstvenog ID-a (kao što je serijski broj instrumenta). Promjena instrumenata (npr. potrebno primjerice zbog posljedice oštećenja) neće predstavljati značajnu promjenu plana praćenja u smislu članka 15. stavak 3. Uredbe. Jedinstvena identifikacija bi stoga trebala biti dokumentirana odvojeno od plana praćenja  i za to imati odgovarajuću pisanu proceduru.</v>
      </c>
      <c r="F50" s="1136"/>
      <c r="G50" s="1136"/>
      <c r="H50" s="1136"/>
      <c r="I50" s="1136"/>
      <c r="J50" s="1136"/>
      <c r="K50" s="1136"/>
      <c r="L50" s="1136"/>
      <c r="M50" s="1136"/>
      <c r="N50" s="1136"/>
      <c r="O50" s="36"/>
      <c r="P50" s="351"/>
      <c r="Q50" s="467"/>
    </row>
    <row r="51" spans="1:23" ht="25.5" customHeight="1" x14ac:dyDescent="0.2">
      <c r="B51" s="416"/>
      <c r="C51" s="416"/>
      <c r="D51" s="14"/>
      <c r="E51" s="1016" t="str">
        <f>Translations!$B$350</f>
        <v>Za svaki mjerni instrument unesite određenu nesigurnost, uključujući raspon na koji se odnosi nesigurnosti, kako je navedeno u specifikaciji proizvođača. U nekim slučajevima nesigurnost se može odrediti za dva različita raspona. U tom slučaju unesite oba.</v>
      </c>
      <c r="F51" s="1136"/>
      <c r="G51" s="1136"/>
      <c r="H51" s="1136"/>
      <c r="I51" s="1136"/>
      <c r="J51" s="1136"/>
      <c r="K51" s="1136"/>
      <c r="L51" s="1136"/>
      <c r="M51" s="1136"/>
      <c r="N51" s="1136"/>
      <c r="O51" s="36"/>
      <c r="P51" s="351"/>
      <c r="Q51" s="467"/>
    </row>
    <row r="52" spans="1:23" ht="12.75" customHeight="1" x14ac:dyDescent="0.2">
      <c r="B52" s="416"/>
      <c r="C52" s="416"/>
      <c r="D52" s="416"/>
      <c r="E52" s="1016" t="str">
        <f>Translations!$B$351</f>
        <v xml:space="preserve">Uobičajeni raspon korištenja odnosi se na raspon vrijednosti za relevantni mjerni instrument koji se koristi u vašem postrojenju. </v>
      </c>
      <c r="F52" s="1136"/>
      <c r="G52" s="1136"/>
      <c r="H52" s="1136"/>
      <c r="I52" s="1136"/>
      <c r="J52" s="1136"/>
      <c r="K52" s="1136"/>
      <c r="L52" s="1136"/>
      <c r="M52" s="1136"/>
      <c r="N52" s="1136"/>
      <c r="O52" s="36"/>
      <c r="P52" s="351"/>
      <c r="Q52" s="468"/>
      <c r="R52" s="253"/>
      <c r="S52" s="351"/>
    </row>
    <row r="53" spans="1:23" ht="12.75" customHeight="1" x14ac:dyDescent="0.2">
      <c r="B53" s="416"/>
      <c r="C53" s="416"/>
      <c r="D53" s="416"/>
      <c r="E53" s="1016" t="str">
        <f>Translations!$B$353</f>
        <v>"Tip mjernog instrumenta": odaberite odgovarajući tip iz padajućeg izbornika ili unesite tip koji Vam bolje odgovara.</v>
      </c>
      <c r="F53" s="1136"/>
      <c r="G53" s="1136"/>
      <c r="H53" s="1136"/>
      <c r="I53" s="1136"/>
      <c r="J53" s="1136"/>
      <c r="K53" s="1136"/>
      <c r="L53" s="1136"/>
      <c r="M53" s="1136"/>
      <c r="N53" s="1136"/>
      <c r="O53" s="36"/>
      <c r="P53" s="351"/>
      <c r="Q53" s="468"/>
      <c r="R53" s="253"/>
      <c r="S53" s="351"/>
    </row>
    <row r="54" spans="1:23" ht="25.5" customHeight="1" x14ac:dyDescent="0.2">
      <c r="B54" s="416"/>
      <c r="C54" s="416"/>
      <c r="D54" s="416"/>
      <c r="E54" s="987" t="str">
        <f>Translations!$B$566</f>
        <v xml:space="preserve">Popis instrumenata unesenih ovdje bit će dostupan kao padajući izbornik za svaki izvor emisija u poglavlju 10, u slučaju da se odnosi na odgovarajuće mjerne instrumente. </v>
      </c>
      <c r="F54" s="903"/>
      <c r="G54" s="903"/>
      <c r="H54" s="903"/>
      <c r="I54" s="903"/>
      <c r="J54" s="903"/>
      <c r="K54" s="903"/>
      <c r="L54" s="903"/>
      <c r="M54" s="903"/>
      <c r="N54" s="903"/>
      <c r="O54" s="36"/>
      <c r="P54" s="351"/>
    </row>
    <row r="55" spans="1:23" ht="25.5" customHeight="1" x14ac:dyDescent="0.2">
      <c r="B55" s="416"/>
      <c r="C55" s="416"/>
      <c r="D55" s="416"/>
      <c r="E55" s="987" t="str">
        <f>Translations!$B$355</f>
        <v>U slučaju mjerila protoka plina navedite Nm³/h ukoliko je kompenzacija p/T uključena u instrument.  Navedite m³ ukoliko je kompenzacija p/T napravljena pomoću posebnog instrumenta te navedite o kojem se posebnom instrumentu radi.</v>
      </c>
      <c r="F55" s="903"/>
      <c r="G55" s="903"/>
      <c r="H55" s="903"/>
      <c r="I55" s="903"/>
      <c r="J55" s="903"/>
      <c r="K55" s="903"/>
      <c r="L55" s="903"/>
      <c r="M55" s="903"/>
      <c r="N55" s="903"/>
      <c r="O55" s="36"/>
      <c r="P55" s="351"/>
    </row>
    <row r="56" spans="1:23" ht="25.5" customHeight="1" x14ac:dyDescent="0.2">
      <c r="B56" s="416"/>
      <c r="C56" s="416"/>
      <c r="D56" s="416"/>
      <c r="E56" s="987" t="str">
        <f>Translations!$B$567</f>
        <v>Učestalost mjerenja bi trebala pokazivati učestalost podatkovnih zapisa koje je napravio mjerni instrument prije nego što su podaci združeni kako bi se dobili satni prosjeci ili prosjeci u kraćim razdobljima.</v>
      </c>
      <c r="F56" s="903"/>
      <c r="G56" s="903"/>
      <c r="H56" s="903"/>
      <c r="I56" s="903"/>
      <c r="J56" s="903"/>
      <c r="K56" s="903"/>
      <c r="L56" s="903"/>
      <c r="M56" s="903"/>
      <c r="N56" s="903"/>
      <c r="O56" s="36"/>
      <c r="P56" s="351"/>
    </row>
    <row r="57" spans="1:23" ht="12.75" customHeight="1" x14ac:dyDescent="0.2">
      <c r="B57" s="416"/>
      <c r="C57" s="416"/>
      <c r="D57" s="440"/>
      <c r="E57" s="410"/>
      <c r="F57" s="410"/>
      <c r="G57" s="410"/>
      <c r="H57" s="410"/>
      <c r="I57" s="410"/>
      <c r="J57" s="410"/>
      <c r="K57" s="410"/>
      <c r="L57" s="410"/>
      <c r="M57" s="416"/>
      <c r="N57" s="416"/>
      <c r="O57" s="36"/>
    </row>
    <row r="58" spans="1:23" ht="25.5" customHeight="1" x14ac:dyDescent="0.2">
      <c r="B58" s="416"/>
      <c r="C58" s="1256" t="str">
        <f>Translations!$B$357</f>
        <v>Oznaka</v>
      </c>
      <c r="D58" s="1257"/>
      <c r="E58" s="1033" t="str">
        <f>Translations!$B$358</f>
        <v>Tip mjernog instrumenta</v>
      </c>
      <c r="F58" s="940"/>
      <c r="G58" s="1258" t="str">
        <f>Translations!$B$359</f>
        <v>lokacija (interni ID)</v>
      </c>
      <c r="H58" s="1140" t="str">
        <f>Translations!$B$360</f>
        <v>Raspon mjerenja</v>
      </c>
      <c r="I58" s="1144"/>
      <c r="J58" s="1141"/>
      <c r="K58" s="1258" t="str">
        <f>Translations!$B$361</f>
        <v>Specificirana
nesigurnost
(+/-%)</v>
      </c>
      <c r="L58" s="1140" t="str">
        <f>Translations!$B$362</f>
        <v>Uobičajen raspon korištenja</v>
      </c>
      <c r="M58" s="1141"/>
      <c r="N58" s="1258" t="str">
        <f>Translations!$B$568</f>
        <v>Učestalost mjerenja</v>
      </c>
      <c r="O58" s="36"/>
      <c r="P58" s="23"/>
      <c r="Q58" s="23"/>
      <c r="R58" s="23"/>
      <c r="S58" s="23"/>
      <c r="T58" s="23"/>
      <c r="U58" s="23"/>
      <c r="V58" s="23"/>
      <c r="W58" s="23"/>
    </row>
    <row r="59" spans="1:23" ht="13.5" thickBot="1" x14ac:dyDescent="0.25">
      <c r="B59" s="416"/>
      <c r="C59" s="1256"/>
      <c r="D59" s="1257"/>
      <c r="E59" s="1033"/>
      <c r="F59" s="940"/>
      <c r="G59" s="1259"/>
      <c r="H59" s="118" t="str">
        <f>Translations!$B$363</f>
        <v>jedinica</v>
      </c>
      <c r="I59" s="118" t="str">
        <f>Translations!$B$364</f>
        <v>donja granica</v>
      </c>
      <c r="J59" s="118" t="str">
        <f>Translations!$B$365</f>
        <v>gornja granica</v>
      </c>
      <c r="K59" s="1259"/>
      <c r="L59" s="118" t="str">
        <f>Translations!$B$364</f>
        <v>donja granica</v>
      </c>
      <c r="M59" s="118" t="str">
        <f>Translations!$B$365</f>
        <v>gornja granica</v>
      </c>
      <c r="N59" s="1259"/>
      <c r="O59" s="36"/>
      <c r="P59" s="23"/>
      <c r="Q59" s="23"/>
      <c r="S59" s="351" t="s">
        <v>1229</v>
      </c>
      <c r="T59" s="351" t="s">
        <v>1229</v>
      </c>
      <c r="U59" s="351" t="s">
        <v>1229</v>
      </c>
      <c r="V59" s="469" t="s">
        <v>1229</v>
      </c>
      <c r="W59" s="23"/>
    </row>
    <row r="60" spans="1:23" hidden="1" x14ac:dyDescent="0.2">
      <c r="A60" s="12" t="s">
        <v>1371</v>
      </c>
      <c r="B60" s="416"/>
      <c r="C60" s="1260" t="s">
        <v>1481</v>
      </c>
      <c r="D60" s="1257"/>
      <c r="E60" s="1061" t="str">
        <f>Translations!$B$569</f>
        <v>koncentracija CO2 (NDIR)</v>
      </c>
      <c r="F60" s="1261"/>
      <c r="G60" s="1262" t="str">
        <f>Translations!$B$570</f>
        <v>Ispust1 platforma A (graf: St.1-A)</v>
      </c>
      <c r="H60" s="1142" t="str">
        <f>Translations!$B$1201</f>
        <v>g CO2/Nm³</v>
      </c>
      <c r="I60" s="232">
        <v>0</v>
      </c>
      <c r="J60" s="232">
        <v>250</v>
      </c>
      <c r="K60" s="232">
        <v>5.5</v>
      </c>
      <c r="L60" s="1142">
        <v>25</v>
      </c>
      <c r="M60" s="1142">
        <v>200</v>
      </c>
      <c r="N60" s="1142" t="str">
        <f>Translations!$B$571</f>
        <v>1 u sekundi</v>
      </c>
      <c r="O60" s="36"/>
      <c r="P60" s="23"/>
      <c r="Q60" s="23"/>
      <c r="S60" s="351"/>
      <c r="T60" s="351"/>
      <c r="U60" s="351"/>
      <c r="V60" s="469"/>
      <c r="W60" s="23"/>
    </row>
    <row r="61" spans="1:23" hidden="1" x14ac:dyDescent="0.2">
      <c r="A61" s="12" t="s">
        <v>1371</v>
      </c>
      <c r="B61" s="416"/>
      <c r="C61" s="1260"/>
      <c r="D61" s="1257"/>
      <c r="E61" s="1061"/>
      <c r="F61" s="1261"/>
      <c r="G61" s="1263"/>
      <c r="H61" s="1143"/>
      <c r="I61" s="397"/>
      <c r="J61" s="397"/>
      <c r="K61" s="233"/>
      <c r="L61" s="1267"/>
      <c r="M61" s="1143"/>
      <c r="N61" s="1143"/>
      <c r="O61" s="36"/>
      <c r="P61" s="23"/>
      <c r="Q61" s="23"/>
      <c r="S61" s="351"/>
      <c r="T61" s="351"/>
      <c r="U61" s="351"/>
      <c r="V61" s="469"/>
      <c r="W61" s="23"/>
    </row>
    <row r="62" spans="1:23" hidden="1" x14ac:dyDescent="0.2">
      <c r="A62" s="12" t="s">
        <v>1371</v>
      </c>
      <c r="B62" s="416"/>
      <c r="C62" s="1260" t="s">
        <v>1482</v>
      </c>
      <c r="D62" s="1257"/>
      <c r="E62" s="1061" t="str">
        <f>Translations!$B$572</f>
        <v>Mjerenje protoka (Pitotova cijev, uprosječeno mjerenje)</v>
      </c>
      <c r="F62" s="1261"/>
      <c r="G62" s="1262" t="str">
        <f>Translations!$B$570</f>
        <v>Ispust1 platforma A (graf: St.1-A)</v>
      </c>
      <c r="H62" s="1142" t="s">
        <v>793</v>
      </c>
      <c r="I62" s="232">
        <v>10</v>
      </c>
      <c r="J62" s="387">
        <v>10000</v>
      </c>
      <c r="K62" s="398">
        <v>4</v>
      </c>
      <c r="L62" s="1264">
        <v>1000</v>
      </c>
      <c r="M62" s="1264">
        <v>8000</v>
      </c>
      <c r="N62" s="1142" t="str">
        <f>Translations!$B$571</f>
        <v>1 u sekundi</v>
      </c>
      <c r="O62" s="36"/>
      <c r="P62" s="23"/>
      <c r="Q62" s="23"/>
      <c r="S62" s="351"/>
      <c r="T62" s="351"/>
      <c r="U62" s="351"/>
      <c r="V62" s="469"/>
      <c r="W62" s="23"/>
    </row>
    <row r="63" spans="1:23" ht="13.5" hidden="1" thickBot="1" x14ac:dyDescent="0.25">
      <c r="A63" s="12" t="s">
        <v>1371</v>
      </c>
      <c r="B63" s="416"/>
      <c r="C63" s="1260"/>
      <c r="D63" s="1257"/>
      <c r="E63" s="1061"/>
      <c r="F63" s="1261"/>
      <c r="G63" s="1263"/>
      <c r="H63" s="1143"/>
      <c r="I63" s="397"/>
      <c r="J63" s="397"/>
      <c r="K63" s="233"/>
      <c r="L63" s="1266"/>
      <c r="M63" s="1265"/>
      <c r="N63" s="1143"/>
      <c r="O63" s="36"/>
      <c r="P63" s="23"/>
      <c r="Q63" s="23"/>
      <c r="S63" s="351"/>
      <c r="T63" s="351"/>
      <c r="U63" s="351"/>
      <c r="V63" s="469"/>
      <c r="W63" s="23"/>
    </row>
    <row r="64" spans="1:23" x14ac:dyDescent="0.2">
      <c r="B64" s="416"/>
      <c r="C64" s="1256" t="s">
        <v>344</v>
      </c>
      <c r="D64" s="1257"/>
      <c r="E64" s="1048"/>
      <c r="F64" s="1254"/>
      <c r="G64" s="1241"/>
      <c r="H64" s="1111"/>
      <c r="I64" s="202"/>
      <c r="J64" s="202"/>
      <c r="K64" s="202"/>
      <c r="L64" s="1111"/>
      <c r="M64" s="1111"/>
      <c r="N64" s="1111"/>
      <c r="O64" s="36"/>
      <c r="P64" s="23"/>
      <c r="Q64" s="23"/>
      <c r="R64" s="65">
        <v>1</v>
      </c>
      <c r="S64" s="1253">
        <v>1</v>
      </c>
      <c r="T64" s="1251" t="str">
        <f>IF(ISBLANK(E64),"",MAX(T$60:T63)+1)</f>
        <v/>
      </c>
      <c r="U64" s="1251" t="str">
        <f>IF(ISBLANK(E64),"",C64 &amp; ": " &amp;E64)</f>
        <v/>
      </c>
      <c r="V64" s="355" t="str">
        <f t="shared" ref="V64:V85" si="0">IF(COUNTIF($T$61:$T$85,R64)=1,INDEX($U$61:$U$85,MATCH(R64,$T$61:$T$85,0)),EUconst_NA)</f>
        <v>nije primjenjivo</v>
      </c>
      <c r="W64" s="23"/>
    </row>
    <row r="65" spans="2:23" x14ac:dyDescent="0.2">
      <c r="B65" s="416"/>
      <c r="C65" s="1256"/>
      <c r="D65" s="1257"/>
      <c r="E65" s="1048"/>
      <c r="F65" s="1254"/>
      <c r="G65" s="1242"/>
      <c r="H65" s="1112"/>
      <c r="I65" s="203"/>
      <c r="J65" s="203"/>
      <c r="K65" s="204"/>
      <c r="L65" s="1252"/>
      <c r="M65" s="1112"/>
      <c r="N65" s="1112"/>
      <c r="O65" s="36"/>
      <c r="P65" s="23"/>
      <c r="Q65" s="23"/>
      <c r="R65" s="65">
        <v>2</v>
      </c>
      <c r="S65" s="1253"/>
      <c r="T65" s="1251"/>
      <c r="U65" s="1251"/>
      <c r="V65" s="357" t="str">
        <f t="shared" si="0"/>
        <v>nije primjenjivo</v>
      </c>
      <c r="W65" s="23"/>
    </row>
    <row r="66" spans="2:23" x14ac:dyDescent="0.2">
      <c r="B66" s="416"/>
      <c r="C66" s="1256" t="s">
        <v>345</v>
      </c>
      <c r="D66" s="1257"/>
      <c r="E66" s="1048"/>
      <c r="F66" s="1254"/>
      <c r="G66" s="1241"/>
      <c r="H66" s="1111"/>
      <c r="I66" s="202"/>
      <c r="J66" s="202"/>
      <c r="K66" s="202"/>
      <c r="L66" s="1111"/>
      <c r="M66" s="1111"/>
      <c r="N66" s="1111"/>
      <c r="O66" s="36"/>
      <c r="P66" s="23"/>
      <c r="Q66" s="23"/>
      <c r="R66" s="65">
        <v>3</v>
      </c>
      <c r="S66" s="1253">
        <v>2</v>
      </c>
      <c r="T66" s="1251" t="str">
        <f>IF(ISBLANK(E66),"",MAX(T$60:T65)+1)</f>
        <v/>
      </c>
      <c r="U66" s="1251" t="str">
        <f>IF(ISBLANK(E66),"",C66 &amp; ": " &amp;E66)</f>
        <v/>
      </c>
      <c r="V66" s="357" t="str">
        <f t="shared" si="0"/>
        <v>nije primjenjivo</v>
      </c>
      <c r="W66" s="23"/>
    </row>
    <row r="67" spans="2:23" x14ac:dyDescent="0.2">
      <c r="B67" s="416"/>
      <c r="C67" s="1256"/>
      <c r="D67" s="1257"/>
      <c r="E67" s="1048"/>
      <c r="F67" s="1254"/>
      <c r="G67" s="1242"/>
      <c r="H67" s="1112"/>
      <c r="I67" s="203"/>
      <c r="J67" s="203"/>
      <c r="K67" s="204"/>
      <c r="L67" s="1252"/>
      <c r="M67" s="1112"/>
      <c r="N67" s="1112"/>
      <c r="O67" s="36"/>
      <c r="P67" s="23"/>
      <c r="Q67" s="23"/>
      <c r="R67" s="65">
        <v>4</v>
      </c>
      <c r="S67" s="1253"/>
      <c r="T67" s="1251"/>
      <c r="U67" s="1251"/>
      <c r="V67" s="357" t="str">
        <f t="shared" si="0"/>
        <v>nije primjenjivo</v>
      </c>
      <c r="W67" s="23"/>
    </row>
    <row r="68" spans="2:23" x14ac:dyDescent="0.2">
      <c r="B68" s="416"/>
      <c r="C68" s="1256" t="s">
        <v>346</v>
      </c>
      <c r="D68" s="1257"/>
      <c r="E68" s="1048"/>
      <c r="F68" s="1254"/>
      <c r="G68" s="1241"/>
      <c r="H68" s="1111"/>
      <c r="I68" s="202"/>
      <c r="J68" s="202"/>
      <c r="K68" s="202"/>
      <c r="L68" s="1111"/>
      <c r="M68" s="1111"/>
      <c r="N68" s="1111"/>
      <c r="O68" s="36"/>
      <c r="P68" s="23"/>
      <c r="Q68" s="23"/>
      <c r="R68" s="65">
        <v>5</v>
      </c>
      <c r="S68" s="1253">
        <v>3</v>
      </c>
      <c r="T68" s="1251" t="str">
        <f>IF(ISBLANK(E68),"",MAX(T$60:T67)+1)</f>
        <v/>
      </c>
      <c r="U68" s="1251" t="str">
        <f>IF(ISBLANK(E68),"",C68 &amp; ": " &amp;E68)</f>
        <v/>
      </c>
      <c r="V68" s="357" t="str">
        <f t="shared" si="0"/>
        <v>nije primjenjivo</v>
      </c>
      <c r="W68" s="23"/>
    </row>
    <row r="69" spans="2:23" x14ac:dyDescent="0.2">
      <c r="B69" s="416"/>
      <c r="C69" s="1256"/>
      <c r="D69" s="1257"/>
      <c r="E69" s="1048"/>
      <c r="F69" s="1254"/>
      <c r="G69" s="1242"/>
      <c r="H69" s="1112"/>
      <c r="I69" s="203"/>
      <c r="J69" s="203"/>
      <c r="K69" s="204"/>
      <c r="L69" s="1252"/>
      <c r="M69" s="1112"/>
      <c r="N69" s="1112"/>
      <c r="O69" s="36"/>
      <c r="P69" s="23"/>
      <c r="Q69" s="23"/>
      <c r="R69" s="65">
        <v>6</v>
      </c>
      <c r="S69" s="1253"/>
      <c r="T69" s="1251"/>
      <c r="U69" s="1251"/>
      <c r="V69" s="357" t="str">
        <f t="shared" si="0"/>
        <v>nije primjenjivo</v>
      </c>
      <c r="W69" s="23"/>
    </row>
    <row r="70" spans="2:23" x14ac:dyDescent="0.2">
      <c r="B70" s="416"/>
      <c r="C70" s="1256" t="s">
        <v>347</v>
      </c>
      <c r="D70" s="1257"/>
      <c r="E70" s="1048"/>
      <c r="F70" s="1254"/>
      <c r="G70" s="1241"/>
      <c r="H70" s="1111"/>
      <c r="I70" s="202"/>
      <c r="J70" s="202"/>
      <c r="K70" s="202"/>
      <c r="L70" s="1111"/>
      <c r="M70" s="1111"/>
      <c r="N70" s="1111"/>
      <c r="O70" s="36"/>
      <c r="P70" s="23"/>
      <c r="Q70" s="23"/>
      <c r="R70" s="65">
        <v>7</v>
      </c>
      <c r="S70" s="1253">
        <v>4</v>
      </c>
      <c r="T70" s="1251" t="str">
        <f>IF(ISBLANK(E70),"",MAX(T$60:T69)+1)</f>
        <v/>
      </c>
      <c r="U70" s="1251" t="str">
        <f>IF(ISBLANK(E70),"",C70 &amp; ": " &amp;E70)</f>
        <v/>
      </c>
      <c r="V70" s="357" t="str">
        <f t="shared" si="0"/>
        <v>nije primjenjivo</v>
      </c>
      <c r="W70" s="23"/>
    </row>
    <row r="71" spans="2:23" x14ac:dyDescent="0.2">
      <c r="B71" s="416"/>
      <c r="C71" s="1256"/>
      <c r="D71" s="1257"/>
      <c r="E71" s="1048"/>
      <c r="F71" s="1254"/>
      <c r="G71" s="1242"/>
      <c r="H71" s="1112"/>
      <c r="I71" s="203"/>
      <c r="J71" s="203"/>
      <c r="K71" s="204"/>
      <c r="L71" s="1252"/>
      <c r="M71" s="1112"/>
      <c r="N71" s="1112"/>
      <c r="O71" s="36"/>
      <c r="P71" s="23"/>
      <c r="Q71" s="23"/>
      <c r="R71" s="65">
        <v>8</v>
      </c>
      <c r="S71" s="1253"/>
      <c r="T71" s="1251"/>
      <c r="U71" s="1251"/>
      <c r="V71" s="357" t="str">
        <f t="shared" si="0"/>
        <v>nije primjenjivo</v>
      </c>
      <c r="W71" s="23"/>
    </row>
    <row r="72" spans="2:23" x14ac:dyDescent="0.2">
      <c r="B72" s="416"/>
      <c r="C72" s="1256" t="s">
        <v>348</v>
      </c>
      <c r="D72" s="1257"/>
      <c r="E72" s="1048"/>
      <c r="F72" s="1254"/>
      <c r="G72" s="1241"/>
      <c r="H72" s="1111"/>
      <c r="I72" s="202"/>
      <c r="J72" s="202"/>
      <c r="K72" s="202"/>
      <c r="L72" s="1111"/>
      <c r="M72" s="1111"/>
      <c r="N72" s="1111"/>
      <c r="O72" s="36"/>
      <c r="P72" s="23"/>
      <c r="Q72" s="23"/>
      <c r="R72" s="65">
        <v>9</v>
      </c>
      <c r="S72" s="1253">
        <v>5</v>
      </c>
      <c r="T72" s="1251" t="str">
        <f>IF(ISBLANK(E72),"",MAX(T$60:T71)+1)</f>
        <v/>
      </c>
      <c r="U72" s="1251" t="str">
        <f>IF(ISBLANK(E72),"",C72 &amp; ": " &amp;E72)</f>
        <v/>
      </c>
      <c r="V72" s="357" t="str">
        <f t="shared" si="0"/>
        <v>nije primjenjivo</v>
      </c>
      <c r="W72" s="23"/>
    </row>
    <row r="73" spans="2:23" x14ac:dyDescent="0.2">
      <c r="B73" s="416"/>
      <c r="C73" s="1256"/>
      <c r="D73" s="1257"/>
      <c r="E73" s="1048"/>
      <c r="F73" s="1254"/>
      <c r="G73" s="1242"/>
      <c r="H73" s="1112"/>
      <c r="I73" s="203"/>
      <c r="J73" s="203"/>
      <c r="K73" s="204"/>
      <c r="L73" s="1252"/>
      <c r="M73" s="1112"/>
      <c r="N73" s="1112"/>
      <c r="O73" s="36"/>
      <c r="P73" s="23"/>
      <c r="Q73" s="23"/>
      <c r="R73" s="65">
        <v>10</v>
      </c>
      <c r="S73" s="1253"/>
      <c r="T73" s="1251"/>
      <c r="U73" s="1251"/>
      <c r="V73" s="357" t="str">
        <f t="shared" si="0"/>
        <v>nije primjenjivo</v>
      </c>
      <c r="W73" s="23"/>
    </row>
    <row r="74" spans="2:23" x14ac:dyDescent="0.2">
      <c r="B74" s="416"/>
      <c r="C74" s="1256" t="s">
        <v>1487</v>
      </c>
      <c r="D74" s="1257"/>
      <c r="E74" s="1048"/>
      <c r="F74" s="1254"/>
      <c r="G74" s="1241"/>
      <c r="H74" s="1111"/>
      <c r="I74" s="202"/>
      <c r="J74" s="202"/>
      <c r="K74" s="202"/>
      <c r="L74" s="1111"/>
      <c r="M74" s="1111"/>
      <c r="N74" s="1111"/>
      <c r="O74" s="36"/>
      <c r="P74" s="23"/>
      <c r="Q74" s="23"/>
      <c r="R74" s="65">
        <v>11</v>
      </c>
      <c r="S74" s="1253">
        <v>6</v>
      </c>
      <c r="T74" s="1251" t="str">
        <f>IF(ISBLANK(E74),"",MAX(T$60:T73)+1)</f>
        <v/>
      </c>
      <c r="U74" s="1251" t="str">
        <f>IF(ISBLANK(E74),"",C74 &amp; ": " &amp;E74)</f>
        <v/>
      </c>
      <c r="V74" s="357" t="str">
        <f t="shared" si="0"/>
        <v>nije primjenjivo</v>
      </c>
      <c r="W74" s="23"/>
    </row>
    <row r="75" spans="2:23" x14ac:dyDescent="0.2">
      <c r="B75" s="416"/>
      <c r="C75" s="1256"/>
      <c r="D75" s="1257"/>
      <c r="E75" s="1048"/>
      <c r="F75" s="1254"/>
      <c r="G75" s="1242"/>
      <c r="H75" s="1112"/>
      <c r="I75" s="203"/>
      <c r="J75" s="203"/>
      <c r="K75" s="204"/>
      <c r="L75" s="1252"/>
      <c r="M75" s="1112"/>
      <c r="N75" s="1112"/>
      <c r="O75" s="36"/>
      <c r="P75" s="23"/>
      <c r="Q75" s="23"/>
      <c r="R75" s="65">
        <v>12</v>
      </c>
      <c r="S75" s="1253"/>
      <c r="T75" s="1251"/>
      <c r="U75" s="1251"/>
      <c r="V75" s="357" t="str">
        <f t="shared" si="0"/>
        <v>nije primjenjivo</v>
      </c>
      <c r="W75" s="23"/>
    </row>
    <row r="76" spans="2:23" x14ac:dyDescent="0.2">
      <c r="B76" s="416"/>
      <c r="C76" s="1256" t="s">
        <v>1488</v>
      </c>
      <c r="D76" s="1257"/>
      <c r="E76" s="1048"/>
      <c r="F76" s="1254"/>
      <c r="G76" s="1241"/>
      <c r="H76" s="1111"/>
      <c r="I76" s="202"/>
      <c r="J76" s="202"/>
      <c r="K76" s="202"/>
      <c r="L76" s="1111"/>
      <c r="M76" s="1111"/>
      <c r="N76" s="1111"/>
      <c r="O76" s="36"/>
      <c r="P76" s="23"/>
      <c r="Q76" s="23"/>
      <c r="R76" s="65">
        <v>13</v>
      </c>
      <c r="S76" s="1253">
        <v>7</v>
      </c>
      <c r="T76" s="1251" t="str">
        <f>IF(ISBLANK(E76),"",MAX(T$60:T75)+1)</f>
        <v/>
      </c>
      <c r="U76" s="1251" t="str">
        <f>IF(ISBLANK(E76),"",C76 &amp; ": " &amp;E76)</f>
        <v/>
      </c>
      <c r="V76" s="357" t="str">
        <f t="shared" si="0"/>
        <v>nije primjenjivo</v>
      </c>
      <c r="W76" s="23"/>
    </row>
    <row r="77" spans="2:23" x14ac:dyDescent="0.2">
      <c r="B77" s="416"/>
      <c r="C77" s="1256"/>
      <c r="D77" s="1257"/>
      <c r="E77" s="1048"/>
      <c r="F77" s="1254"/>
      <c r="G77" s="1242"/>
      <c r="H77" s="1112"/>
      <c r="I77" s="203"/>
      <c r="J77" s="203"/>
      <c r="K77" s="204"/>
      <c r="L77" s="1252"/>
      <c r="M77" s="1112"/>
      <c r="N77" s="1112"/>
      <c r="O77" s="36"/>
      <c r="P77" s="23"/>
      <c r="Q77" s="23"/>
      <c r="R77" s="65">
        <v>14</v>
      </c>
      <c r="S77" s="1253"/>
      <c r="T77" s="1251"/>
      <c r="U77" s="1251"/>
      <c r="V77" s="357" t="str">
        <f t="shared" si="0"/>
        <v>nije primjenjivo</v>
      </c>
      <c r="W77" s="23"/>
    </row>
    <row r="78" spans="2:23" x14ac:dyDescent="0.2">
      <c r="B78" s="416"/>
      <c r="C78" s="1256" t="s">
        <v>1489</v>
      </c>
      <c r="D78" s="1257"/>
      <c r="E78" s="1048"/>
      <c r="F78" s="1254"/>
      <c r="G78" s="1241"/>
      <c r="H78" s="1111"/>
      <c r="I78" s="202"/>
      <c r="J78" s="202"/>
      <c r="K78" s="202"/>
      <c r="L78" s="1111"/>
      <c r="M78" s="1111"/>
      <c r="N78" s="1111"/>
      <c r="O78" s="36"/>
      <c r="P78" s="23"/>
      <c r="Q78" s="23"/>
      <c r="R78" s="65">
        <v>15</v>
      </c>
      <c r="S78" s="1253">
        <v>8</v>
      </c>
      <c r="T78" s="1251" t="str">
        <f>IF(ISBLANK(E78),"",MAX(T$60:T77)+1)</f>
        <v/>
      </c>
      <c r="U78" s="1251" t="str">
        <f>IF(ISBLANK(E78),"",C78 &amp; ": " &amp;E78)</f>
        <v/>
      </c>
      <c r="V78" s="357" t="str">
        <f t="shared" si="0"/>
        <v>nije primjenjivo</v>
      </c>
      <c r="W78" s="23"/>
    </row>
    <row r="79" spans="2:23" x14ac:dyDescent="0.2">
      <c r="B79" s="416"/>
      <c r="C79" s="1256"/>
      <c r="D79" s="1257"/>
      <c r="E79" s="1048"/>
      <c r="F79" s="1254"/>
      <c r="G79" s="1242"/>
      <c r="H79" s="1112"/>
      <c r="I79" s="203"/>
      <c r="J79" s="203"/>
      <c r="K79" s="204"/>
      <c r="L79" s="1252"/>
      <c r="M79" s="1112"/>
      <c r="N79" s="1112"/>
      <c r="O79" s="36"/>
      <c r="P79" s="23"/>
      <c r="Q79" s="23"/>
      <c r="R79" s="65">
        <v>16</v>
      </c>
      <c r="S79" s="1253"/>
      <c r="T79" s="1251"/>
      <c r="U79" s="1251"/>
      <c r="V79" s="357" t="str">
        <f t="shared" si="0"/>
        <v>nije primjenjivo</v>
      </c>
      <c r="W79" s="23"/>
    </row>
    <row r="80" spans="2:23" x14ac:dyDescent="0.2">
      <c r="B80" s="416"/>
      <c r="C80" s="1256" t="s">
        <v>1490</v>
      </c>
      <c r="D80" s="1257"/>
      <c r="E80" s="1048"/>
      <c r="F80" s="1254"/>
      <c r="G80" s="1241"/>
      <c r="H80" s="1111"/>
      <c r="I80" s="202"/>
      <c r="J80" s="202"/>
      <c r="K80" s="202"/>
      <c r="L80" s="1111"/>
      <c r="M80" s="1111"/>
      <c r="N80" s="1111"/>
      <c r="O80" s="36"/>
      <c r="P80" s="23"/>
      <c r="Q80" s="23"/>
      <c r="R80" s="65">
        <v>17</v>
      </c>
      <c r="S80" s="1253">
        <v>9</v>
      </c>
      <c r="T80" s="1251" t="str">
        <f>IF(ISBLANK(E80),"",MAX(T$60:T79)+1)</f>
        <v/>
      </c>
      <c r="U80" s="1251" t="str">
        <f>IF(ISBLANK(E80),"",C80 &amp; ": " &amp;E80)</f>
        <v/>
      </c>
      <c r="V80" s="357" t="str">
        <f t="shared" si="0"/>
        <v>nije primjenjivo</v>
      </c>
      <c r="W80" s="23"/>
    </row>
    <row r="81" spans="1:25" x14ac:dyDescent="0.2">
      <c r="B81" s="416"/>
      <c r="C81" s="1256"/>
      <c r="D81" s="1257"/>
      <c r="E81" s="1048"/>
      <c r="F81" s="1254"/>
      <c r="G81" s="1242"/>
      <c r="H81" s="1112"/>
      <c r="I81" s="203"/>
      <c r="J81" s="203"/>
      <c r="K81" s="204"/>
      <c r="L81" s="1252"/>
      <c r="M81" s="1112"/>
      <c r="N81" s="1112"/>
      <c r="O81" s="36"/>
      <c r="P81" s="23"/>
      <c r="Q81" s="23"/>
      <c r="R81" s="65">
        <v>18</v>
      </c>
      <c r="S81" s="1253"/>
      <c r="T81" s="1251"/>
      <c r="U81" s="1251"/>
      <c r="V81" s="357" t="str">
        <f t="shared" si="0"/>
        <v>nije primjenjivo</v>
      </c>
      <c r="W81" s="23"/>
    </row>
    <row r="82" spans="1:25" x14ac:dyDescent="0.2">
      <c r="B82" s="416"/>
      <c r="C82" s="1256" t="s">
        <v>1491</v>
      </c>
      <c r="D82" s="1257"/>
      <c r="E82" s="1048"/>
      <c r="F82" s="1254"/>
      <c r="G82" s="1241"/>
      <c r="H82" s="1111"/>
      <c r="I82" s="202"/>
      <c r="J82" s="202"/>
      <c r="K82" s="202"/>
      <c r="L82" s="1111"/>
      <c r="M82" s="1111"/>
      <c r="N82" s="1111"/>
      <c r="O82" s="36"/>
      <c r="P82" s="23"/>
      <c r="Q82" s="23"/>
      <c r="R82" s="65">
        <v>19</v>
      </c>
      <c r="S82" s="1253">
        <v>10</v>
      </c>
      <c r="T82" s="1251" t="str">
        <f>IF(ISBLANK(E82),"",MAX(T$60:T81)+1)</f>
        <v/>
      </c>
      <c r="U82" s="1251" t="str">
        <f>IF(ISBLANK(E82),"",C82 &amp; ": " &amp;E82)</f>
        <v/>
      </c>
      <c r="V82" s="357" t="str">
        <f t="shared" si="0"/>
        <v>nije primjenjivo</v>
      </c>
      <c r="W82" s="23"/>
    </row>
    <row r="83" spans="1:25" x14ac:dyDescent="0.2">
      <c r="B83" s="416"/>
      <c r="C83" s="1256"/>
      <c r="D83" s="1257"/>
      <c r="E83" s="1048"/>
      <c r="F83" s="1254"/>
      <c r="G83" s="1242"/>
      <c r="H83" s="1112"/>
      <c r="I83" s="203"/>
      <c r="J83" s="203"/>
      <c r="K83" s="204"/>
      <c r="L83" s="1252"/>
      <c r="M83" s="1112"/>
      <c r="N83" s="1112"/>
      <c r="O83" s="36"/>
      <c r="P83" s="23"/>
      <c r="Q83" s="23"/>
      <c r="R83" s="65">
        <v>20</v>
      </c>
      <c r="S83" s="1253"/>
      <c r="T83" s="1251"/>
      <c r="U83" s="1251"/>
      <c r="V83" s="357" t="str">
        <f t="shared" si="0"/>
        <v>nije primjenjivo</v>
      </c>
      <c r="W83" s="23"/>
    </row>
    <row r="84" spans="1:25" hidden="1" x14ac:dyDescent="0.2">
      <c r="A84" s="65" t="s">
        <v>1088</v>
      </c>
      <c r="B84" s="416"/>
      <c r="C84" s="1256"/>
      <c r="D84" s="1257"/>
      <c r="E84" s="1048"/>
      <c r="F84" s="1049"/>
      <c r="G84" s="1241"/>
      <c r="H84" s="1111"/>
      <c r="I84" s="202"/>
      <c r="J84" s="202"/>
      <c r="K84" s="202"/>
      <c r="L84" s="1111"/>
      <c r="M84" s="1111"/>
      <c r="N84" s="1111"/>
      <c r="O84" s="36"/>
      <c r="P84" s="23"/>
      <c r="Q84" s="23"/>
      <c r="S84" s="1253"/>
      <c r="T84" s="1251" t="str">
        <f>IF(ISBLANK(E84),"",MAX(T$60:T83)+1)</f>
        <v/>
      </c>
      <c r="U84" s="1251" t="str">
        <f>IF(ISBLANK(E84),"",C84 &amp; ": " &amp;E84)</f>
        <v/>
      </c>
      <c r="V84" s="357" t="str">
        <f t="shared" si="0"/>
        <v>nije primjenjivo</v>
      </c>
      <c r="W84" s="23"/>
    </row>
    <row r="85" spans="1:25" ht="13.5" hidden="1" thickBot="1" x14ac:dyDescent="0.25">
      <c r="A85" s="65" t="s">
        <v>1088</v>
      </c>
      <c r="B85" s="416"/>
      <c r="C85" s="1256"/>
      <c r="D85" s="1257"/>
      <c r="E85" s="1048"/>
      <c r="F85" s="1049"/>
      <c r="G85" s="1242"/>
      <c r="H85" s="1112"/>
      <c r="I85" s="203"/>
      <c r="J85" s="203"/>
      <c r="K85" s="204"/>
      <c r="L85" s="1255"/>
      <c r="M85" s="1112"/>
      <c r="N85" s="1112"/>
      <c r="O85" s="36"/>
      <c r="P85" s="23"/>
      <c r="Q85" s="23"/>
      <c r="S85" s="1253"/>
      <c r="T85" s="1251"/>
      <c r="U85" s="1251"/>
      <c r="V85" s="367" t="str">
        <f t="shared" si="0"/>
        <v>nije primjenjivo</v>
      </c>
      <c r="W85" s="23"/>
    </row>
    <row r="86" spans="1:25" s="315" customFormat="1" ht="12.75" customHeight="1" x14ac:dyDescent="0.2">
      <c r="A86" s="65" t="s">
        <v>7</v>
      </c>
      <c r="B86" s="416"/>
      <c r="C86" s="416"/>
      <c r="D86" s="416"/>
      <c r="E86" s="410"/>
      <c r="F86" s="410"/>
      <c r="G86" s="410"/>
      <c r="H86" s="410"/>
      <c r="I86" s="410"/>
      <c r="J86" s="410"/>
      <c r="K86" s="410"/>
      <c r="L86" s="410"/>
      <c r="M86" s="416"/>
      <c r="N86" s="416"/>
      <c r="O86" s="36"/>
      <c r="P86" s="65"/>
      <c r="Q86" s="65"/>
      <c r="R86" s="65"/>
      <c r="S86" s="65"/>
      <c r="T86" s="65"/>
      <c r="U86" s="65"/>
      <c r="V86" s="358"/>
      <c r="W86" s="65"/>
      <c r="X86" s="316"/>
      <c r="Y86" s="316"/>
    </row>
    <row r="87" spans="1:25" s="315" customFormat="1" ht="5.0999999999999996" customHeight="1" x14ac:dyDescent="0.2">
      <c r="A87" s="12"/>
      <c r="B87" s="416"/>
      <c r="C87" s="429"/>
      <c r="D87" s="14"/>
      <c r="E87" s="416"/>
      <c r="F87" s="416"/>
      <c r="G87" s="1113" t="str">
        <f>Translations!$B$368</f>
        <v>Pritisnite "+" kako bi dodali više mjernih instrumenata</v>
      </c>
      <c r="H87" s="1114"/>
      <c r="I87" s="1114"/>
      <c r="J87" s="1114"/>
      <c r="K87" s="1115"/>
      <c r="L87" s="416"/>
      <c r="M87" s="321"/>
      <c r="N87" s="416"/>
      <c r="O87" s="36"/>
      <c r="P87" s="65"/>
      <c r="Q87" s="65"/>
      <c r="R87" s="65"/>
      <c r="S87" s="65"/>
      <c r="T87" s="65"/>
      <c r="U87" s="368"/>
      <c r="V87" s="65"/>
      <c r="W87" s="65"/>
      <c r="X87" s="316"/>
      <c r="Y87" s="316"/>
    </row>
    <row r="88" spans="1:25" s="315" customFormat="1" ht="12.75" customHeight="1" x14ac:dyDescent="0.2">
      <c r="A88" s="12"/>
      <c r="B88" s="416"/>
      <c r="C88" s="429"/>
      <c r="D88" s="14"/>
      <c r="E88" s="416"/>
      <c r="F88" s="416"/>
      <c r="G88" s="1116"/>
      <c r="H88" s="1117"/>
      <c r="I88" s="1117"/>
      <c r="J88" s="1117"/>
      <c r="K88" s="1118"/>
      <c r="L88" s="416"/>
      <c r="M88" s="321"/>
      <c r="N88" s="416"/>
      <c r="O88" s="36"/>
      <c r="P88" s="65"/>
      <c r="Q88" s="65"/>
      <c r="R88" s="65"/>
      <c r="S88" s="65"/>
      <c r="T88" s="65"/>
      <c r="U88" s="368"/>
      <c r="V88" s="65"/>
      <c r="W88" s="65"/>
      <c r="X88" s="316"/>
      <c r="Y88" s="316"/>
    </row>
    <row r="89" spans="1:25" s="315" customFormat="1" ht="5.0999999999999996" customHeight="1" x14ac:dyDescent="0.2">
      <c r="A89" s="12"/>
      <c r="B89" s="416"/>
      <c r="C89" s="429"/>
      <c r="D89" s="14"/>
      <c r="E89" s="416"/>
      <c r="F89" s="416"/>
      <c r="G89" s="1119"/>
      <c r="H89" s="1120"/>
      <c r="I89" s="1120"/>
      <c r="J89" s="1120"/>
      <c r="K89" s="1121"/>
      <c r="L89" s="416"/>
      <c r="M89" s="321"/>
      <c r="N89" s="416"/>
      <c r="O89" s="36"/>
      <c r="P89" s="65"/>
      <c r="Q89" s="65"/>
      <c r="R89" s="65"/>
      <c r="S89" s="65"/>
      <c r="T89" s="65"/>
      <c r="U89" s="368"/>
      <c r="V89" s="65"/>
      <c r="W89" s="65"/>
      <c r="X89" s="316"/>
      <c r="Y89" s="316"/>
    </row>
    <row r="90" spans="1:25" s="315" customFormat="1" ht="12.75" customHeight="1" x14ac:dyDescent="0.2">
      <c r="A90" s="65"/>
      <c r="B90" s="416"/>
      <c r="C90" s="416"/>
      <c r="D90" s="416"/>
      <c r="E90" s="416"/>
      <c r="F90" s="416"/>
      <c r="G90" s="416"/>
      <c r="H90" s="416"/>
      <c r="I90" s="416"/>
      <c r="J90" s="416"/>
      <c r="K90" s="416"/>
      <c r="L90" s="416"/>
      <c r="M90" s="416"/>
      <c r="N90" s="416"/>
      <c r="O90" s="36"/>
      <c r="P90" s="65"/>
      <c r="Q90" s="65"/>
      <c r="R90" s="65"/>
      <c r="S90" s="65"/>
      <c r="T90" s="65"/>
      <c r="U90" s="65"/>
      <c r="V90" s="65"/>
      <c r="W90" s="65"/>
      <c r="X90" s="316"/>
      <c r="Y90" s="316"/>
    </row>
    <row r="91" spans="1:25" s="315" customFormat="1" ht="12.75" customHeight="1" x14ac:dyDescent="0.2">
      <c r="A91" s="65"/>
      <c r="B91" s="416"/>
      <c r="C91" s="416"/>
      <c r="D91" s="98" t="s">
        <v>1020</v>
      </c>
      <c r="E91" s="1021" t="str">
        <f>Translations!$B$369</f>
        <v>Naslov i referenca dokumenta za procjenu izračuna nesigurnosti:</v>
      </c>
      <c r="F91" s="1021"/>
      <c r="G91" s="1021"/>
      <c r="H91" s="1021"/>
      <c r="I91" s="1022"/>
      <c r="J91" s="1010"/>
      <c r="K91" s="1133"/>
      <c r="L91" s="1133"/>
      <c r="M91" s="1133"/>
      <c r="N91" s="1126"/>
      <c r="O91" s="36"/>
      <c r="P91" s="65"/>
      <c r="Q91" s="65"/>
      <c r="R91" s="65"/>
      <c r="S91" s="65"/>
      <c r="T91" s="65"/>
      <c r="U91" s="65"/>
      <c r="V91" s="358"/>
      <c r="W91" s="354" t="b">
        <f>CNTR_SmallEmitter=TRUE</f>
        <v>0</v>
      </c>
      <c r="X91" s="316"/>
      <c r="Y91" s="316"/>
    </row>
    <row r="92" spans="1:25" s="315" customFormat="1" ht="25.5" customHeight="1" x14ac:dyDescent="0.2">
      <c r="A92" s="65"/>
      <c r="B92" s="416"/>
      <c r="C92" s="416"/>
      <c r="D92" s="416"/>
      <c r="E92" s="1016" t="str">
        <f>Translations!$B$370</f>
        <v>Morate osigurati dokaze o usklađenosti s primijenjenim razinama točnosti, u skladu s člankom 12. Uredbe. Navedite reference o izračunu nesigurnosti i/ili shematske prikaze u polje iznad.</v>
      </c>
      <c r="F92" s="1136"/>
      <c r="G92" s="1136"/>
      <c r="H92" s="1136"/>
      <c r="I92" s="1136"/>
      <c r="J92" s="1136"/>
      <c r="K92" s="1136"/>
      <c r="L92" s="1136"/>
      <c r="M92" s="1136"/>
      <c r="N92" s="1136"/>
      <c r="O92" s="36"/>
      <c r="P92" s="65"/>
      <c r="Q92" s="65"/>
      <c r="R92" s="65"/>
      <c r="S92" s="65"/>
      <c r="T92" s="65"/>
      <c r="U92" s="65"/>
      <c r="V92" s="65"/>
      <c r="W92" s="65"/>
      <c r="X92" s="316"/>
      <c r="Y92" s="316"/>
    </row>
    <row r="93" spans="1:25" s="315" customFormat="1" ht="12.75" customHeight="1" x14ac:dyDescent="0.2">
      <c r="A93" s="65"/>
      <c r="B93" s="416"/>
      <c r="C93" s="416"/>
      <c r="D93" s="416"/>
      <c r="E93" s="943" t="str">
        <f>Translations!$B$371</f>
        <v>Imajte na umu da u skladu s člankom 47. stavkom 3. Uredbe, postrojenja s niskim emisijama ne moraju podnijeti ovaj dokument nadležnom tijelu.</v>
      </c>
      <c r="F93" s="1125"/>
      <c r="G93" s="1125"/>
      <c r="H93" s="1125"/>
      <c r="I93" s="1125"/>
      <c r="J93" s="1125"/>
      <c r="K93" s="1125"/>
      <c r="L93" s="1125"/>
      <c r="M93" s="1125"/>
      <c r="N93" s="1125"/>
      <c r="O93" s="36"/>
      <c r="P93" s="65"/>
      <c r="Q93" s="65"/>
      <c r="R93" s="65"/>
      <c r="S93" s="65"/>
      <c r="T93" s="65"/>
      <c r="U93" s="65"/>
      <c r="V93" s="65"/>
      <c r="W93" s="65"/>
      <c r="X93" s="316"/>
      <c r="Y93" s="316"/>
    </row>
    <row r="94" spans="1:25" ht="12.75" customHeight="1" x14ac:dyDescent="0.2">
      <c r="B94" s="416"/>
      <c r="C94" s="416"/>
      <c r="D94" s="440"/>
      <c r="E94" s="410"/>
      <c r="F94" s="410"/>
      <c r="G94" s="410"/>
      <c r="H94" s="410"/>
      <c r="I94" s="410"/>
      <c r="J94" s="410"/>
      <c r="K94" s="410"/>
      <c r="L94" s="410"/>
      <c r="M94" s="416"/>
      <c r="N94" s="416"/>
      <c r="O94" s="36"/>
    </row>
    <row r="95" spans="1:25" s="315" customFormat="1" ht="12.75" customHeight="1" x14ac:dyDescent="0.2">
      <c r="A95" s="65"/>
      <c r="B95" s="416"/>
      <c r="C95" s="416"/>
      <c r="D95" s="14" t="s">
        <v>1021</v>
      </c>
      <c r="E95" s="853" t="str">
        <f>Translations!$B$573</f>
        <v>Laboratoriji i metode korištene za primjenu kontinuiranog mjerenja:</v>
      </c>
      <c r="F95" s="903"/>
      <c r="G95" s="903"/>
      <c r="H95" s="903"/>
      <c r="I95" s="903"/>
      <c r="J95" s="903"/>
      <c r="K95" s="903"/>
      <c r="L95" s="903"/>
      <c r="M95" s="903"/>
      <c r="N95" s="903"/>
      <c r="O95" s="36"/>
      <c r="P95" s="348"/>
      <c r="Q95" s="348"/>
      <c r="R95" s="65"/>
      <c r="S95" s="65"/>
      <c r="T95" s="65"/>
      <c r="U95" s="65"/>
      <c r="V95" s="65"/>
      <c r="W95" s="65"/>
      <c r="X95" s="316"/>
      <c r="Y95" s="316"/>
    </row>
    <row r="96" spans="1:25" s="315" customFormat="1" ht="38.85" customHeight="1" x14ac:dyDescent="0.2">
      <c r="A96" s="65"/>
      <c r="B96" s="416"/>
      <c r="C96" s="416"/>
      <c r="D96" s="416"/>
      <c r="E96" s="1016" t="str">
        <f>Translations!$B$384</f>
        <v>Navedite sve analitičke metode koje se koriste za analizu goriva i sirovina za određivanje svih faktora proračuna gdje je to primjenjivo s obzirom na odabranu razinu. Tamo gdje laboratorij nije akreditiran sukladno normi HRN EN ISO / IEC 17025, dužni ste pružiti dokaze da je laboratorij tehnički osposobljen u skladu s člankom 34.Uredbe. Za tu svrhu navedite referencu na priloženi dokument.</v>
      </c>
      <c r="F96" s="1136"/>
      <c r="G96" s="1136"/>
      <c r="H96" s="1136"/>
      <c r="I96" s="1136"/>
      <c r="J96" s="1136"/>
      <c r="K96" s="1136"/>
      <c r="L96" s="1136"/>
      <c r="M96" s="1136"/>
      <c r="N96" s="1136"/>
      <c r="O96" s="36"/>
      <c r="P96" s="471"/>
      <c r="Q96" s="471"/>
      <c r="R96" s="65"/>
      <c r="S96" s="65"/>
      <c r="T96" s="65"/>
      <c r="U96" s="65"/>
      <c r="V96" s="65"/>
      <c r="W96" s="65"/>
      <c r="X96" s="316"/>
      <c r="Y96" s="316"/>
    </row>
    <row r="97" spans="1:25" s="315" customFormat="1" ht="12.75" customHeight="1" x14ac:dyDescent="0.2">
      <c r="A97" s="65"/>
      <c r="B97" s="416"/>
      <c r="C97" s="416"/>
      <c r="D97" s="416"/>
      <c r="E97" s="1016" t="str">
        <f>Translations!$B$574</f>
        <v>Ova lista će biti dostupna kao padajući izbornik u poglavlju 10 za analitičke metode za navedene mjerne točke.</v>
      </c>
      <c r="F97" s="1136"/>
      <c r="G97" s="1136"/>
      <c r="H97" s="1136"/>
      <c r="I97" s="1136"/>
      <c r="J97" s="1136"/>
      <c r="K97" s="1136"/>
      <c r="L97" s="1136"/>
      <c r="M97" s="1136"/>
      <c r="N97" s="1136"/>
      <c r="O97" s="36"/>
      <c r="P97" s="472"/>
      <c r="Q97" s="472"/>
      <c r="R97" s="473"/>
      <c r="S97" s="351"/>
      <c r="T97" s="65"/>
      <c r="U97" s="65"/>
      <c r="V97" s="65"/>
      <c r="W97" s="65"/>
      <c r="X97" s="316"/>
      <c r="Y97" s="316"/>
    </row>
    <row r="98" spans="1:25" s="315" customFormat="1" ht="12.75" customHeight="1" x14ac:dyDescent="0.2">
      <c r="A98" s="65"/>
      <c r="B98" s="416"/>
      <c r="C98" s="429"/>
      <c r="D98" s="14"/>
      <c r="E98" s="943" t="str">
        <f>Translations!$B$135</f>
        <v>Za prikazivanje/skrivanje primjera, pritisnite na kućicu "Primjeri" unutar navigacijskog područja.</v>
      </c>
      <c r="F98" s="1018"/>
      <c r="G98" s="1018"/>
      <c r="H98" s="1018"/>
      <c r="I98" s="1018"/>
      <c r="J98" s="1018"/>
      <c r="K98" s="1018"/>
      <c r="L98" s="1018"/>
      <c r="M98" s="1018"/>
      <c r="N98" s="1018"/>
      <c r="O98" s="36"/>
      <c r="P98" s="65"/>
      <c r="Q98" s="65"/>
      <c r="R98" s="65"/>
      <c r="S98" s="65"/>
      <c r="T98" s="65"/>
      <c r="U98" s="65"/>
      <c r="V98" s="65"/>
      <c r="W98" s="65"/>
      <c r="X98" s="316"/>
      <c r="Y98" s="316"/>
    </row>
    <row r="99" spans="1:25" s="315" customFormat="1" ht="5.0999999999999996" customHeight="1" x14ac:dyDescent="0.2">
      <c r="A99" s="65"/>
      <c r="B99" s="416"/>
      <c r="C99" s="416"/>
      <c r="D99" s="416"/>
      <c r="E99" s="416"/>
      <c r="F99" s="416"/>
      <c r="G99" s="416"/>
      <c r="H99" s="416"/>
      <c r="I99" s="416"/>
      <c r="J99" s="416"/>
      <c r="K99" s="416"/>
      <c r="L99" s="416"/>
      <c r="M99" s="416"/>
      <c r="N99" s="416"/>
      <c r="O99" s="36"/>
      <c r="P99" s="65"/>
      <c r="Q99" s="65"/>
      <c r="R99" s="372"/>
      <c r="S99" s="65"/>
      <c r="T99" s="65"/>
      <c r="U99" s="65"/>
      <c r="V99" s="65"/>
      <c r="W99" s="65"/>
      <c r="X99" s="316"/>
      <c r="Y99" s="316"/>
    </row>
    <row r="100" spans="1:25" s="315" customFormat="1" ht="45" customHeight="1" thickBot="1" x14ac:dyDescent="0.25">
      <c r="A100" s="65"/>
      <c r="B100" s="416"/>
      <c r="C100" s="416"/>
      <c r="D100" s="416"/>
      <c r="E100" s="343" t="str">
        <f>Translations!$B$387</f>
        <v>Oznaka laboratorija</v>
      </c>
      <c r="F100" s="1074" t="str">
        <f>Translations!$B$388</f>
        <v>Ime laboratorija</v>
      </c>
      <c r="G100" s="1076"/>
      <c r="H100" s="406" t="str">
        <f>Translations!$B$389</f>
        <v>Analitički parametar</v>
      </c>
      <c r="I100" s="1033" t="str">
        <f>Translations!$B$390</f>
        <v>Analitička metoda
(uključujući oznaku procedure i kratki opis metode)</v>
      </c>
      <c r="J100" s="1034"/>
      <c r="K100" s="1034"/>
      <c r="L100" s="343" t="str">
        <f>Translations!$B$391</f>
        <v>Je li laboratorij  akreditiran sukladno normi HRN EN ISO/IEC 17025 za ovu analizu?</v>
      </c>
      <c r="M100" s="1033" t="str">
        <f>Translations!$B$392</f>
        <v>Ako nije, navedite oznaku dokumenta u kojem se referirate na taj dokaz.</v>
      </c>
      <c r="N100" s="1034"/>
      <c r="O100" s="36"/>
      <c r="P100" s="65"/>
      <c r="Q100" s="474"/>
      <c r="R100" s="372"/>
      <c r="S100" s="65"/>
      <c r="T100" s="351" t="s">
        <v>1229</v>
      </c>
      <c r="U100" s="65"/>
      <c r="V100" s="351" t="s">
        <v>1229</v>
      </c>
      <c r="W100" s="351" t="s">
        <v>1229</v>
      </c>
      <c r="X100" s="316"/>
      <c r="Y100" s="316"/>
    </row>
    <row r="101" spans="1:25" s="315" customFormat="1" ht="12.75" hidden="1" customHeight="1" x14ac:dyDescent="0.2">
      <c r="A101" s="12" t="s">
        <v>1371</v>
      </c>
      <c r="B101" s="416"/>
      <c r="C101" s="416"/>
      <c r="D101" s="416"/>
      <c r="E101" s="211" t="s">
        <v>94</v>
      </c>
      <c r="F101" s="1023" t="str">
        <f>Translations!$B$393</f>
        <v>Laboratorij d.o.o.</v>
      </c>
      <c r="G101" s="1152"/>
      <c r="H101" s="407" t="str">
        <f>Translations!$B$575</f>
        <v>QAL procedure</v>
      </c>
      <c r="I101" s="1023" t="str">
        <f>Translations!$B$576</f>
        <v>HRN EN 14181</v>
      </c>
      <c r="J101" s="1151"/>
      <c r="K101" s="1152"/>
      <c r="L101" s="211" t="b">
        <v>1</v>
      </c>
      <c r="M101" s="1153"/>
      <c r="N101" s="1152"/>
      <c r="O101" s="36"/>
      <c r="P101" s="65"/>
      <c r="Q101" s="474"/>
      <c r="R101" s="372"/>
      <c r="S101" s="65"/>
      <c r="T101" s="351"/>
      <c r="U101" s="65"/>
      <c r="V101" s="351"/>
      <c r="W101" s="351"/>
      <c r="X101" s="316"/>
      <c r="Y101" s="316"/>
    </row>
    <row r="102" spans="1:25" s="315" customFormat="1" ht="25.5" hidden="1" customHeight="1" thickBot="1" x14ac:dyDescent="0.25">
      <c r="A102" s="12" t="s">
        <v>1371</v>
      </c>
      <c r="B102" s="416"/>
      <c r="C102" s="416"/>
      <c r="D102" s="416"/>
      <c r="E102" s="211" t="s">
        <v>95</v>
      </c>
      <c r="F102" s="1023" t="str">
        <f>Translations!$B$396</f>
        <v>Analiza d.o.o.</v>
      </c>
      <c r="G102" s="1152"/>
      <c r="H102" s="407" t="str">
        <f>Translations!$B$577</f>
        <v>CO2 koncentracija</v>
      </c>
      <c r="I102" s="1023" t="str">
        <f>Translations!$B$578</f>
        <v>ISO 12039</v>
      </c>
      <c r="J102" s="1151"/>
      <c r="K102" s="1152"/>
      <c r="L102" s="211" t="b">
        <v>0</v>
      </c>
      <c r="M102" s="1023" t="str">
        <f>Translations!$B$399</f>
        <v>Lab_kompetentnost.pdf, 2/3/2012</v>
      </c>
      <c r="N102" s="1152"/>
      <c r="O102" s="36"/>
      <c r="P102" s="65"/>
      <c r="Q102" s="474"/>
      <c r="R102" s="372"/>
      <c r="S102" s="65"/>
      <c r="T102" s="351"/>
      <c r="U102" s="65"/>
      <c r="V102" s="351"/>
      <c r="W102" s="351"/>
      <c r="X102" s="316"/>
      <c r="Y102" s="316"/>
    </row>
    <row r="103" spans="1:25" s="315" customFormat="1" ht="12.75" customHeight="1" x14ac:dyDescent="0.2">
      <c r="A103" s="65"/>
      <c r="B103" s="416"/>
      <c r="C103" s="416"/>
      <c r="D103" s="416"/>
      <c r="E103" s="433" t="s">
        <v>419</v>
      </c>
      <c r="F103" s="1010"/>
      <c r="G103" s="1126"/>
      <c r="H103" s="205"/>
      <c r="I103" s="986"/>
      <c r="J103" s="986"/>
      <c r="K103" s="986"/>
      <c r="L103" s="199"/>
      <c r="M103" s="986"/>
      <c r="N103" s="986"/>
      <c r="O103" s="36"/>
      <c r="P103" s="65"/>
      <c r="Q103" s="475"/>
      <c r="R103" s="372"/>
      <c r="S103" s="65"/>
      <c r="T103" s="371">
        <v>1</v>
      </c>
      <c r="U103" s="65"/>
      <c r="V103" s="470" t="str">
        <f>IF(ISBLANK(F103),"",MAX(V$102:V102)+1)</f>
        <v/>
      </c>
      <c r="W103" s="476" t="str">
        <f t="shared" ref="W103:W118" si="1">IF(COUNTIF($V$103:$V$118,T103)=1,INDEX($E$103:$E$118,MATCH(T103,$V$103:$V$118,0))&amp; ": " &amp;INDEX($F$103:$F$118,MATCH(T103,$V$103:$V$118,0)),EUconst_NA)</f>
        <v>nije primjenjivo</v>
      </c>
      <c r="X103" s="316"/>
      <c r="Y103" s="316"/>
    </row>
    <row r="104" spans="1:25" s="315" customFormat="1" ht="12.75" customHeight="1" x14ac:dyDescent="0.2">
      <c r="A104" s="65"/>
      <c r="B104" s="416"/>
      <c r="C104" s="416"/>
      <c r="D104" s="416"/>
      <c r="E104" s="433" t="s">
        <v>420</v>
      </c>
      <c r="F104" s="1010"/>
      <c r="G104" s="1126"/>
      <c r="H104" s="205"/>
      <c r="I104" s="986"/>
      <c r="J104" s="986"/>
      <c r="K104" s="986"/>
      <c r="L104" s="199"/>
      <c r="M104" s="986"/>
      <c r="N104" s="986"/>
      <c r="O104" s="36"/>
      <c r="P104" s="65"/>
      <c r="Q104" s="475"/>
      <c r="R104" s="372"/>
      <c r="S104" s="65"/>
      <c r="T104" s="371">
        <v>2</v>
      </c>
      <c r="U104" s="65"/>
      <c r="V104" s="470" t="str">
        <f>IF(ISBLANK(F104),"",MAX(V$102:V103)+1)</f>
        <v/>
      </c>
      <c r="W104" s="477" t="str">
        <f t="shared" si="1"/>
        <v>nije primjenjivo</v>
      </c>
      <c r="X104" s="316"/>
      <c r="Y104" s="316"/>
    </row>
    <row r="105" spans="1:25" s="315" customFormat="1" ht="12.75" customHeight="1" x14ac:dyDescent="0.2">
      <c r="A105" s="65"/>
      <c r="B105" s="416"/>
      <c r="C105" s="416"/>
      <c r="D105" s="416"/>
      <c r="E105" s="433" t="s">
        <v>421</v>
      </c>
      <c r="F105" s="1010"/>
      <c r="G105" s="1126"/>
      <c r="H105" s="205"/>
      <c r="I105" s="986"/>
      <c r="J105" s="986"/>
      <c r="K105" s="986"/>
      <c r="L105" s="199"/>
      <c r="M105" s="986"/>
      <c r="N105" s="986"/>
      <c r="O105" s="36"/>
      <c r="P105" s="65"/>
      <c r="Q105" s="475"/>
      <c r="R105" s="372"/>
      <c r="S105" s="65"/>
      <c r="T105" s="371">
        <v>3</v>
      </c>
      <c r="U105" s="65"/>
      <c r="V105" s="470" t="str">
        <f>IF(ISBLANK(F105),"",MAX(V$102:V104)+1)</f>
        <v/>
      </c>
      <c r="W105" s="477" t="str">
        <f t="shared" si="1"/>
        <v>nije primjenjivo</v>
      </c>
      <c r="X105" s="316"/>
      <c r="Y105" s="316"/>
    </row>
    <row r="106" spans="1:25" s="315" customFormat="1" ht="12.75" customHeight="1" x14ac:dyDescent="0.2">
      <c r="A106" s="65"/>
      <c r="B106" s="416"/>
      <c r="C106" s="416"/>
      <c r="D106" s="416"/>
      <c r="E106" s="433" t="s">
        <v>422</v>
      </c>
      <c r="F106" s="1010"/>
      <c r="G106" s="1126"/>
      <c r="H106" s="205"/>
      <c r="I106" s="986"/>
      <c r="J106" s="986"/>
      <c r="K106" s="986"/>
      <c r="L106" s="199"/>
      <c r="M106" s="986"/>
      <c r="N106" s="986"/>
      <c r="O106" s="36"/>
      <c r="P106" s="65"/>
      <c r="Q106" s="475"/>
      <c r="R106" s="372"/>
      <c r="S106" s="65"/>
      <c r="T106" s="371">
        <v>4</v>
      </c>
      <c r="U106" s="65"/>
      <c r="V106" s="470" t="str">
        <f>IF(ISBLANK(F106),"",MAX(V$102:V105)+1)</f>
        <v/>
      </c>
      <c r="W106" s="477" t="str">
        <f t="shared" si="1"/>
        <v>nije primjenjivo</v>
      </c>
      <c r="X106" s="316"/>
      <c r="Y106" s="316"/>
    </row>
    <row r="107" spans="1:25" s="315" customFormat="1" ht="12.75" customHeight="1" x14ac:dyDescent="0.2">
      <c r="A107" s="65"/>
      <c r="B107" s="416"/>
      <c r="C107" s="416"/>
      <c r="D107" s="416"/>
      <c r="E107" s="433" t="s">
        <v>423</v>
      </c>
      <c r="F107" s="1010"/>
      <c r="G107" s="1126"/>
      <c r="H107" s="205"/>
      <c r="I107" s="986"/>
      <c r="J107" s="986"/>
      <c r="K107" s="986"/>
      <c r="L107" s="199"/>
      <c r="M107" s="986"/>
      <c r="N107" s="986"/>
      <c r="O107" s="36"/>
      <c r="P107" s="65"/>
      <c r="Q107" s="475"/>
      <c r="R107" s="372"/>
      <c r="S107" s="65"/>
      <c r="T107" s="371">
        <v>5</v>
      </c>
      <c r="U107" s="65"/>
      <c r="V107" s="470" t="str">
        <f>IF(ISBLANK(F107),"",MAX(V$102:V106)+1)</f>
        <v/>
      </c>
      <c r="W107" s="477" t="str">
        <f t="shared" si="1"/>
        <v>nije primjenjivo</v>
      </c>
      <c r="X107" s="316"/>
      <c r="Y107" s="316"/>
    </row>
    <row r="108" spans="1:25" s="315" customFormat="1" ht="12.75" customHeight="1" x14ac:dyDescent="0.2">
      <c r="A108" s="65"/>
      <c r="B108" s="416"/>
      <c r="C108" s="416"/>
      <c r="D108" s="416"/>
      <c r="E108" s="433" t="s">
        <v>424</v>
      </c>
      <c r="F108" s="1010"/>
      <c r="G108" s="1126"/>
      <c r="H108" s="205"/>
      <c r="I108" s="986"/>
      <c r="J108" s="986"/>
      <c r="K108" s="986"/>
      <c r="L108" s="199"/>
      <c r="M108" s="986"/>
      <c r="N108" s="986"/>
      <c r="O108" s="36"/>
      <c r="P108" s="65"/>
      <c r="Q108" s="475"/>
      <c r="R108" s="372"/>
      <c r="S108" s="65"/>
      <c r="T108" s="371">
        <v>6</v>
      </c>
      <c r="U108" s="65"/>
      <c r="V108" s="470" t="str">
        <f>IF(ISBLANK(F108),"",MAX(V$102:V107)+1)</f>
        <v/>
      </c>
      <c r="W108" s="477" t="str">
        <f t="shared" si="1"/>
        <v>nije primjenjivo</v>
      </c>
      <c r="X108" s="316"/>
      <c r="Y108" s="316"/>
    </row>
    <row r="109" spans="1:25" s="315" customFormat="1" ht="12.75" customHeight="1" x14ac:dyDescent="0.2">
      <c r="A109" s="65"/>
      <c r="B109" s="416"/>
      <c r="C109" s="416"/>
      <c r="D109" s="416"/>
      <c r="E109" s="433" t="s">
        <v>425</v>
      </c>
      <c r="F109" s="1010"/>
      <c r="G109" s="1126"/>
      <c r="H109" s="205"/>
      <c r="I109" s="986"/>
      <c r="J109" s="986"/>
      <c r="K109" s="986"/>
      <c r="L109" s="199"/>
      <c r="M109" s="986"/>
      <c r="N109" s="986"/>
      <c r="O109" s="36"/>
      <c r="P109" s="65"/>
      <c r="Q109" s="475"/>
      <c r="R109" s="372"/>
      <c r="S109" s="65"/>
      <c r="T109" s="371">
        <v>7</v>
      </c>
      <c r="U109" s="65"/>
      <c r="V109" s="470" t="str">
        <f>IF(ISBLANK(F109),"",MAX(V$102:V108)+1)</f>
        <v/>
      </c>
      <c r="W109" s="477" t="str">
        <f t="shared" si="1"/>
        <v>nije primjenjivo</v>
      </c>
      <c r="X109" s="316"/>
      <c r="Y109" s="316"/>
    </row>
    <row r="110" spans="1:25" s="315" customFormat="1" ht="12.75" customHeight="1" x14ac:dyDescent="0.2">
      <c r="A110" s="65"/>
      <c r="B110" s="416"/>
      <c r="C110" s="416"/>
      <c r="D110" s="416"/>
      <c r="E110" s="433" t="s">
        <v>426</v>
      </c>
      <c r="F110" s="1010"/>
      <c r="G110" s="1126"/>
      <c r="H110" s="205"/>
      <c r="I110" s="986"/>
      <c r="J110" s="986"/>
      <c r="K110" s="986"/>
      <c r="L110" s="199"/>
      <c r="M110" s="986"/>
      <c r="N110" s="986"/>
      <c r="O110" s="36"/>
      <c r="P110" s="65"/>
      <c r="Q110" s="475"/>
      <c r="R110" s="372"/>
      <c r="S110" s="65"/>
      <c r="T110" s="371">
        <v>8</v>
      </c>
      <c r="U110" s="65"/>
      <c r="V110" s="470" t="str">
        <f>IF(ISBLANK(F110),"",MAX(V$102:V109)+1)</f>
        <v/>
      </c>
      <c r="W110" s="477" t="str">
        <f t="shared" si="1"/>
        <v>nije primjenjivo</v>
      </c>
      <c r="X110" s="316"/>
      <c r="Y110" s="316"/>
    </row>
    <row r="111" spans="1:25" s="315" customFormat="1" ht="12.75" customHeight="1" x14ac:dyDescent="0.2">
      <c r="A111" s="65"/>
      <c r="B111" s="416"/>
      <c r="C111" s="416"/>
      <c r="D111" s="416"/>
      <c r="E111" s="433" t="s">
        <v>427</v>
      </c>
      <c r="F111" s="1010"/>
      <c r="G111" s="1126"/>
      <c r="H111" s="205"/>
      <c r="I111" s="986"/>
      <c r="J111" s="986"/>
      <c r="K111" s="986"/>
      <c r="L111" s="199"/>
      <c r="M111" s="986"/>
      <c r="N111" s="986"/>
      <c r="O111" s="36"/>
      <c r="P111" s="65"/>
      <c r="Q111" s="475"/>
      <c r="R111" s="372"/>
      <c r="S111" s="65"/>
      <c r="T111" s="371">
        <v>9</v>
      </c>
      <c r="U111" s="65"/>
      <c r="V111" s="470" t="str">
        <f>IF(ISBLANK(F111),"",MAX(V$102:V110)+1)</f>
        <v/>
      </c>
      <c r="W111" s="477" t="str">
        <f t="shared" si="1"/>
        <v>nije primjenjivo</v>
      </c>
      <c r="X111" s="316"/>
      <c r="Y111" s="316"/>
    </row>
    <row r="112" spans="1:25" s="315" customFormat="1" ht="12.75" customHeight="1" x14ac:dyDescent="0.2">
      <c r="A112" s="65"/>
      <c r="B112" s="416"/>
      <c r="C112" s="416"/>
      <c r="D112" s="416"/>
      <c r="E112" s="433" t="s">
        <v>428</v>
      </c>
      <c r="F112" s="1010"/>
      <c r="G112" s="1126"/>
      <c r="H112" s="205"/>
      <c r="I112" s="986"/>
      <c r="J112" s="986"/>
      <c r="K112" s="986"/>
      <c r="L112" s="199"/>
      <c r="M112" s="986"/>
      <c r="N112" s="986"/>
      <c r="O112" s="36"/>
      <c r="P112" s="65"/>
      <c r="Q112" s="475"/>
      <c r="R112" s="372"/>
      <c r="S112" s="65"/>
      <c r="T112" s="371">
        <v>10</v>
      </c>
      <c r="U112" s="65"/>
      <c r="V112" s="470" t="str">
        <f>IF(ISBLANK(F112),"",MAX(V$102:V111)+1)</f>
        <v/>
      </c>
      <c r="W112" s="477" t="str">
        <f t="shared" si="1"/>
        <v>nije primjenjivo</v>
      </c>
      <c r="X112" s="316"/>
      <c r="Y112" s="316"/>
    </row>
    <row r="113" spans="1:25" s="315" customFormat="1" ht="12.75" customHeight="1" x14ac:dyDescent="0.2">
      <c r="A113" s="65"/>
      <c r="B113" s="416"/>
      <c r="C113" s="416"/>
      <c r="D113" s="416"/>
      <c r="E113" s="433" t="s">
        <v>429</v>
      </c>
      <c r="F113" s="1010"/>
      <c r="G113" s="1126"/>
      <c r="H113" s="205"/>
      <c r="I113" s="986"/>
      <c r="J113" s="986"/>
      <c r="K113" s="986"/>
      <c r="L113" s="199"/>
      <c r="M113" s="986"/>
      <c r="N113" s="986"/>
      <c r="O113" s="36"/>
      <c r="P113" s="65"/>
      <c r="Q113" s="475"/>
      <c r="R113" s="372"/>
      <c r="S113" s="65"/>
      <c r="T113" s="371">
        <v>11</v>
      </c>
      <c r="U113" s="65"/>
      <c r="V113" s="470" t="str">
        <f>IF(ISBLANK(F113),"",MAX(V$102:V112)+1)</f>
        <v/>
      </c>
      <c r="W113" s="477" t="str">
        <f t="shared" si="1"/>
        <v>nije primjenjivo</v>
      </c>
      <c r="X113" s="316"/>
      <c r="Y113" s="316"/>
    </row>
    <row r="114" spans="1:25" s="315" customFormat="1" ht="12.75" customHeight="1" x14ac:dyDescent="0.2">
      <c r="A114" s="65"/>
      <c r="B114" s="416"/>
      <c r="C114" s="416"/>
      <c r="D114" s="416"/>
      <c r="E114" s="433" t="s">
        <v>430</v>
      </c>
      <c r="F114" s="1010"/>
      <c r="G114" s="1126"/>
      <c r="H114" s="205"/>
      <c r="I114" s="986"/>
      <c r="J114" s="986"/>
      <c r="K114" s="986"/>
      <c r="L114" s="199"/>
      <c r="M114" s="986"/>
      <c r="N114" s="986"/>
      <c r="O114" s="36"/>
      <c r="P114" s="65"/>
      <c r="Q114" s="475"/>
      <c r="R114" s="372"/>
      <c r="S114" s="65"/>
      <c r="T114" s="371">
        <v>12</v>
      </c>
      <c r="U114" s="65"/>
      <c r="V114" s="470" t="str">
        <f>IF(ISBLANK(F114),"",MAX(V$102:V113)+1)</f>
        <v/>
      </c>
      <c r="W114" s="477" t="str">
        <f t="shared" si="1"/>
        <v>nije primjenjivo</v>
      </c>
      <c r="X114" s="316"/>
      <c r="Y114" s="316"/>
    </row>
    <row r="115" spans="1:25" s="315" customFormat="1" ht="12.75" customHeight="1" x14ac:dyDescent="0.2">
      <c r="A115" s="65"/>
      <c r="B115" s="416"/>
      <c r="C115" s="416"/>
      <c r="D115" s="416"/>
      <c r="E115" s="433" t="s">
        <v>431</v>
      </c>
      <c r="F115" s="1010"/>
      <c r="G115" s="1126"/>
      <c r="H115" s="205"/>
      <c r="I115" s="986"/>
      <c r="J115" s="986"/>
      <c r="K115" s="986"/>
      <c r="L115" s="199"/>
      <c r="M115" s="986"/>
      <c r="N115" s="986"/>
      <c r="O115" s="36"/>
      <c r="P115" s="65"/>
      <c r="Q115" s="475"/>
      <c r="R115" s="372"/>
      <c r="S115" s="65"/>
      <c r="T115" s="371">
        <v>13</v>
      </c>
      <c r="U115" s="65"/>
      <c r="V115" s="470" t="str">
        <f>IF(ISBLANK(F115),"",MAX(V$102:V114)+1)</f>
        <v/>
      </c>
      <c r="W115" s="477" t="str">
        <f t="shared" si="1"/>
        <v>nije primjenjivo</v>
      </c>
      <c r="X115" s="316"/>
      <c r="Y115" s="316"/>
    </row>
    <row r="116" spans="1:25" s="315" customFormat="1" ht="12.75" customHeight="1" x14ac:dyDescent="0.2">
      <c r="A116" s="65"/>
      <c r="B116" s="416"/>
      <c r="C116" s="416"/>
      <c r="D116" s="416"/>
      <c r="E116" s="433" t="s">
        <v>432</v>
      </c>
      <c r="F116" s="1010"/>
      <c r="G116" s="1126"/>
      <c r="H116" s="205"/>
      <c r="I116" s="986"/>
      <c r="J116" s="986"/>
      <c r="K116" s="986"/>
      <c r="L116" s="199"/>
      <c r="M116" s="986"/>
      <c r="N116" s="986"/>
      <c r="O116" s="36"/>
      <c r="P116" s="65"/>
      <c r="Q116" s="475"/>
      <c r="R116" s="372"/>
      <c r="S116" s="65"/>
      <c r="T116" s="371">
        <v>14</v>
      </c>
      <c r="U116" s="65"/>
      <c r="V116" s="470" t="str">
        <f>IF(ISBLANK(F116),"",MAX(V$102:V115)+1)</f>
        <v/>
      </c>
      <c r="W116" s="477" t="str">
        <f t="shared" si="1"/>
        <v>nije primjenjivo</v>
      </c>
      <c r="X116" s="316"/>
      <c r="Y116" s="316"/>
    </row>
    <row r="117" spans="1:25" s="315" customFormat="1" ht="12.75" customHeight="1" x14ac:dyDescent="0.2">
      <c r="A117" s="65"/>
      <c r="B117" s="416"/>
      <c r="C117" s="416"/>
      <c r="D117" s="416"/>
      <c r="E117" s="433" t="s">
        <v>93</v>
      </c>
      <c r="F117" s="1010"/>
      <c r="G117" s="1126"/>
      <c r="H117" s="205"/>
      <c r="I117" s="986"/>
      <c r="J117" s="986"/>
      <c r="K117" s="986"/>
      <c r="L117" s="199"/>
      <c r="M117" s="986"/>
      <c r="N117" s="986"/>
      <c r="O117" s="36"/>
      <c r="P117" s="65"/>
      <c r="Q117" s="475"/>
      <c r="R117" s="372"/>
      <c r="S117" s="65"/>
      <c r="T117" s="371">
        <v>15</v>
      </c>
      <c r="U117" s="65"/>
      <c r="V117" s="470" t="str">
        <f>IF(ISBLANK(F117),"",MAX(V$102:V116)+1)</f>
        <v/>
      </c>
      <c r="W117" s="477" t="str">
        <f t="shared" si="1"/>
        <v>nije primjenjivo</v>
      </c>
      <c r="X117" s="316"/>
      <c r="Y117" s="316"/>
    </row>
    <row r="118" spans="1:25" s="315" customFormat="1" ht="12.75" hidden="1" customHeight="1" x14ac:dyDescent="0.2">
      <c r="A118" s="12" t="s">
        <v>1088</v>
      </c>
      <c r="B118" s="416"/>
      <c r="C118" s="416"/>
      <c r="D118" s="416"/>
      <c r="E118" s="434"/>
      <c r="F118" s="1010"/>
      <c r="G118" s="1126"/>
      <c r="H118" s="205"/>
      <c r="I118" s="986"/>
      <c r="J118" s="986"/>
      <c r="K118" s="986"/>
      <c r="L118" s="199"/>
      <c r="M118" s="986"/>
      <c r="N118" s="986"/>
      <c r="O118" s="36"/>
      <c r="P118" s="65"/>
      <c r="Q118" s="475"/>
      <c r="R118" s="372"/>
      <c r="S118" s="65"/>
      <c r="T118" s="371"/>
      <c r="U118" s="65"/>
      <c r="V118" s="470" t="str">
        <f>IF(ISBLANK(F118),"",MAX(V$102:V117)+1)</f>
        <v/>
      </c>
      <c r="W118" s="477" t="str">
        <f t="shared" si="1"/>
        <v>nije primjenjivo</v>
      </c>
      <c r="X118" s="316"/>
      <c r="Y118" s="316"/>
    </row>
    <row r="119" spans="1:25" s="315" customFormat="1" ht="12.75" customHeight="1" x14ac:dyDescent="0.2">
      <c r="A119" s="12" t="s">
        <v>3</v>
      </c>
      <c r="B119" s="416"/>
      <c r="C119" s="416"/>
      <c r="D119" s="416"/>
      <c r="E119" s="416"/>
      <c r="F119" s="416"/>
      <c r="G119" s="416"/>
      <c r="H119" s="416"/>
      <c r="I119" s="416"/>
      <c r="J119" s="416"/>
      <c r="K119" s="416"/>
      <c r="L119" s="416"/>
      <c r="M119" s="416"/>
      <c r="N119" s="416"/>
      <c r="O119" s="36"/>
      <c r="P119" s="65"/>
      <c r="Q119" s="65"/>
      <c r="R119" s="65"/>
      <c r="S119" s="65"/>
      <c r="T119" s="65"/>
      <c r="U119" s="65"/>
      <c r="V119" s="65"/>
      <c r="W119" s="65"/>
      <c r="X119" s="316"/>
      <c r="Y119" s="316"/>
    </row>
    <row r="120" spans="1:25" s="315" customFormat="1" ht="5.0999999999999996" customHeight="1" x14ac:dyDescent="0.2">
      <c r="A120" s="12"/>
      <c r="B120" s="416"/>
      <c r="C120" s="429"/>
      <c r="D120" s="14"/>
      <c r="E120" s="416"/>
      <c r="F120" s="416"/>
      <c r="G120" s="1103" t="str">
        <f>Translations!$B$400</f>
        <v>Pritisnite "+" kako bi dodali više metoda &amp; laboratorija</v>
      </c>
      <c r="H120" s="1104"/>
      <c r="I120" s="1104"/>
      <c r="J120" s="1104"/>
      <c r="K120" s="1105"/>
      <c r="L120" s="416"/>
      <c r="M120" s="321"/>
      <c r="N120" s="416"/>
      <c r="O120" s="36"/>
      <c r="P120" s="65"/>
      <c r="Q120" s="65"/>
      <c r="R120" s="65"/>
      <c r="S120" s="65"/>
      <c r="T120" s="65"/>
      <c r="U120" s="368"/>
      <c r="V120" s="65"/>
      <c r="W120" s="65"/>
      <c r="X120" s="316"/>
      <c r="Y120" s="316"/>
    </row>
    <row r="121" spans="1:25" s="315" customFormat="1" ht="12.75" customHeight="1" x14ac:dyDescent="0.2">
      <c r="A121" s="12"/>
      <c r="B121" s="416"/>
      <c r="C121" s="429"/>
      <c r="D121" s="14"/>
      <c r="E121" s="416"/>
      <c r="F121" s="416"/>
      <c r="G121" s="1106"/>
      <c r="H121" s="1107"/>
      <c r="I121" s="1107"/>
      <c r="J121" s="1107"/>
      <c r="K121" s="963"/>
      <c r="L121" s="416"/>
      <c r="M121" s="321"/>
      <c r="N121" s="416"/>
      <c r="O121" s="36"/>
      <c r="P121" s="65"/>
      <c r="Q121" s="65"/>
      <c r="R121" s="65"/>
      <c r="S121" s="65"/>
      <c r="T121" s="65"/>
      <c r="U121" s="368"/>
      <c r="V121" s="65"/>
      <c r="W121" s="65"/>
      <c r="X121" s="316"/>
      <c r="Y121" s="316"/>
    </row>
    <row r="122" spans="1:25" s="315" customFormat="1" ht="5.0999999999999996" customHeight="1" x14ac:dyDescent="0.2">
      <c r="A122" s="12"/>
      <c r="B122" s="416"/>
      <c r="C122" s="429"/>
      <c r="D122" s="14"/>
      <c r="E122" s="416"/>
      <c r="F122" s="416"/>
      <c r="G122" s="1108"/>
      <c r="H122" s="1109"/>
      <c r="I122" s="1109"/>
      <c r="J122" s="1109"/>
      <c r="K122" s="1110"/>
      <c r="L122" s="416"/>
      <c r="M122" s="321"/>
      <c r="N122" s="416"/>
      <c r="O122" s="36"/>
      <c r="P122" s="65"/>
      <c r="Q122" s="65"/>
      <c r="R122" s="65"/>
      <c r="S122" s="65"/>
      <c r="T122" s="65"/>
      <c r="U122" s="368"/>
      <c r="V122" s="65"/>
      <c r="W122" s="65"/>
      <c r="X122" s="316"/>
      <c r="Y122" s="316"/>
    </row>
    <row r="123" spans="1:25" ht="12.75" customHeight="1" x14ac:dyDescent="0.2">
      <c r="B123" s="416"/>
      <c r="C123" s="416"/>
      <c r="D123" s="440"/>
      <c r="E123" s="410"/>
      <c r="F123" s="410"/>
      <c r="G123" s="410"/>
      <c r="H123" s="410"/>
      <c r="I123" s="410"/>
      <c r="J123" s="410"/>
      <c r="K123" s="410"/>
      <c r="L123" s="410"/>
      <c r="M123" s="416"/>
      <c r="N123" s="416"/>
      <c r="O123" s="36"/>
      <c r="P123" s="23"/>
      <c r="Q123" s="23"/>
      <c r="R123" s="23"/>
      <c r="S123" s="23"/>
      <c r="T123" s="23"/>
      <c r="U123" s="23"/>
      <c r="V123" s="23"/>
      <c r="W123" s="23"/>
    </row>
    <row r="124" spans="1:25" ht="5.0999999999999996" customHeight="1" x14ac:dyDescent="0.2">
      <c r="B124" s="416"/>
      <c r="C124" s="416"/>
      <c r="D124" s="440"/>
      <c r="E124" s="410"/>
      <c r="F124" s="410"/>
      <c r="G124" s="410"/>
      <c r="H124" s="410"/>
      <c r="I124" s="410"/>
      <c r="J124" s="410"/>
      <c r="K124" s="410"/>
      <c r="L124" s="410"/>
      <c r="M124" s="416"/>
      <c r="N124" s="416"/>
      <c r="O124" s="36"/>
      <c r="P124" s="23"/>
      <c r="Q124" s="23"/>
      <c r="R124" s="23"/>
      <c r="S124" s="23"/>
      <c r="T124" s="23"/>
      <c r="U124" s="23"/>
      <c r="V124" s="23"/>
      <c r="W124" s="23"/>
    </row>
    <row r="125" spans="1:25" s="34" customFormat="1" ht="18.75" customHeight="1" x14ac:dyDescent="0.2">
      <c r="A125" s="248"/>
      <c r="B125" s="413"/>
      <c r="C125" s="53">
        <v>10</v>
      </c>
      <c r="D125" s="1003" t="str">
        <f>Translations!$B$22</f>
        <v>Pojedinosti o mjernim točkama</v>
      </c>
      <c r="E125" s="1003"/>
      <c r="F125" s="1003"/>
      <c r="G125" s="1003"/>
      <c r="H125" s="1003"/>
      <c r="I125" s="1003"/>
      <c r="J125" s="1003"/>
      <c r="K125" s="1003"/>
      <c r="L125" s="1003"/>
      <c r="M125" s="1003"/>
      <c r="N125" s="1003"/>
      <c r="O125" s="36"/>
      <c r="P125" s="23"/>
      <c r="Q125" s="23"/>
      <c r="R125" s="23"/>
      <c r="S125" s="23"/>
      <c r="T125" s="23"/>
      <c r="U125" s="23"/>
      <c r="V125" s="23"/>
      <c r="W125" s="23"/>
      <c r="X125" s="248"/>
      <c r="Y125" s="248"/>
    </row>
    <row r="126" spans="1:25" ht="12.75" customHeight="1" x14ac:dyDescent="0.2">
      <c r="B126" s="416"/>
      <c r="C126" s="416"/>
      <c r="D126" s="440"/>
      <c r="E126" s="410"/>
      <c r="F126" s="410"/>
      <c r="G126" s="410"/>
      <c r="H126" s="410"/>
      <c r="I126" s="410"/>
      <c r="J126" s="410"/>
      <c r="K126" s="410"/>
      <c r="L126" s="410"/>
      <c r="M126" s="416"/>
      <c r="N126" s="416"/>
      <c r="O126" s="36"/>
      <c r="P126" s="23"/>
      <c r="Q126" s="23"/>
      <c r="R126" s="23"/>
      <c r="S126" s="23"/>
      <c r="T126" s="23"/>
      <c r="U126" s="23"/>
      <c r="V126" s="23"/>
      <c r="W126" s="23"/>
    </row>
    <row r="127" spans="1:25" ht="12.75" customHeight="1" x14ac:dyDescent="0.2">
      <c r="B127" s="416"/>
      <c r="C127" s="416"/>
      <c r="D127" s="877" t="str">
        <f>Translations!$B$579</f>
        <v>Ova uputa prikazana je samo za prvu mjernu točku.</v>
      </c>
      <c r="E127" s="873"/>
      <c r="F127" s="873"/>
      <c r="G127" s="873"/>
      <c r="H127" s="873"/>
      <c r="I127" s="873"/>
      <c r="J127" s="873"/>
      <c r="K127" s="873"/>
      <c r="L127" s="873"/>
      <c r="M127" s="873"/>
      <c r="N127" s="873"/>
      <c r="O127" s="36"/>
      <c r="P127" s="23"/>
      <c r="Q127" s="23"/>
      <c r="R127" s="23"/>
      <c r="S127" s="23"/>
      <c r="T127" s="23"/>
      <c r="U127" s="23"/>
      <c r="V127" s="23"/>
      <c r="W127" s="23"/>
    </row>
    <row r="128" spans="1:25" ht="12.75" customHeight="1" x14ac:dyDescent="0.2">
      <c r="B128" s="416"/>
      <c r="C128" s="416"/>
      <c r="D128" s="877" t="str">
        <f>Translations!$B$580</f>
        <v>Ukoliko želite prikazati podatke za sljedeće mjerne točke, kliknite na znak "+" na lijevoj strani u sivom području (funkcija grupiranja podataka).</v>
      </c>
      <c r="E128" s="873"/>
      <c r="F128" s="873"/>
      <c r="G128" s="873"/>
      <c r="H128" s="873"/>
      <c r="I128" s="873"/>
      <c r="J128" s="873"/>
      <c r="K128" s="873"/>
      <c r="L128" s="873"/>
      <c r="M128" s="873"/>
      <c r="N128" s="873"/>
      <c r="O128" s="36"/>
      <c r="P128" s="23"/>
      <c r="Q128" s="23"/>
      <c r="R128" s="23"/>
      <c r="S128" s="23"/>
      <c r="T128" s="23"/>
      <c r="U128" s="23"/>
      <c r="V128" s="23"/>
      <c r="W128" s="23"/>
    </row>
    <row r="129" spans="1:25" ht="12.75" customHeight="1" x14ac:dyDescent="0.2">
      <c r="B129" s="416"/>
      <c r="C129" s="416"/>
      <c r="D129" s="877" t="str">
        <f>Translations!$B$581</f>
        <v>Za dodavanje dodatnih mjernih točaka vratite se na poglavlje 6.d na listu C_Opis_postrojenja i tamo ih dodajte.</v>
      </c>
      <c r="E129" s="873"/>
      <c r="F129" s="873"/>
      <c r="G129" s="873"/>
      <c r="H129" s="873"/>
      <c r="I129" s="873"/>
      <c r="J129" s="873"/>
      <c r="K129" s="873"/>
      <c r="L129" s="873"/>
      <c r="M129" s="873"/>
      <c r="N129" s="873"/>
      <c r="O129" s="36"/>
      <c r="P129" s="23"/>
      <c r="Q129" s="23"/>
      <c r="R129" s="23"/>
      <c r="S129" s="23"/>
      <c r="T129" s="23"/>
      <c r="U129" s="23"/>
      <c r="V129" s="23"/>
      <c r="W129" s="23"/>
    </row>
    <row r="130" spans="1:25" ht="12.75" customHeight="1" x14ac:dyDescent="0.2">
      <c r="B130" s="416"/>
      <c r="C130" s="416"/>
      <c r="D130" s="877" t="str">
        <f>Translations!$B$135</f>
        <v>Za prikazivanje/skrivanje primjera, pritisnite na kućicu "Primjeri" unutar navigacijskog područja.</v>
      </c>
      <c r="E130" s="873"/>
      <c r="F130" s="873"/>
      <c r="G130" s="873"/>
      <c r="H130" s="873"/>
      <c r="I130" s="873"/>
      <c r="J130" s="873"/>
      <c r="K130" s="873"/>
      <c r="L130" s="873"/>
      <c r="M130" s="873"/>
      <c r="N130" s="873"/>
      <c r="O130" s="36"/>
      <c r="P130" s="23"/>
      <c r="Q130" s="23"/>
      <c r="R130" s="23"/>
      <c r="S130" s="23"/>
      <c r="T130" s="23"/>
      <c r="U130" s="23"/>
      <c r="V130" s="23"/>
      <c r="W130" s="23"/>
    </row>
    <row r="131" spans="1:25" ht="12.75" customHeight="1" x14ac:dyDescent="0.2">
      <c r="B131" s="416"/>
      <c r="C131" s="416"/>
      <c r="D131" s="877" t="str">
        <f>Translations!$B$582</f>
        <v>Primjer je prikazan u prvoj mjernoj točki.</v>
      </c>
      <c r="E131" s="873"/>
      <c r="F131" s="873"/>
      <c r="G131" s="873"/>
      <c r="H131" s="873"/>
      <c r="I131" s="873"/>
      <c r="J131" s="873"/>
      <c r="K131" s="873"/>
      <c r="L131" s="873"/>
      <c r="M131" s="873"/>
      <c r="N131" s="873"/>
      <c r="O131" s="36"/>
      <c r="P131" s="23"/>
      <c r="Q131" s="23"/>
      <c r="R131" s="23"/>
      <c r="S131" s="23"/>
      <c r="T131" s="23"/>
      <c r="U131" s="23"/>
      <c r="V131" s="23"/>
      <c r="W131" s="23"/>
    </row>
    <row r="132" spans="1:25" ht="12.75" customHeight="1" x14ac:dyDescent="0.2">
      <c r="B132" s="416"/>
      <c r="C132" s="416"/>
      <c r="D132" s="440"/>
      <c r="E132" s="410"/>
      <c r="F132" s="410"/>
      <c r="G132" s="410"/>
      <c r="H132" s="410"/>
      <c r="I132" s="410"/>
      <c r="J132" s="410"/>
      <c r="K132" s="410"/>
      <c r="L132" s="410"/>
      <c r="M132" s="416"/>
      <c r="N132" s="416"/>
      <c r="O132" s="36"/>
      <c r="P132" s="23"/>
      <c r="Q132" s="23"/>
      <c r="R132" s="23"/>
      <c r="S132" s="23"/>
      <c r="T132" s="23"/>
      <c r="U132" s="23"/>
      <c r="V132" s="23"/>
      <c r="W132" s="23"/>
    </row>
    <row r="133" spans="1:25" ht="12.75" customHeight="1" thickBot="1" x14ac:dyDescent="0.25">
      <c r="B133" s="416"/>
      <c r="C133" s="54"/>
      <c r="D133" s="55"/>
      <c r="E133" s="56"/>
      <c r="F133" s="54"/>
      <c r="G133" s="57"/>
      <c r="H133" s="57"/>
      <c r="I133" s="57"/>
      <c r="J133" s="57"/>
      <c r="K133" s="57"/>
      <c r="L133" s="57"/>
      <c r="M133" s="57"/>
      <c r="N133" s="57"/>
      <c r="O133" s="36"/>
      <c r="P133" s="23"/>
      <c r="Q133" s="23"/>
      <c r="R133" s="23"/>
      <c r="S133" s="23"/>
      <c r="T133" s="23"/>
      <c r="U133" s="23"/>
      <c r="V133" s="23"/>
      <c r="W133" s="23"/>
    </row>
    <row r="134" spans="1:25" ht="12.75" customHeight="1" thickBot="1" x14ac:dyDescent="0.25">
      <c r="B134" s="416"/>
      <c r="C134" s="416"/>
      <c r="D134" s="440"/>
      <c r="E134" s="410"/>
      <c r="F134" s="410"/>
      <c r="G134" s="410"/>
      <c r="H134" s="410"/>
      <c r="I134" s="410"/>
      <c r="J134" s="410"/>
      <c r="K134" s="410"/>
      <c r="L134" s="410"/>
      <c r="M134" s="416"/>
      <c r="N134" s="416"/>
      <c r="O134" s="36"/>
      <c r="P134" s="23"/>
      <c r="Q134" s="23"/>
      <c r="R134" s="23"/>
      <c r="S134" s="23"/>
      <c r="T134" s="23"/>
      <c r="U134" s="23"/>
      <c r="V134" s="23"/>
      <c r="W134" s="23"/>
      <c r="Y134" s="65" t="s">
        <v>725</v>
      </c>
    </row>
    <row r="135" spans="1:25" s="186" customFormat="1" ht="15" customHeight="1" thickBot="1" x14ac:dyDescent="0.25">
      <c r="A135" s="248"/>
      <c r="B135" s="34"/>
      <c r="C135" s="35" t="str">
        <f>"M"&amp;Q135</f>
        <v>M1</v>
      </c>
      <c r="D135" s="1179" t="str">
        <f>CONCATENATE(EUconst_MeasurementPoint," ",Q135,":")</f>
        <v>Točka mjerenja 1:</v>
      </c>
      <c r="E135" s="1179"/>
      <c r="F135" s="1179"/>
      <c r="G135" s="1193"/>
      <c r="H135" s="1200" t="str">
        <f>IF(INDEX('C_Opis postrojenja'!$F$171:$F$176,MATCH(C135,'C_Opis postrojenja'!$E$171:$E$176,0))&gt;0,INDEX('C_Opis postrojenja'!$F$171:$F$176,MATCH(C135,'C_Opis postrojenja'!$E$171:$E$176,0)),"")</f>
        <v/>
      </c>
      <c r="I135" s="1200"/>
      <c r="J135" s="1200"/>
      <c r="K135" s="1200"/>
      <c r="L135" s="1201"/>
      <c r="M135" s="1229" t="str">
        <f>IF(U135=TRUE,V135,"")</f>
        <v/>
      </c>
      <c r="N135" s="1230"/>
      <c r="O135" s="36"/>
      <c r="P135" s="252"/>
      <c r="Q135" s="33">
        <v>1</v>
      </c>
      <c r="R135" s="37"/>
      <c r="S135" s="40" t="b">
        <f>IF(INDEX('C_Opis postrojenja'!$M:$M,MATCH(Q137,'C_Opis postrojenja'!$Q:$Q,0))="",FALSE,TRUE)</f>
        <v>0</v>
      </c>
      <c r="T135" s="371" t="str">
        <f>IF(S135=TRUE,INDEX('C_Opis postrojenja'!$M:$M,MATCH(Q137,'C_Opis postrojenja'!$Q:$Q,0)),"")</f>
        <v/>
      </c>
      <c r="U135" s="40" t="b">
        <f>IF(INDEX('C_Opis postrojenja'!$N:$N,MATCH(Q137,'C_Opis postrojenja'!$Q:$Q,0))="",FALSE,TRUE)</f>
        <v>0</v>
      </c>
      <c r="V135" s="371" t="str">
        <f>IF(U135=TRUE,INDEX('C_Opis postrojenja'!$N:$N,MATCH(Q137,'C_Opis postrojenja'!$Q:$Q,0)),"")</f>
        <v/>
      </c>
      <c r="W135" s="37"/>
      <c r="X135" s="37"/>
      <c r="Y135" s="40" t="s">
        <v>418</v>
      </c>
    </row>
    <row r="136" spans="1:25" s="24" customFormat="1" ht="5.0999999999999996" customHeight="1" thickBot="1" x14ac:dyDescent="0.25">
      <c r="A136" s="65"/>
      <c r="B136" s="8"/>
      <c r="C136" s="8"/>
      <c r="D136" s="10"/>
      <c r="E136" s="8"/>
      <c r="F136" s="8"/>
      <c r="G136" s="8"/>
      <c r="H136" s="8"/>
      <c r="I136" s="8"/>
      <c r="J136" s="8"/>
      <c r="K136" s="8"/>
      <c r="L136" s="8"/>
      <c r="M136" s="7"/>
      <c r="N136" s="7"/>
      <c r="O136" s="36"/>
      <c r="P136" s="12"/>
      <c r="Q136" s="12"/>
      <c r="R136" s="23"/>
      <c r="S136" s="23"/>
      <c r="T136" s="23"/>
      <c r="U136" s="23"/>
      <c r="V136" s="23"/>
      <c r="W136" s="23"/>
      <c r="X136" s="23"/>
      <c r="Y136" s="23"/>
    </row>
    <row r="137" spans="1:25" s="24" customFormat="1" ht="13.5" thickBot="1" x14ac:dyDescent="0.25">
      <c r="A137" s="23"/>
      <c r="D137" s="13" t="s">
        <v>1016</v>
      </c>
      <c r="E137" s="985" t="str">
        <f>Translations!$B$583</f>
        <v>Način rada:</v>
      </c>
      <c r="F137" s="985"/>
      <c r="G137" s="1268"/>
      <c r="H137" s="1243"/>
      <c r="I137" s="1243"/>
      <c r="J137" s="1243"/>
      <c r="K137" s="14"/>
      <c r="L137" s="14"/>
      <c r="M137" s="1229" t="str">
        <f>IF(S135=TRUE,T135,"")</f>
        <v/>
      </c>
      <c r="N137" s="1230"/>
      <c r="O137" s="36"/>
      <c r="P137" s="23"/>
      <c r="Q137" s="32" t="str">
        <f>EUconst_CNTR_SourceCategory&amp;C135</f>
        <v>SourceCategory_M1</v>
      </c>
      <c r="R137" s="23"/>
      <c r="S137" s="23"/>
      <c r="T137" s="23"/>
      <c r="U137" s="23"/>
      <c r="V137" s="23"/>
      <c r="W137" s="23"/>
      <c r="X137" s="23"/>
      <c r="Y137" s="23"/>
    </row>
    <row r="138" spans="1:25" s="24" customFormat="1" ht="5.0999999999999996" hidden="1" customHeight="1" thickBot="1" x14ac:dyDescent="0.25">
      <c r="A138" s="12" t="s">
        <v>1371</v>
      </c>
      <c r="B138" s="8"/>
      <c r="C138" s="8"/>
      <c r="D138" s="10"/>
      <c r="E138" s="8"/>
      <c r="F138" s="8"/>
      <c r="G138" s="8"/>
      <c r="H138" s="8"/>
      <c r="I138" s="8"/>
      <c r="J138" s="8"/>
      <c r="K138" s="8"/>
      <c r="L138" s="8"/>
      <c r="M138" s="7"/>
      <c r="N138" s="7"/>
      <c r="O138" s="36"/>
      <c r="P138" s="12"/>
      <c r="Q138" s="12"/>
      <c r="R138" s="23"/>
      <c r="S138" s="23"/>
      <c r="T138" s="23"/>
      <c r="U138" s="23"/>
      <c r="V138" s="23"/>
      <c r="W138" s="23"/>
      <c r="X138" s="23"/>
      <c r="Y138" s="23"/>
    </row>
    <row r="139" spans="1:25" s="186" customFormat="1" ht="15" hidden="1" customHeight="1" thickBot="1" x14ac:dyDescent="0.25">
      <c r="A139" s="12" t="s">
        <v>1371</v>
      </c>
      <c r="B139" s="34"/>
      <c r="C139" s="35"/>
      <c r="D139" s="1247" t="str">
        <f>Translations!$B$452</f>
        <v>Primjer:</v>
      </c>
      <c r="E139" s="1247"/>
      <c r="F139" s="1247"/>
      <c r="G139" s="1248"/>
      <c r="H139" s="1249" t="str">
        <f>Translations!$B$279</f>
        <v>Ispust peći na ugljen, mjerna platforma A</v>
      </c>
      <c r="I139" s="1249"/>
      <c r="J139" s="1249"/>
      <c r="K139" s="1249"/>
      <c r="L139" s="1250"/>
      <c r="M139" s="1244" t="s">
        <v>1586</v>
      </c>
      <c r="N139" s="1245"/>
      <c r="O139" s="36"/>
      <c r="P139" s="252"/>
      <c r="Q139" s="23"/>
      <c r="R139" s="23"/>
      <c r="S139" s="23"/>
      <c r="T139" s="23"/>
      <c r="U139" s="23"/>
      <c r="V139" s="23"/>
      <c r="W139" s="37"/>
      <c r="X139" s="37"/>
      <c r="Y139" s="37"/>
    </row>
    <row r="140" spans="1:25" s="24" customFormat="1" ht="5.0999999999999996" hidden="1" customHeight="1" thickBot="1" x14ac:dyDescent="0.25">
      <c r="A140" s="12" t="s">
        <v>1371</v>
      </c>
      <c r="B140" s="8"/>
      <c r="C140" s="8"/>
      <c r="D140" s="10"/>
      <c r="E140" s="8"/>
      <c r="F140" s="8"/>
      <c r="G140" s="8"/>
      <c r="H140" s="8"/>
      <c r="I140" s="8"/>
      <c r="J140" s="8"/>
      <c r="K140" s="8"/>
      <c r="L140" s="8"/>
      <c r="M140" s="7"/>
      <c r="N140" s="7"/>
      <c r="O140" s="36"/>
      <c r="P140" s="12"/>
      <c r="Q140" s="23"/>
      <c r="R140" s="23"/>
      <c r="S140" s="23"/>
      <c r="T140" s="23"/>
      <c r="U140" s="23"/>
      <c r="V140" s="23"/>
      <c r="W140" s="23"/>
      <c r="X140" s="23"/>
      <c r="Y140" s="23"/>
    </row>
    <row r="141" spans="1:25" s="24" customFormat="1" ht="13.5" hidden="1" thickBot="1" x14ac:dyDescent="0.25">
      <c r="A141" s="12" t="s">
        <v>1371</v>
      </c>
      <c r="D141" s="13"/>
      <c r="E141" s="985"/>
      <c r="F141" s="985"/>
      <c r="G141" s="1268"/>
      <c r="H141" s="1199" t="str">
        <f>Translations!$B$584</f>
        <v>Redovni i izvanredni rad</v>
      </c>
      <c r="I141" s="1199"/>
      <c r="J141" s="1199"/>
      <c r="K141" s="14"/>
      <c r="L141" s="14"/>
      <c r="M141" s="1244" t="str">
        <f>Translations!$B$313</f>
        <v>Glavni</v>
      </c>
      <c r="N141" s="1245"/>
      <c r="O141" s="36"/>
      <c r="P141" s="23"/>
      <c r="Q141" s="23"/>
      <c r="R141" s="23"/>
      <c r="S141" s="23"/>
      <c r="T141" s="23"/>
      <c r="U141" s="23"/>
      <c r="V141" s="23"/>
      <c r="W141" s="23"/>
      <c r="X141" s="23"/>
      <c r="Y141" s="23"/>
    </row>
    <row r="142" spans="1:25" s="24" customFormat="1" ht="5.0999999999999996" hidden="1" customHeight="1" x14ac:dyDescent="0.2">
      <c r="A142" s="12" t="s">
        <v>1371</v>
      </c>
      <c r="B142" s="8"/>
      <c r="C142" s="8"/>
      <c r="D142" s="10"/>
      <c r="E142" s="8"/>
      <c r="F142" s="8"/>
      <c r="G142" s="8"/>
      <c r="H142" s="8"/>
      <c r="I142" s="8"/>
      <c r="J142" s="8"/>
      <c r="K142" s="8"/>
      <c r="L142" s="8"/>
      <c r="M142" s="7"/>
      <c r="N142" s="7"/>
      <c r="O142" s="36"/>
      <c r="P142" s="12"/>
      <c r="Q142" s="12"/>
      <c r="R142" s="23"/>
      <c r="S142" s="23"/>
      <c r="T142" s="23"/>
      <c r="U142" s="23"/>
      <c r="V142" s="23"/>
      <c r="W142" s="23"/>
      <c r="X142" s="23"/>
      <c r="Y142" s="23"/>
    </row>
    <row r="143" spans="1:25" s="24" customFormat="1" ht="25.5" customHeight="1" x14ac:dyDescent="0.2">
      <c r="A143" s="23"/>
      <c r="D143" s="13"/>
      <c r="E143" s="1016" t="str">
        <f>Translations!$B$585</f>
        <v>Potvrdite je li ova mjerna točka mjesto mjerenja emisije tokom redovnog rada ili izvanrednog rada (tijekom razdoblja restrikcije i tranzicije, uključujući vrijeme kada je postrojenje u kvaru i probnom radu).</v>
      </c>
      <c r="F143" s="1016"/>
      <c r="G143" s="1016"/>
      <c r="H143" s="1016"/>
      <c r="I143" s="1016"/>
      <c r="J143" s="1016"/>
      <c r="K143" s="1016"/>
      <c r="L143" s="1016"/>
      <c r="M143" s="1016"/>
      <c r="N143" s="1016"/>
      <c r="O143" s="36"/>
      <c r="P143" s="23"/>
      <c r="Q143" s="23"/>
      <c r="R143" s="23"/>
      <c r="S143" s="23"/>
      <c r="T143" s="23"/>
      <c r="U143" s="23"/>
      <c r="V143" s="23"/>
      <c r="W143" s="6" t="s">
        <v>101</v>
      </c>
      <c r="X143" s="23"/>
      <c r="Y143" s="23"/>
    </row>
    <row r="144" spans="1:25" s="24" customFormat="1" ht="12.75" customHeight="1" x14ac:dyDescent="0.2">
      <c r="A144" s="23"/>
      <c r="D144" s="222"/>
      <c r="E144" s="1016" t="str">
        <f>Translations!$B$586</f>
        <v>Informacija u zelenom polju preuzeta je automatski iz točke 6(d) u listu C_Opis_postrojenja.</v>
      </c>
      <c r="F144" s="1016"/>
      <c r="G144" s="1016"/>
      <c r="H144" s="1016"/>
      <c r="I144" s="1016"/>
      <c r="J144" s="1016"/>
      <c r="K144" s="1016"/>
      <c r="L144" s="1016"/>
      <c r="M144" s="1016"/>
      <c r="N144" s="1016"/>
      <c r="O144" s="36"/>
      <c r="P144" s="23"/>
      <c r="Q144" s="23"/>
      <c r="R144" s="23"/>
      <c r="S144" s="23"/>
      <c r="T144" s="23"/>
      <c r="U144" s="23"/>
      <c r="V144" s="23"/>
      <c r="W144" s="23"/>
      <c r="X144" s="23"/>
      <c r="Y144" s="23"/>
    </row>
    <row r="145" spans="1:25" s="24" customFormat="1" ht="5.0999999999999996" customHeight="1" x14ac:dyDescent="0.2">
      <c r="A145" s="23"/>
      <c r="D145" s="222"/>
      <c r="O145" s="36"/>
      <c r="P145" s="23"/>
      <c r="Q145" s="23"/>
      <c r="R145" s="23"/>
      <c r="S145" s="23"/>
      <c r="T145" s="23"/>
      <c r="U145" s="23"/>
      <c r="V145" s="23"/>
      <c r="W145" s="23"/>
      <c r="X145" s="23"/>
      <c r="Y145" s="23"/>
    </row>
    <row r="146" spans="1:25" s="24" customFormat="1" ht="12.75" customHeight="1" x14ac:dyDescent="0.2">
      <c r="A146" s="23"/>
      <c r="D146" s="1179" t="str">
        <f>Translations!$B$446</f>
        <v>Automatske upute o primjenjivim razinama točnosti:</v>
      </c>
      <c r="E146" s="1179"/>
      <c r="F146" s="1179"/>
      <c r="G146" s="1179"/>
      <c r="H146" s="1179"/>
      <c r="I146" s="1179"/>
      <c r="J146" s="1179"/>
      <c r="K146" s="1179"/>
      <c r="L146" s="1179"/>
      <c r="M146" s="1179"/>
      <c r="N146" s="1179"/>
      <c r="O146" s="36"/>
      <c r="P146" s="23"/>
      <c r="Q146" s="23"/>
      <c r="R146" s="23"/>
      <c r="S146" s="23"/>
      <c r="T146" s="23"/>
      <c r="U146" s="23"/>
      <c r="V146" s="23"/>
      <c r="W146" s="23"/>
      <c r="X146" s="23"/>
      <c r="Y146" s="23"/>
    </row>
    <row r="147" spans="1:25" s="24" customFormat="1" ht="5.0999999999999996" customHeight="1" x14ac:dyDescent="0.2">
      <c r="A147" s="23"/>
      <c r="D147" s="13"/>
      <c r="E147" s="129"/>
      <c r="F147" s="129"/>
      <c r="G147" s="129"/>
      <c r="H147" s="129"/>
      <c r="I147" s="129"/>
      <c r="J147" s="129"/>
      <c r="K147" s="129"/>
      <c r="L147" s="129"/>
      <c r="M147" s="129"/>
      <c r="N147" s="129"/>
      <c r="O147" s="36"/>
      <c r="P147" s="23"/>
      <c r="Q147" s="23"/>
      <c r="R147" s="23"/>
      <c r="S147" s="23"/>
      <c r="T147" s="23"/>
      <c r="U147" s="23"/>
      <c r="V147" s="23"/>
      <c r="W147" s="23"/>
      <c r="X147" s="23"/>
      <c r="Y147" s="23"/>
    </row>
    <row r="148" spans="1:25" s="24" customFormat="1" ht="25.5" customHeight="1" x14ac:dyDescent="0.2">
      <c r="A148" s="23"/>
      <c r="D148" s="13"/>
      <c r="E148" s="1016" t="str">
        <f>Translations!$B$587</f>
        <v xml:space="preserve">Temeljem unosa u poglavljima 5(d) i 6(d) zahtjevane razine točnosti za metodologiju mjerenja prikazat će se u zelenim poljima. To su minimalne razine točnosti za glavne izvore emisija. Ipak, mogu biti dozvoljene i niže razine točnosti. Upute će biti prikazane dolje u zelenom polju, ovisno o sljedećim točkama:  </v>
      </c>
      <c r="F148" s="1016"/>
      <c r="G148" s="1016"/>
      <c r="H148" s="1016"/>
      <c r="I148" s="1016"/>
      <c r="J148" s="1016"/>
      <c r="K148" s="1016"/>
      <c r="L148" s="1016"/>
      <c r="M148" s="1016"/>
      <c r="N148" s="1016"/>
      <c r="O148" s="36"/>
      <c r="P148" s="23"/>
      <c r="Q148" s="23"/>
      <c r="R148" s="23"/>
      <c r="S148" s="23"/>
      <c r="T148" s="23"/>
      <c r="U148" s="23"/>
      <c r="V148" s="23"/>
      <c r="W148" s="23"/>
      <c r="X148" s="23"/>
      <c r="Y148" s="23"/>
    </row>
    <row r="149" spans="1:25" s="24" customFormat="1" ht="25.5" customHeight="1" x14ac:dyDescent="0.2">
      <c r="A149" s="23"/>
      <c r="D149" s="13"/>
      <c r="E149" s="49" t="s">
        <v>1290</v>
      </c>
      <c r="F149" s="1016" t="str">
        <f>Translations!$B$588</f>
        <v>Niže razine točnosti primjenjuju se na izvore emisija koji emitiraju manje od 5000 tona CO2(e) godišnje ili koji doprinose ukupnoj godišnjoj emisiji postrojenja s manje od 10% , odnosno ono što iznosi više u skladu s člankom 41. stavkom 1. Uredbe</v>
      </c>
      <c r="G149" s="1016"/>
      <c r="H149" s="1016"/>
      <c r="I149" s="1016"/>
      <c r="J149" s="1016"/>
      <c r="K149" s="1016"/>
      <c r="L149" s="1016"/>
      <c r="M149" s="1016"/>
      <c r="N149" s="1016"/>
      <c r="O149" s="36"/>
      <c r="P149" s="23"/>
      <c r="Q149" s="23"/>
      <c r="R149" s="23"/>
      <c r="S149" s="23"/>
      <c r="T149" s="23"/>
      <c r="U149" s="23"/>
      <c r="V149" s="23"/>
      <c r="W149" s="23"/>
      <c r="X149" s="23"/>
      <c r="Y149" s="23"/>
    </row>
    <row r="150" spans="1:25" s="24" customFormat="1" ht="5.0999999999999996" customHeight="1" x14ac:dyDescent="0.2">
      <c r="A150" s="23"/>
      <c r="D150" s="13"/>
      <c r="O150" s="36"/>
      <c r="P150" s="23"/>
      <c r="Q150" s="23"/>
      <c r="R150" s="23"/>
      <c r="S150" s="23"/>
      <c r="T150" s="23"/>
      <c r="U150" s="23"/>
      <c r="V150" s="23"/>
      <c r="W150" s="23"/>
      <c r="X150" s="23"/>
      <c r="Y150" s="23"/>
    </row>
    <row r="151" spans="1:25" s="24" customFormat="1" ht="60" customHeight="1" x14ac:dyDescent="0.2">
      <c r="A151" s="23"/>
      <c r="D151" s="13"/>
      <c r="E151" s="1223" t="str">
        <f>IF(H135="","",INDEX(EUconst_CEMSTiersMsg,MATCH(Q151,EUconst_CEMSTiers,0)))</f>
        <v/>
      </c>
      <c r="F151" s="1224"/>
      <c r="G151" s="1224"/>
      <c r="H151" s="1224"/>
      <c r="I151" s="1224"/>
      <c r="J151" s="1224"/>
      <c r="K151" s="1224"/>
      <c r="L151" s="1224"/>
      <c r="M151" s="1224"/>
      <c r="N151" s="1225"/>
      <c r="O151" s="36"/>
      <c r="P151" s="6"/>
      <c r="Q151" s="207" t="str">
        <f>IF(CNTR_SmallEmitter=TRUE,EUconst_CNTR_SmallEmitter,EUconst_CNTR_NoSmallEmitter) &amp; "_" &amp; IF(M137="",1,MATCH(M137,SourceCategoryCEMS,0))</f>
        <v>NoSmallEmitter__1</v>
      </c>
      <c r="R151" s="23"/>
      <c r="S151" s="23"/>
      <c r="T151" s="23"/>
      <c r="U151" s="23"/>
      <c r="V151" s="23"/>
      <c r="W151" s="23"/>
      <c r="X151" s="23"/>
      <c r="Y151" s="23"/>
    </row>
    <row r="152" spans="1:25" s="24" customFormat="1" ht="60" hidden="1" customHeight="1" x14ac:dyDescent="0.2">
      <c r="A152" s="12" t="s">
        <v>1371</v>
      </c>
      <c r="D152" s="13"/>
      <c r="E152" s="1226" t="str">
        <f>Translations!$B$589</f>
        <v>Članak 41. Uredbe: Minimalna razina točnosti prikazana ispod biti će primjenjena. 
Niža razina točnosti može se koristiti uz minimum razine točnosti 1 samo tamo, gdje možete dokazati do zadovoljavajuće mjere nadležnom tijelu, da primjena zahtijevane razine točnosti tehnički nije izvediva ili će dovesti do neopravdano visokih troškova. Odnosno,  da primjena metodologije proračuna korištenjem pragova razina prema članku 26.Uredbe tehnički nije izvediva ili će dovesti do neopravdano visokih troškova.</v>
      </c>
      <c r="F152" s="1227"/>
      <c r="G152" s="1227"/>
      <c r="H152" s="1227"/>
      <c r="I152" s="1227"/>
      <c r="J152" s="1227"/>
      <c r="K152" s="1227"/>
      <c r="L152" s="1227"/>
      <c r="M152" s="1227"/>
      <c r="N152" s="1228"/>
      <c r="O152" s="36"/>
      <c r="P152" s="6"/>
      <c r="Q152" s="23"/>
      <c r="R152" s="23"/>
      <c r="S152" s="23"/>
      <c r="T152" s="23"/>
      <c r="U152" s="23"/>
      <c r="V152" s="23"/>
      <c r="W152" s="23"/>
      <c r="X152" s="23"/>
      <c r="Y152" s="23"/>
    </row>
    <row r="153" spans="1:25" s="24" customFormat="1" ht="12.75" customHeight="1" x14ac:dyDescent="0.2">
      <c r="A153" s="23"/>
      <c r="D153" s="13"/>
      <c r="O153" s="36"/>
      <c r="P153" s="23"/>
      <c r="Q153" s="23"/>
      <c r="R153" s="23"/>
      <c r="S153" s="23"/>
      <c r="T153" s="23"/>
      <c r="U153" s="23"/>
      <c r="V153" s="23"/>
      <c r="W153" s="23"/>
      <c r="X153" s="23"/>
      <c r="Y153" s="23"/>
    </row>
    <row r="154" spans="1:25" s="24" customFormat="1" ht="15" customHeight="1" x14ac:dyDescent="0.2">
      <c r="A154" s="23"/>
      <c r="D154" s="1179" t="str">
        <f>Translations!$B$590</f>
        <v>Instrumenti i razine točnosti:</v>
      </c>
      <c r="E154" s="1179"/>
      <c r="F154" s="1179"/>
      <c r="G154" s="1179"/>
      <c r="H154" s="1179"/>
      <c r="I154" s="1179"/>
      <c r="J154" s="1179"/>
      <c r="K154" s="1179"/>
      <c r="L154" s="1179"/>
      <c r="M154" s="1179"/>
      <c r="N154" s="1179"/>
      <c r="O154" s="36"/>
      <c r="P154" s="23"/>
      <c r="Q154" s="23"/>
      <c r="R154" s="23"/>
      <c r="S154" s="23"/>
      <c r="T154" s="23"/>
      <c r="U154" s="23"/>
      <c r="V154" s="23"/>
      <c r="W154" s="23"/>
      <c r="X154" s="23"/>
      <c r="Y154" s="23"/>
    </row>
    <row r="155" spans="1:25" s="24" customFormat="1" ht="5.0999999999999996" customHeight="1" x14ac:dyDescent="0.2">
      <c r="A155" s="23"/>
      <c r="D155" s="13"/>
      <c r="O155" s="36"/>
      <c r="P155" s="23"/>
      <c r="Q155" s="23"/>
      <c r="R155" s="23"/>
      <c r="S155" s="23"/>
      <c r="T155" s="23"/>
      <c r="U155" s="23"/>
      <c r="V155" s="23"/>
      <c r="W155" s="23"/>
      <c r="X155" s="23"/>
      <c r="Y155" s="23"/>
    </row>
    <row r="156" spans="1:25" s="24" customFormat="1" ht="12.75" customHeight="1" x14ac:dyDescent="0.2">
      <c r="A156" s="23"/>
      <c r="D156" s="13" t="s">
        <v>1018</v>
      </c>
      <c r="E156" s="14" t="str">
        <f>Translations!$B$472</f>
        <v>Korišteni mjerni instrumenti:</v>
      </c>
      <c r="H156" s="215"/>
      <c r="I156" s="215"/>
      <c r="J156" s="215"/>
      <c r="K156" s="215"/>
      <c r="L156" s="215"/>
      <c r="O156" s="36"/>
      <c r="P156" s="23"/>
      <c r="Q156" s="23"/>
      <c r="R156" s="23"/>
      <c r="S156" s="23"/>
      <c r="T156" s="23"/>
      <c r="U156" s="23"/>
      <c r="V156" s="23"/>
      <c r="W156" s="23"/>
      <c r="X156" s="23"/>
      <c r="Y156" s="23"/>
    </row>
    <row r="157" spans="1:25" s="24" customFormat="1" ht="12.75" hidden="1" customHeight="1" x14ac:dyDescent="0.2">
      <c r="A157" s="12" t="s">
        <v>1371</v>
      </c>
      <c r="D157" s="1247"/>
      <c r="E157" s="1247"/>
      <c r="F157" s="1247"/>
      <c r="G157" s="1248"/>
      <c r="H157" s="258" t="str">
        <f>Translations!$B$591</f>
        <v>MM1: CO2</v>
      </c>
      <c r="I157" s="258" t="str">
        <f>Translations!$B$592</f>
        <v>MM2: Protok</v>
      </c>
      <c r="J157" s="258"/>
      <c r="K157" s="258"/>
      <c r="L157" s="258"/>
      <c r="M157" s="223"/>
      <c r="N157" s="223"/>
      <c r="O157" s="36"/>
      <c r="P157" s="23"/>
      <c r="Q157" s="23"/>
      <c r="R157" s="23"/>
      <c r="S157" s="23"/>
      <c r="T157" s="23"/>
      <c r="U157" s="23"/>
      <c r="V157" s="23"/>
      <c r="W157" s="23"/>
      <c r="X157" s="23"/>
      <c r="Y157" s="23"/>
    </row>
    <row r="158" spans="1:25" s="24" customFormat="1" ht="5.0999999999999996" customHeight="1" x14ac:dyDescent="0.2">
      <c r="A158" s="23"/>
      <c r="D158" s="13"/>
      <c r="E158" s="14"/>
      <c r="O158" s="36"/>
      <c r="P158" s="23"/>
      <c r="Q158" s="23"/>
      <c r="R158" s="23"/>
      <c r="S158" s="23"/>
      <c r="T158" s="23"/>
      <c r="U158" s="23"/>
      <c r="V158" s="23"/>
      <c r="W158" s="23"/>
      <c r="X158" s="23"/>
      <c r="Y158" s="23"/>
    </row>
    <row r="159" spans="1:25" s="24" customFormat="1" x14ac:dyDescent="0.2">
      <c r="A159" s="23"/>
      <c r="D159" s="13"/>
      <c r="E159" s="1016" t="str">
        <f>Translations!$B$593</f>
        <v>Odaberite jedan ili više instrumenata koje ste definirali u odjeljku 9 (c).</v>
      </c>
      <c r="F159" s="1016"/>
      <c r="G159" s="1016"/>
      <c r="H159" s="1016"/>
      <c r="I159" s="1016"/>
      <c r="J159" s="1016"/>
      <c r="K159" s="1016"/>
      <c r="L159" s="1016"/>
      <c r="M159" s="1016"/>
      <c r="N159" s="1016"/>
      <c r="O159" s="36"/>
      <c r="P159" s="6"/>
      <c r="Q159" s="23"/>
      <c r="R159" s="23"/>
      <c r="S159" s="23"/>
      <c r="T159" s="23"/>
      <c r="U159" s="23"/>
      <c r="V159" s="23"/>
      <c r="W159" s="23"/>
      <c r="X159" s="23"/>
      <c r="Y159" s="23"/>
    </row>
    <row r="160" spans="1:25" s="24" customFormat="1" ht="12.75" customHeight="1" x14ac:dyDescent="0.2">
      <c r="A160" s="23"/>
      <c r="D160" s="13"/>
      <c r="E160" s="1016" t="str">
        <f>Translations!$B$594</f>
        <v>Ako se koristi više od pet mjernih instrumenata za ovu mjernu točku, u polje za komentar dodajte objašnjenje.</v>
      </c>
      <c r="F160" s="1016"/>
      <c r="G160" s="1016"/>
      <c r="H160" s="1016"/>
      <c r="I160" s="1016"/>
      <c r="J160" s="1016"/>
      <c r="K160" s="1016"/>
      <c r="L160" s="1016"/>
      <c r="M160" s="1016"/>
      <c r="N160" s="1016"/>
      <c r="O160" s="36"/>
      <c r="P160" s="6"/>
      <c r="Q160" s="23"/>
      <c r="R160" s="23"/>
      <c r="S160" s="23"/>
      <c r="T160" s="23"/>
      <c r="U160" s="23"/>
      <c r="V160" s="23"/>
      <c r="W160" s="23"/>
      <c r="X160" s="23"/>
      <c r="Y160" s="23"/>
    </row>
    <row r="161" spans="1:25" s="24" customFormat="1" ht="5.0999999999999996" customHeight="1" x14ac:dyDescent="0.2">
      <c r="A161" s="23"/>
      <c r="D161" s="13"/>
      <c r="E161" s="14"/>
      <c r="O161" s="36"/>
      <c r="P161" s="6"/>
      <c r="Q161" s="23"/>
      <c r="R161" s="23"/>
      <c r="S161" s="23"/>
      <c r="T161" s="23"/>
      <c r="U161" s="23"/>
      <c r="V161" s="23"/>
      <c r="W161" s="23"/>
      <c r="X161" s="23"/>
      <c r="Y161" s="23"/>
    </row>
    <row r="162" spans="1:25" s="24" customFormat="1" x14ac:dyDescent="0.2">
      <c r="A162" s="23"/>
      <c r="D162" s="13"/>
      <c r="E162" s="24" t="str">
        <f>Translations!$B$475</f>
        <v>Komentar/opis pristupa ako se koristi više instrumenata:</v>
      </c>
      <c r="I162" s="11"/>
      <c r="O162" s="36"/>
      <c r="P162" s="23"/>
      <c r="Q162" s="23"/>
      <c r="R162" s="23"/>
      <c r="S162" s="23"/>
      <c r="T162" s="23"/>
      <c r="U162" s="23"/>
      <c r="V162" s="23"/>
      <c r="W162" s="23"/>
      <c r="X162" s="23"/>
      <c r="Y162" s="23"/>
    </row>
    <row r="163" spans="1:25" s="24" customFormat="1" ht="5.0999999999999996" customHeight="1" x14ac:dyDescent="0.2">
      <c r="A163" s="23"/>
      <c r="D163" s="13"/>
      <c r="E163" s="67"/>
      <c r="F163" s="67"/>
      <c r="G163" s="67"/>
      <c r="H163" s="67"/>
      <c r="I163" s="67"/>
      <c r="J163" s="67"/>
      <c r="K163" s="67"/>
      <c r="L163" s="67"/>
      <c r="M163" s="67"/>
      <c r="N163" s="67"/>
      <c r="O163" s="36"/>
      <c r="P163" s="6"/>
      <c r="Q163" s="23"/>
      <c r="R163" s="23"/>
      <c r="S163" s="23"/>
      <c r="T163" s="23"/>
      <c r="U163" s="23"/>
      <c r="V163" s="23"/>
      <c r="W163" s="23"/>
      <c r="X163" s="23"/>
      <c r="Y163" s="23"/>
    </row>
    <row r="164" spans="1:25" s="24" customFormat="1" ht="12.75" customHeight="1" x14ac:dyDescent="0.2">
      <c r="A164" s="23"/>
      <c r="D164" s="13"/>
      <c r="E164" s="1246"/>
      <c r="F164" s="1235"/>
      <c r="G164" s="1235"/>
      <c r="H164" s="1235"/>
      <c r="I164" s="1235"/>
      <c r="J164" s="1235"/>
      <c r="K164" s="1235"/>
      <c r="L164" s="1235"/>
      <c r="M164" s="1235"/>
      <c r="N164" s="1236"/>
      <c r="O164" s="36"/>
      <c r="P164" s="23"/>
      <c r="Q164" s="23"/>
      <c r="R164" s="23"/>
      <c r="S164" s="23"/>
      <c r="T164" s="23"/>
      <c r="U164" s="23"/>
      <c r="V164" s="23"/>
      <c r="W164" s="23"/>
      <c r="X164" s="23"/>
      <c r="Y164" s="23"/>
    </row>
    <row r="165" spans="1:25" s="24" customFormat="1" x14ac:dyDescent="0.2">
      <c r="A165" s="23"/>
      <c r="D165" s="13"/>
      <c r="E165" s="1231"/>
      <c r="F165" s="1232"/>
      <c r="G165" s="1232"/>
      <c r="H165" s="1232"/>
      <c r="I165" s="1232"/>
      <c r="J165" s="1232"/>
      <c r="K165" s="1232"/>
      <c r="L165" s="1232"/>
      <c r="M165" s="1232"/>
      <c r="N165" s="1233"/>
      <c r="O165" s="36"/>
      <c r="P165" s="23"/>
      <c r="Q165" s="23"/>
      <c r="R165" s="23"/>
      <c r="S165" s="23"/>
      <c r="T165" s="23"/>
      <c r="U165" s="23"/>
      <c r="V165" s="23"/>
      <c r="W165" s="23"/>
      <c r="X165" s="23"/>
      <c r="Y165" s="23"/>
    </row>
    <row r="166" spans="1:25" s="24" customFormat="1" x14ac:dyDescent="0.2">
      <c r="A166" s="23"/>
      <c r="D166" s="13"/>
      <c r="E166" s="1202"/>
      <c r="F166" s="1203"/>
      <c r="G166" s="1203"/>
      <c r="H166" s="1203"/>
      <c r="I166" s="1203"/>
      <c r="J166" s="1203"/>
      <c r="K166" s="1203"/>
      <c r="L166" s="1203"/>
      <c r="M166" s="1203"/>
      <c r="N166" s="1204"/>
      <c r="O166" s="36"/>
      <c r="P166" s="23"/>
      <c r="Q166" s="23"/>
      <c r="R166" s="23"/>
      <c r="S166" s="23"/>
      <c r="T166" s="23"/>
      <c r="U166" s="23"/>
      <c r="V166" s="23"/>
      <c r="W166" s="23"/>
      <c r="X166" s="23"/>
      <c r="Y166" s="23"/>
    </row>
    <row r="167" spans="1:25" s="24" customFormat="1" x14ac:dyDescent="0.2">
      <c r="A167" s="23"/>
      <c r="D167" s="13"/>
      <c r="O167" s="36"/>
      <c r="P167" s="23"/>
      <c r="Q167" s="23"/>
      <c r="R167" s="23"/>
      <c r="S167" s="23" t="s">
        <v>417</v>
      </c>
      <c r="T167" s="23"/>
      <c r="U167" s="23"/>
      <c r="V167" s="23"/>
      <c r="W167" s="23"/>
      <c r="X167" s="23"/>
      <c r="Y167" s="23"/>
    </row>
    <row r="168" spans="1:25" s="24" customFormat="1" x14ac:dyDescent="0.2">
      <c r="A168" s="23"/>
      <c r="D168" s="13" t="s">
        <v>552</v>
      </c>
      <c r="E168" s="14" t="str">
        <f>Translations!$B$595</f>
        <v>Zahtijevana razina točnosti:</v>
      </c>
      <c r="H168" s="30" t="str">
        <f>IF(H135="","",IF(CNTR_Category="A",INDEX(EUconst_CEMSMinimumTiers,MATCH(M135,EUconst_CEMSTypes,0)),INDEX(EUconst_CEMSHighestTiers,MATCH(M135,EUconst_CEMSTypes,0))))</f>
        <v/>
      </c>
      <c r="I168" s="26" t="str">
        <f>IF(H168="","",IF(S168=0,EUconst_NA,IF(ISERROR(S168),"",EUconst_MsgTierActivityLevel &amp; " " &amp;S168)))</f>
        <v/>
      </c>
      <c r="J168" s="27"/>
      <c r="K168" s="27"/>
      <c r="L168" s="27"/>
      <c r="M168" s="27"/>
      <c r="N168" s="28"/>
      <c r="O168" s="36"/>
      <c r="P168" s="23"/>
      <c r="Q168" s="65"/>
      <c r="R168" s="23"/>
      <c r="S168" s="32" t="str">
        <f>IF(H168="","",IF(H168=EUconst_NA,"",INDEX(EUwideConstants!$H$778:$O$781,MATCH(M135,EUconst_CEMSTypes,0),MATCH(H168,CNTR_TierList,0))))</f>
        <v/>
      </c>
      <c r="T168" s="23"/>
      <c r="U168" s="23"/>
      <c r="V168" s="23"/>
      <c r="W168" s="23"/>
      <c r="X168" s="23"/>
      <c r="Y168" s="23"/>
    </row>
    <row r="169" spans="1:25" s="24" customFormat="1" x14ac:dyDescent="0.2">
      <c r="A169" s="23"/>
      <c r="D169" s="13" t="s">
        <v>1020</v>
      </c>
      <c r="E169" s="14" t="str">
        <f>Translations!$B$596</f>
        <v>Korištena razina točnosti:</v>
      </c>
      <c r="H169" s="192"/>
      <c r="I169" s="26" t="str">
        <f>IF(OR(ISBLANK(H169),H169=EUconst_NoTier),"",IF(S169=EUconst_NA,EUconst_NA,IF(ISERROR(S169),"",EUconst_MsgTierActivityLevel &amp; " " &amp;S169)))</f>
        <v/>
      </c>
      <c r="J169" s="27"/>
      <c r="K169" s="27"/>
      <c r="L169" s="27"/>
      <c r="M169" s="27"/>
      <c r="N169" s="28"/>
      <c r="O169" s="36"/>
      <c r="P169" s="23"/>
      <c r="Q169" s="65"/>
      <c r="R169" s="23"/>
      <c r="S169" s="32" t="str">
        <f>IF(H169="","",IF(H169=EUconst_NA,"",INDEX(EUwideConstants!$H$778:$O$781,MATCH(M135,EUconst_CEMSTypes,0),MATCH(H169,CNTR_TierList,0))))</f>
        <v/>
      </c>
      <c r="T169" s="23"/>
      <c r="U169" s="23"/>
      <c r="V169" s="23"/>
      <c r="W169" s="23"/>
      <c r="X169" s="23"/>
      <c r="Y169" s="23"/>
    </row>
    <row r="170" spans="1:25" s="24" customFormat="1" x14ac:dyDescent="0.2">
      <c r="A170" s="23"/>
      <c r="D170" s="13" t="s">
        <v>1021</v>
      </c>
      <c r="E170" s="14" t="str">
        <f>Translations!$B$479</f>
        <v>Postignuta nesigurnost:</v>
      </c>
      <c r="H170" s="399"/>
      <c r="I170" s="14" t="str">
        <f>Translations!$B$480</f>
        <v>Komentar:</v>
      </c>
      <c r="J170" s="573"/>
      <c r="K170" s="194"/>
      <c r="L170" s="194"/>
      <c r="M170" s="194"/>
      <c r="N170" s="195"/>
      <c r="O170" s="36"/>
      <c r="P170" s="23"/>
      <c r="Q170" s="23"/>
      <c r="R170" s="23"/>
      <c r="S170" s="23"/>
      <c r="T170" s="23"/>
      <c r="U170" s="23"/>
      <c r="V170" s="23"/>
      <c r="W170" s="23"/>
      <c r="X170" s="23"/>
      <c r="Y170" s="23"/>
    </row>
    <row r="171" spans="1:25" s="24" customFormat="1" ht="14.25" hidden="1" x14ac:dyDescent="0.2">
      <c r="A171" s="12" t="s">
        <v>1371</v>
      </c>
      <c r="D171" s="1247" t="str">
        <f>Translations!$B$452</f>
        <v>Primjer:</v>
      </c>
      <c r="E171" s="1247"/>
      <c r="F171" s="1247"/>
      <c r="G171" s="1247"/>
      <c r="H171" s="67"/>
      <c r="I171" s="67"/>
      <c r="J171" s="67"/>
      <c r="K171" s="67"/>
      <c r="L171" s="67"/>
      <c r="M171" s="67"/>
      <c r="N171" s="67"/>
      <c r="O171" s="36"/>
      <c r="P171" s="23"/>
      <c r="Q171" s="23"/>
      <c r="R171" s="23"/>
      <c r="S171" s="23"/>
      <c r="T171" s="23"/>
      <c r="U171" s="23"/>
      <c r="V171" s="23"/>
      <c r="W171" s="23"/>
      <c r="X171" s="23"/>
      <c r="Y171" s="23"/>
    </row>
    <row r="172" spans="1:25" s="24" customFormat="1" hidden="1" x14ac:dyDescent="0.2">
      <c r="A172" s="12" t="s">
        <v>1371</v>
      </c>
      <c r="D172" s="13" t="s">
        <v>552</v>
      </c>
      <c r="E172" s="14" t="str">
        <f>Translations!$B$595</f>
        <v>Zahtijevana razina točnosti:</v>
      </c>
      <c r="H172" s="400">
        <v>4</v>
      </c>
      <c r="I172" s="401" t="str">
        <f>Translations!$B$482</f>
        <v>Nesigurnost ne smije biti viša od ± 2,5%</v>
      </c>
      <c r="J172" s="402"/>
      <c r="K172" s="402"/>
      <c r="L172" s="402"/>
      <c r="M172" s="402"/>
      <c r="N172" s="403"/>
      <c r="O172" s="36"/>
      <c r="P172" s="23"/>
      <c r="Q172" s="65"/>
      <c r="R172" s="23"/>
      <c r="S172" s="32"/>
      <c r="T172" s="23"/>
      <c r="U172" s="23"/>
      <c r="V172" s="23"/>
      <c r="W172" s="23"/>
      <c r="X172" s="23"/>
      <c r="Y172" s="23"/>
    </row>
    <row r="173" spans="1:25" s="24" customFormat="1" hidden="1" x14ac:dyDescent="0.2">
      <c r="A173" s="12" t="s">
        <v>1371</v>
      </c>
      <c r="D173" s="13" t="s">
        <v>1020</v>
      </c>
      <c r="E173" s="14" t="str">
        <f>Translations!$B$596</f>
        <v>Korištena razina točnosti:</v>
      </c>
      <c r="H173" s="400">
        <v>3</v>
      </c>
      <c r="I173" s="401" t="str">
        <f>Translations!$B$481</f>
        <v>Nesigurnost ne smije biti viša od ± 5,0%</v>
      </c>
      <c r="J173" s="402"/>
      <c r="K173" s="402"/>
      <c r="L173" s="402"/>
      <c r="M173" s="402"/>
      <c r="N173" s="403"/>
      <c r="O173" s="36"/>
      <c r="P173" s="23"/>
      <c r="Q173" s="65"/>
      <c r="R173" s="23"/>
      <c r="S173" s="32"/>
      <c r="T173" s="23"/>
      <c r="U173" s="23"/>
      <c r="V173" s="23"/>
      <c r="W173" s="23"/>
      <c r="X173" s="23"/>
      <c r="Y173" s="23"/>
    </row>
    <row r="174" spans="1:25" s="24" customFormat="1" hidden="1" x14ac:dyDescent="0.2">
      <c r="A174" s="12" t="s">
        <v>1371</v>
      </c>
      <c r="D174" s="13" t="s">
        <v>1021</v>
      </c>
      <c r="E174" s="14" t="str">
        <f>Translations!$B$479</f>
        <v>Postignuta nesigurnost:</v>
      </c>
      <c r="H174" s="449">
        <v>3.5999999999999997E-2</v>
      </c>
      <c r="I174" s="14" t="str">
        <f>Translations!$B$480</f>
        <v>Komentar:</v>
      </c>
      <c r="J174" s="401"/>
      <c r="K174" s="402"/>
      <c r="L174" s="402"/>
      <c r="M174" s="402"/>
      <c r="N174" s="403"/>
      <c r="O174" s="36"/>
      <c r="P174" s="23"/>
      <c r="Q174" s="23"/>
      <c r="R174" s="23"/>
      <c r="S174" s="23"/>
      <c r="T174" s="23"/>
      <c r="U174" s="23"/>
      <c r="V174" s="23"/>
      <c r="W174" s="23"/>
      <c r="X174" s="23"/>
      <c r="Y174" s="23"/>
    </row>
    <row r="175" spans="1:25" s="24" customFormat="1" ht="5.0999999999999996" hidden="1" customHeight="1" x14ac:dyDescent="0.2">
      <c r="A175" s="12" t="s">
        <v>1371</v>
      </c>
      <c r="D175" s="13"/>
      <c r="E175" s="67"/>
      <c r="F175" s="67"/>
      <c r="G175" s="67"/>
      <c r="H175" s="67"/>
      <c r="I175" s="67"/>
      <c r="J175" s="67"/>
      <c r="K175" s="67"/>
      <c r="L175" s="67"/>
      <c r="M175" s="67"/>
      <c r="N175" s="67"/>
      <c r="O175" s="36"/>
      <c r="P175" s="23"/>
      <c r="Q175" s="23"/>
      <c r="R175" s="23"/>
      <c r="S175" s="23"/>
      <c r="T175" s="23"/>
      <c r="U175" s="23"/>
      <c r="V175" s="23"/>
      <c r="W175" s="23"/>
      <c r="X175" s="23"/>
      <c r="Y175" s="23"/>
    </row>
    <row r="176" spans="1:25" s="24" customFormat="1" x14ac:dyDescent="0.2">
      <c r="A176" s="23"/>
      <c r="D176" s="13"/>
      <c r="E176" s="1016" t="str">
        <f>Translations!$B$597</f>
        <v>Obzirom na zahtijevanu i korištenu razinu točnosti unesite ukupnu nesigurnost ostvarenu tijekom cjelokupnog izvještajnog razdoblja.</v>
      </c>
      <c r="F176" s="1016"/>
      <c r="G176" s="1016"/>
      <c r="H176" s="1016"/>
      <c r="I176" s="1016"/>
      <c r="J176" s="1016"/>
      <c r="K176" s="1016"/>
      <c r="L176" s="1016"/>
      <c r="M176" s="1016"/>
      <c r="N176" s="1016"/>
      <c r="O176" s="36"/>
      <c r="P176" s="23"/>
      <c r="Q176" s="23"/>
      <c r="R176" s="23"/>
      <c r="S176" s="23"/>
      <c r="T176" s="23"/>
      <c r="U176" s="23"/>
      <c r="V176" s="23"/>
      <c r="W176" s="23"/>
      <c r="X176" s="23"/>
      <c r="Y176" s="23"/>
    </row>
    <row r="177" spans="1:25" s="24" customFormat="1" x14ac:dyDescent="0.2">
      <c r="A177" s="23"/>
      <c r="D177" s="13"/>
      <c r="E177" s="1016" t="str">
        <f>Translations!$B$598</f>
        <v>Ova vrijednost treba biti rezultat procjene nesigurnosti (vidi  poglavlje 7(c)).</v>
      </c>
      <c r="F177" s="1016"/>
      <c r="G177" s="1016"/>
      <c r="H177" s="1016"/>
      <c r="I177" s="1016"/>
      <c r="J177" s="1016"/>
      <c r="K177" s="1016"/>
      <c r="L177" s="1016"/>
      <c r="M177" s="1016"/>
      <c r="N177" s="1016"/>
      <c r="O177" s="36"/>
      <c r="P177" s="23"/>
      <c r="Q177" s="23"/>
      <c r="R177" s="23"/>
      <c r="S177" s="23"/>
      <c r="T177" s="23"/>
      <c r="U177" s="23"/>
      <c r="V177" s="23"/>
      <c r="W177" s="23"/>
      <c r="X177" s="23"/>
      <c r="Y177" s="23"/>
    </row>
    <row r="178" spans="1:25" s="24" customFormat="1" x14ac:dyDescent="0.2">
      <c r="A178" s="23"/>
      <c r="D178" s="13"/>
      <c r="E178" s="1016" t="str">
        <f>Translations!$B$488</f>
        <v>Koristite polje za komentar (točka (h) u nastavku) za opis određivanja nesigurnosti koja je postignuta tijekom cijelog razdoblja.</v>
      </c>
      <c r="F178" s="1016"/>
      <c r="G178" s="1016"/>
      <c r="H178" s="1016"/>
      <c r="I178" s="1016"/>
      <c r="J178" s="1016"/>
      <c r="K178" s="1016"/>
      <c r="L178" s="1016"/>
      <c r="M178" s="1016"/>
      <c r="N178" s="1016"/>
      <c r="O178" s="36"/>
      <c r="P178" s="23"/>
      <c r="Q178" s="23"/>
      <c r="R178" s="23"/>
      <c r="S178" s="23"/>
      <c r="T178" s="23"/>
      <c r="U178" s="23"/>
      <c r="V178" s="23"/>
      <c r="W178" s="23"/>
      <c r="X178" s="23"/>
      <c r="Y178" s="23"/>
    </row>
    <row r="179" spans="1:25" s="24" customFormat="1" x14ac:dyDescent="0.2">
      <c r="A179" s="23"/>
      <c r="D179" s="13"/>
      <c r="E179" s="67"/>
      <c r="F179" s="67"/>
      <c r="G179" s="67"/>
      <c r="H179" s="67"/>
      <c r="I179" s="67"/>
      <c r="J179" s="67"/>
      <c r="K179" s="67"/>
      <c r="L179" s="67"/>
      <c r="M179" s="67"/>
      <c r="N179" s="67"/>
      <c r="O179" s="36"/>
      <c r="P179" s="23"/>
      <c r="Q179" s="23"/>
      <c r="R179" s="23"/>
      <c r="S179" s="23"/>
      <c r="T179" s="23"/>
      <c r="U179" s="23"/>
      <c r="V179" s="23"/>
      <c r="W179" s="23"/>
      <c r="X179" s="23"/>
      <c r="Y179" s="23"/>
    </row>
    <row r="180" spans="1:25" s="24" customFormat="1" ht="15" x14ac:dyDescent="0.2">
      <c r="A180" s="23"/>
      <c r="D180" s="1179" t="str">
        <f>Translations!$B$599</f>
        <v>Norme i postupci:</v>
      </c>
      <c r="E180" s="1179"/>
      <c r="F180" s="1179"/>
      <c r="G180" s="1179"/>
      <c r="H180" s="1179"/>
      <c r="I180" s="1179"/>
      <c r="J180" s="1179"/>
      <c r="K180" s="1179"/>
      <c r="L180" s="1179"/>
      <c r="M180" s="1179"/>
      <c r="N180" s="1179"/>
      <c r="O180" s="36"/>
      <c r="P180" s="23"/>
      <c r="Q180" s="23"/>
      <c r="R180" s="23"/>
      <c r="S180" s="23"/>
      <c r="T180" s="23"/>
      <c r="U180" s="23"/>
      <c r="V180" s="23"/>
      <c r="W180" s="23"/>
      <c r="X180" s="23"/>
      <c r="Y180" s="23"/>
    </row>
    <row r="181" spans="1:25" s="24" customFormat="1" ht="5.0999999999999996" customHeight="1" x14ac:dyDescent="0.2">
      <c r="A181" s="23"/>
      <c r="D181" s="13"/>
      <c r="E181" s="67"/>
      <c r="F181" s="67"/>
      <c r="G181" s="67"/>
      <c r="H181" s="67"/>
      <c r="I181" s="67"/>
      <c r="J181" s="67"/>
      <c r="K181" s="67"/>
      <c r="L181" s="67"/>
      <c r="M181" s="67"/>
      <c r="N181" s="67"/>
      <c r="O181" s="36"/>
      <c r="P181" s="23"/>
      <c r="Q181" s="23"/>
      <c r="R181" s="23"/>
      <c r="S181" s="23"/>
      <c r="T181" s="23"/>
      <c r="U181" s="23"/>
      <c r="V181" s="23"/>
      <c r="W181" s="23"/>
      <c r="X181" s="23"/>
      <c r="Y181" s="23"/>
    </row>
    <row r="182" spans="1:25" s="24" customFormat="1" x14ac:dyDescent="0.2">
      <c r="A182" s="23"/>
      <c r="D182" s="13" t="s">
        <v>1017</v>
      </c>
      <c r="E182" s="1021" t="str">
        <f>Translations!$B$600</f>
        <v>Primjenjene norme i odstupanje od istih</v>
      </c>
      <c r="F182" s="1021"/>
      <c r="G182" s="1021"/>
      <c r="H182" s="1021"/>
      <c r="I182" s="1021"/>
      <c r="J182" s="1021"/>
      <c r="K182" s="1021"/>
      <c r="L182" s="1021"/>
      <c r="M182" s="1021"/>
      <c r="N182" s="1021"/>
      <c r="O182" s="36"/>
      <c r="P182" s="23"/>
      <c r="Q182" s="23"/>
      <c r="R182" s="23"/>
      <c r="S182" s="23"/>
      <c r="T182" s="23"/>
      <c r="U182" s="23"/>
      <c r="V182" s="23"/>
      <c r="W182" s="23"/>
      <c r="X182" s="23"/>
      <c r="Y182" s="23"/>
    </row>
    <row r="183" spans="1:25" s="24" customFormat="1" x14ac:dyDescent="0.2">
      <c r="A183" s="23"/>
      <c r="D183" s="13"/>
      <c r="E183" s="1016" t="str">
        <f>Translations!$B$601</f>
        <v>Koristite reference na prikazanu tablicu 9(e), prema potrebi.</v>
      </c>
      <c r="F183" s="1016"/>
      <c r="G183" s="1016"/>
      <c r="H183" s="1016"/>
      <c r="I183" s="1016"/>
      <c r="J183" s="1016"/>
      <c r="K183" s="1016"/>
      <c r="L183" s="1016"/>
      <c r="M183" s="1016"/>
      <c r="N183" s="1016"/>
      <c r="O183" s="36"/>
      <c r="P183" s="23"/>
      <c r="Q183" s="23"/>
      <c r="R183" s="23"/>
      <c r="S183" s="23"/>
      <c r="T183" s="23"/>
      <c r="U183" s="23"/>
      <c r="V183" s="23"/>
      <c r="W183" s="23"/>
      <c r="X183" s="23"/>
      <c r="Y183" s="23"/>
    </row>
    <row r="184" spans="1:25" s="24" customFormat="1" ht="5.0999999999999996" customHeight="1" x14ac:dyDescent="0.2">
      <c r="A184" s="23"/>
      <c r="D184" s="13"/>
      <c r="O184" s="36"/>
      <c r="P184" s="23"/>
      <c r="Q184" s="23"/>
      <c r="R184" s="23"/>
      <c r="S184" s="23"/>
      <c r="T184" s="23"/>
      <c r="U184" s="23"/>
      <c r="V184" s="23"/>
      <c r="W184" s="23"/>
      <c r="X184" s="23"/>
      <c r="Y184" s="23"/>
    </row>
    <row r="185" spans="1:25" s="24" customFormat="1" ht="12.75" customHeight="1" x14ac:dyDescent="0.2">
      <c r="A185" s="23"/>
      <c r="D185" s="13"/>
      <c r="E185" s="1246"/>
      <c r="F185" s="1235"/>
      <c r="G185" s="1235"/>
      <c r="H185" s="1235"/>
      <c r="I185" s="1235"/>
      <c r="J185" s="1235"/>
      <c r="K185" s="1235"/>
      <c r="L185" s="1235"/>
      <c r="M185" s="1235"/>
      <c r="N185" s="1236"/>
      <c r="O185" s="36"/>
      <c r="P185" s="23"/>
      <c r="Q185" s="23"/>
      <c r="R185" s="23"/>
      <c r="S185" s="23"/>
      <c r="T185" s="23"/>
      <c r="U185" s="23"/>
      <c r="V185" s="23"/>
      <c r="W185" s="23"/>
      <c r="X185" s="23"/>
      <c r="Y185" s="23"/>
    </row>
    <row r="186" spans="1:25" s="24" customFormat="1" x14ac:dyDescent="0.2">
      <c r="A186" s="23"/>
      <c r="D186" s="13"/>
      <c r="E186" s="1231"/>
      <c r="F186" s="1232"/>
      <c r="G186" s="1232"/>
      <c r="H186" s="1232"/>
      <c r="I186" s="1232"/>
      <c r="J186" s="1232"/>
      <c r="K186" s="1232"/>
      <c r="L186" s="1232"/>
      <c r="M186" s="1232"/>
      <c r="N186" s="1233"/>
      <c r="O186" s="36"/>
      <c r="P186" s="23"/>
      <c r="Q186" s="23"/>
      <c r="R186" s="23"/>
      <c r="S186" s="23"/>
      <c r="T186" s="23"/>
      <c r="U186" s="23"/>
      <c r="V186" s="23"/>
      <c r="W186" s="23"/>
      <c r="X186" s="23"/>
      <c r="Y186" s="23"/>
    </row>
    <row r="187" spans="1:25" s="24" customFormat="1" x14ac:dyDescent="0.2">
      <c r="A187" s="23"/>
      <c r="D187" s="13"/>
      <c r="E187" s="1202"/>
      <c r="F187" s="1203"/>
      <c r="G187" s="1203"/>
      <c r="H187" s="1203"/>
      <c r="I187" s="1203"/>
      <c r="J187" s="1203"/>
      <c r="K187" s="1203"/>
      <c r="L187" s="1203"/>
      <c r="M187" s="1203"/>
      <c r="N187" s="1204"/>
      <c r="O187" s="36"/>
      <c r="P187" s="23"/>
      <c r="Q187" s="23"/>
      <c r="R187" s="23"/>
      <c r="S187" s="23"/>
      <c r="T187" s="23"/>
      <c r="U187" s="23"/>
      <c r="V187" s="23"/>
      <c r="W187" s="23"/>
      <c r="X187" s="23"/>
      <c r="Y187" s="23"/>
    </row>
    <row r="188" spans="1:25" s="24" customFormat="1" x14ac:dyDescent="0.2">
      <c r="A188" s="23"/>
      <c r="D188" s="13"/>
      <c r="O188" s="36"/>
      <c r="P188" s="23"/>
      <c r="Q188" s="23"/>
      <c r="R188" s="23"/>
      <c r="S188" s="23"/>
      <c r="T188" s="23"/>
      <c r="U188" s="23"/>
      <c r="V188" s="23"/>
      <c r="W188" s="23"/>
      <c r="X188" s="23"/>
      <c r="Y188" s="23"/>
    </row>
    <row r="189" spans="1:25" s="24" customFormat="1" x14ac:dyDescent="0.2">
      <c r="A189" s="23"/>
      <c r="D189" s="13" t="s">
        <v>1347</v>
      </c>
      <c r="E189" s="1021" t="str">
        <f>Translations!$B$602</f>
        <v>Reference na postupke</v>
      </c>
      <c r="F189" s="1021"/>
      <c r="G189" s="1021"/>
      <c r="H189" s="1021"/>
      <c r="I189" s="1021"/>
      <c r="J189" s="1021"/>
      <c r="K189" s="1021"/>
      <c r="L189" s="1021"/>
      <c r="M189" s="1021"/>
      <c r="N189" s="1021"/>
      <c r="O189" s="36"/>
      <c r="P189" s="23"/>
      <c r="Q189" s="23"/>
      <c r="R189" s="23"/>
      <c r="S189" s="23"/>
      <c r="T189" s="23"/>
      <c r="U189" s="23"/>
      <c r="V189" s="23"/>
      <c r="W189" s="23"/>
      <c r="X189" s="23"/>
      <c r="Y189" s="23"/>
    </row>
    <row r="190" spans="1:25" s="24" customFormat="1" ht="25.5" customHeight="1" x14ac:dyDescent="0.2">
      <c r="A190" s="23"/>
      <c r="D190" s="13"/>
      <c r="E190" s="1016" t="str">
        <f>Translations!$B$603</f>
        <v>Kako bi mogli u potpunosti opisati primijenjenu metodologiju mjerenja, navedite slijedeće informacije. Navedite reference na korištene pisane postupke. Postupci moraju biti navedeni u poglavlju 11 na ovom listu.</v>
      </c>
      <c r="F190" s="1016"/>
      <c r="G190" s="1016"/>
      <c r="H190" s="1016"/>
      <c r="I190" s="1016"/>
      <c r="J190" s="1016"/>
      <c r="K190" s="1016"/>
      <c r="L190" s="1016"/>
      <c r="M190" s="1016"/>
      <c r="N190" s="1016"/>
      <c r="O190" s="36"/>
      <c r="P190" s="23"/>
      <c r="Q190" s="23"/>
      <c r="R190" s="23"/>
      <c r="S190" s="23"/>
      <c r="T190" s="23"/>
      <c r="U190" s="23"/>
      <c r="V190" s="23"/>
      <c r="W190" s="23"/>
      <c r="X190" s="23"/>
      <c r="Y190" s="23"/>
    </row>
    <row r="191" spans="1:25" s="24" customFormat="1" ht="5.0999999999999996" customHeight="1" x14ac:dyDescent="0.2">
      <c r="A191" s="23"/>
      <c r="D191" s="13"/>
      <c r="O191" s="36"/>
      <c r="P191" s="23"/>
      <c r="Q191" s="23"/>
      <c r="R191" s="23"/>
      <c r="S191" s="23"/>
      <c r="T191" s="23"/>
      <c r="U191" s="23"/>
      <c r="V191" s="23"/>
      <c r="W191" s="23"/>
      <c r="X191" s="23"/>
      <c r="Y191" s="23"/>
    </row>
    <row r="192" spans="1:25" s="24" customFormat="1" x14ac:dyDescent="0.2">
      <c r="A192" s="23"/>
      <c r="D192" s="13"/>
      <c r="E192" s="46" t="s">
        <v>1028</v>
      </c>
      <c r="F192" s="1189" t="str">
        <f>Translations!$B$604</f>
        <v>Formule za objedinjavanje podataka i utvrđivanje godišnjih emisija.</v>
      </c>
      <c r="G192" s="1189"/>
      <c r="H192" s="1189"/>
      <c r="I192" s="1189"/>
      <c r="J192" s="1189"/>
      <c r="K192" s="1189"/>
      <c r="L192" s="1189"/>
      <c r="M192" s="1189"/>
      <c r="N192" s="1189"/>
      <c r="O192" s="36"/>
      <c r="P192" s="23"/>
      <c r="Q192" s="23"/>
      <c r="R192" s="23"/>
      <c r="S192" s="23"/>
      <c r="T192" s="23"/>
      <c r="U192" s="23"/>
      <c r="V192" s="23"/>
      <c r="W192" s="23"/>
      <c r="X192" s="23"/>
      <c r="Y192" s="23"/>
    </row>
    <row r="193" spans="1:25" s="24" customFormat="1" x14ac:dyDescent="0.2">
      <c r="A193" s="23"/>
      <c r="D193" s="13"/>
      <c r="E193" s="14"/>
      <c r="F193" s="1010"/>
      <c r="G193" s="1133"/>
      <c r="H193" s="1133"/>
      <c r="I193" s="1133"/>
      <c r="J193" s="1133"/>
      <c r="K193" s="1133"/>
      <c r="L193" s="1133"/>
      <c r="M193" s="1133"/>
      <c r="N193" s="1126"/>
      <c r="O193" s="36"/>
      <c r="P193" s="23"/>
      <c r="Q193" s="23"/>
      <c r="R193" s="23"/>
      <c r="S193" s="23"/>
      <c r="T193" s="23"/>
      <c r="U193" s="23"/>
      <c r="V193" s="23"/>
      <c r="W193" s="23"/>
      <c r="X193" s="23"/>
      <c r="Y193" s="23"/>
    </row>
    <row r="194" spans="1:25" s="24" customFormat="1" ht="5.0999999999999996" customHeight="1" x14ac:dyDescent="0.2">
      <c r="A194" s="23"/>
      <c r="D194" s="13"/>
      <c r="E194" s="14"/>
      <c r="F194" s="14"/>
      <c r="G194" s="14"/>
      <c r="H194" s="14"/>
      <c r="I194" s="14"/>
      <c r="L194" s="22"/>
      <c r="O194" s="36"/>
      <c r="P194" s="23"/>
      <c r="Q194" s="23"/>
      <c r="R194" s="23"/>
      <c r="S194" s="23"/>
      <c r="T194" s="23"/>
      <c r="U194" s="23"/>
      <c r="V194" s="23"/>
      <c r="W194" s="23"/>
      <c r="X194" s="23"/>
      <c r="Y194" s="23"/>
    </row>
    <row r="195" spans="1:25" s="24" customFormat="1" ht="25.5" customHeight="1" x14ac:dyDescent="0.2">
      <c r="A195" s="23"/>
      <c r="D195" s="13"/>
      <c r="E195" s="46" t="s">
        <v>1029</v>
      </c>
      <c r="F195" s="915" t="str">
        <f>Translations!$B$605</f>
        <v>Metoda za utvrđivanje valjanih satnih vrijednosti ili kraćih referentnih razdoblja potrebnih za izračun svakog parametra sukladno uvjetu u članku 44. stavku 2. Uredbe i za utvrđivanje zamjenskih podataka koji nedostaju, u skladu sa člankom 45. Uredbe</v>
      </c>
      <c r="G195" s="915"/>
      <c r="H195" s="915"/>
      <c r="I195" s="915"/>
      <c r="J195" s="915"/>
      <c r="K195" s="915"/>
      <c r="L195" s="915"/>
      <c r="M195" s="915"/>
      <c r="N195" s="915"/>
      <c r="O195" s="36"/>
      <c r="P195" s="23"/>
      <c r="Q195" s="23"/>
      <c r="R195" s="23"/>
      <c r="S195" s="23"/>
      <c r="T195" s="23"/>
      <c r="U195" s="23"/>
      <c r="V195" s="23"/>
      <c r="W195" s="23"/>
      <c r="X195" s="23"/>
      <c r="Y195" s="23"/>
    </row>
    <row r="196" spans="1:25" s="24" customFormat="1" x14ac:dyDescent="0.2">
      <c r="A196" s="23"/>
      <c r="D196" s="13"/>
      <c r="E196" s="14"/>
      <c r="F196" s="1010"/>
      <c r="G196" s="1133"/>
      <c r="H196" s="1133"/>
      <c r="I196" s="1133"/>
      <c r="J196" s="1133"/>
      <c r="K196" s="1133"/>
      <c r="L196" s="1133"/>
      <c r="M196" s="1133"/>
      <c r="N196" s="1126"/>
      <c r="O196" s="36"/>
      <c r="P196" s="23"/>
      <c r="Q196" s="23"/>
      <c r="R196" s="23"/>
      <c r="S196" s="23"/>
      <c r="T196" s="23"/>
      <c r="U196" s="23"/>
      <c r="V196" s="23"/>
      <c r="W196" s="23"/>
      <c r="X196" s="23"/>
      <c r="Y196" s="23"/>
    </row>
    <row r="197" spans="1:25" s="24" customFormat="1" ht="5.0999999999999996" customHeight="1" x14ac:dyDescent="0.2">
      <c r="A197" s="23"/>
      <c r="D197" s="13"/>
      <c r="E197" s="14"/>
      <c r="F197" s="14"/>
      <c r="G197" s="14"/>
      <c r="H197" s="14"/>
      <c r="I197" s="14"/>
      <c r="L197" s="22"/>
      <c r="O197" s="36"/>
      <c r="P197" s="23"/>
      <c r="Q197" s="23"/>
      <c r="R197" s="23"/>
      <c r="S197" s="23"/>
      <c r="T197" s="23"/>
      <c r="U197" s="23"/>
      <c r="V197" s="23"/>
      <c r="W197" s="23"/>
      <c r="X197" s="23"/>
      <c r="Y197" s="23"/>
    </row>
    <row r="198" spans="1:25" s="24" customFormat="1" x14ac:dyDescent="0.2">
      <c r="A198" s="23"/>
      <c r="D198" s="13"/>
      <c r="E198" s="46" t="s">
        <v>1466</v>
      </c>
      <c r="F198" s="1189" t="str">
        <f>Translations!$B$606</f>
        <v>Proračun protoka otpadnih plinova, ako je primjenjivo</v>
      </c>
      <c r="G198" s="1189"/>
      <c r="H198" s="1189"/>
      <c r="I198" s="1189"/>
      <c r="J198" s="1189"/>
      <c r="K198" s="1189"/>
      <c r="L198" s="1189"/>
      <c r="M198" s="1189"/>
      <c r="N198" s="1189"/>
      <c r="O198" s="36"/>
      <c r="P198" s="23"/>
      <c r="Q198" s="23"/>
      <c r="R198" s="23"/>
      <c r="S198" s="23"/>
      <c r="T198" s="23"/>
      <c r="U198" s="23"/>
      <c r="V198" s="23"/>
      <c r="W198" s="23"/>
      <c r="X198" s="23"/>
      <c r="Y198" s="23"/>
    </row>
    <row r="199" spans="1:25" s="24" customFormat="1" x14ac:dyDescent="0.2">
      <c r="A199" s="23"/>
      <c r="D199" s="13"/>
      <c r="E199" s="14"/>
      <c r="F199" s="1010"/>
      <c r="G199" s="1133"/>
      <c r="H199" s="1133"/>
      <c r="I199" s="1133"/>
      <c r="J199" s="1133"/>
      <c r="K199" s="1133"/>
      <c r="L199" s="1133"/>
      <c r="M199" s="1133"/>
      <c r="N199" s="1126"/>
      <c r="O199" s="36"/>
      <c r="P199" s="23"/>
      <c r="Q199" s="23"/>
      <c r="R199" s="23"/>
      <c r="S199" s="23"/>
      <c r="T199" s="23"/>
      <c r="U199" s="23"/>
      <c r="V199" s="23"/>
      <c r="W199" s="23"/>
      <c r="X199" s="23"/>
      <c r="Y199" s="23"/>
    </row>
    <row r="200" spans="1:25" s="24" customFormat="1" ht="5.0999999999999996" customHeight="1" x14ac:dyDescent="0.2">
      <c r="A200" s="23"/>
      <c r="D200" s="13"/>
      <c r="E200" s="14"/>
      <c r="F200" s="11"/>
      <c r="G200" s="14"/>
      <c r="H200" s="14"/>
      <c r="I200" s="14"/>
      <c r="L200" s="22"/>
      <c r="O200" s="36"/>
      <c r="P200" s="23"/>
      <c r="Q200" s="23"/>
      <c r="R200" s="23"/>
      <c r="S200" s="23"/>
      <c r="T200" s="23"/>
      <c r="U200" s="23"/>
      <c r="V200" s="23"/>
      <c r="W200" s="23"/>
      <c r="X200" s="23"/>
      <c r="Y200" s="23"/>
    </row>
    <row r="201" spans="1:25" s="24" customFormat="1" x14ac:dyDescent="0.2">
      <c r="A201" s="23"/>
      <c r="D201" s="13"/>
      <c r="E201" s="46" t="s">
        <v>1467</v>
      </c>
      <c r="F201" s="1189" t="str">
        <f>Translations!$B$1356</f>
        <v>Određivanje CO2 koji potječe iz biomase ili bilo kojeg drugog udjela s nultom stopom, ako je primjenjivo</v>
      </c>
      <c r="G201" s="1189"/>
      <c r="H201" s="1189"/>
      <c r="I201" s="1189"/>
      <c r="J201" s="1189"/>
      <c r="K201" s="1189"/>
      <c r="L201" s="1189"/>
      <c r="M201" s="1189"/>
      <c r="N201" s="1189"/>
      <c r="O201" s="36"/>
      <c r="P201" s="23"/>
      <c r="Q201" s="23"/>
      <c r="R201" s="23"/>
      <c r="S201" s="23"/>
      <c r="T201" s="23"/>
      <c r="U201" s="23"/>
      <c r="V201" s="23"/>
      <c r="W201" s="23"/>
      <c r="X201" s="23"/>
      <c r="Y201" s="23"/>
    </row>
    <row r="202" spans="1:25" s="24" customFormat="1" x14ac:dyDescent="0.2">
      <c r="A202" s="23"/>
      <c r="D202" s="13"/>
      <c r="E202" s="14"/>
      <c r="F202" s="1010"/>
      <c r="G202" s="1133"/>
      <c r="H202" s="1133"/>
      <c r="I202" s="1133"/>
      <c r="J202" s="1133"/>
      <c r="K202" s="1133"/>
      <c r="L202" s="1133"/>
      <c r="M202" s="1133"/>
      <c r="N202" s="1126"/>
      <c r="O202" s="36"/>
      <c r="P202" s="23"/>
      <c r="Q202" s="23"/>
      <c r="R202" s="23"/>
      <c r="S202" s="23"/>
      <c r="T202" s="23"/>
      <c r="U202" s="23"/>
      <c r="V202" s="23"/>
      <c r="W202" s="23"/>
      <c r="X202" s="23"/>
      <c r="Y202" s="23"/>
    </row>
    <row r="203" spans="1:25" s="24" customFormat="1" ht="5.0999999999999996" customHeight="1" x14ac:dyDescent="0.2">
      <c r="A203" s="23"/>
      <c r="D203" s="13"/>
      <c r="E203" s="14"/>
      <c r="F203" s="14"/>
      <c r="G203" s="14"/>
      <c r="H203" s="14"/>
      <c r="I203" s="14"/>
      <c r="J203" s="234"/>
      <c r="K203" s="234"/>
      <c r="L203" s="234"/>
      <c r="M203" s="234"/>
      <c r="N203" s="234"/>
      <c r="O203" s="36"/>
      <c r="P203" s="23"/>
      <c r="Q203" s="23"/>
      <c r="R203" s="23"/>
      <c r="S203" s="23"/>
      <c r="T203" s="23"/>
      <c r="U203" s="23"/>
      <c r="V203" s="23"/>
      <c r="W203" s="23"/>
      <c r="X203" s="23"/>
      <c r="Y203" s="23"/>
    </row>
    <row r="204" spans="1:25" s="24" customFormat="1" x14ac:dyDescent="0.2">
      <c r="A204" s="23"/>
      <c r="D204" s="13"/>
      <c r="E204" s="46" t="s">
        <v>1468</v>
      </c>
      <c r="F204" s="1189" t="str">
        <f>Translations!$B$608</f>
        <v xml:space="preserve">Provedeni proračuni u skladu sa člankom 46. Uredbe, ako je primjenjivo </v>
      </c>
      <c r="G204" s="1189"/>
      <c r="H204" s="1189"/>
      <c r="I204" s="1189"/>
      <c r="J204" s="1189"/>
      <c r="K204" s="1189"/>
      <c r="L204" s="1189"/>
      <c r="M204" s="1189"/>
      <c r="N204" s="1189"/>
      <c r="O204" s="36"/>
      <c r="P204" s="23"/>
      <c r="Q204" s="23"/>
      <c r="R204" s="23"/>
      <c r="S204" s="23"/>
      <c r="T204" s="23"/>
      <c r="U204" s="23"/>
      <c r="V204" s="23"/>
      <c r="W204" s="23"/>
      <c r="X204" s="23"/>
      <c r="Y204" s="23"/>
    </row>
    <row r="205" spans="1:25" s="24" customFormat="1" x14ac:dyDescent="0.2">
      <c r="A205" s="23"/>
      <c r="D205" s="13"/>
      <c r="E205" s="14"/>
      <c r="F205" s="1010"/>
      <c r="G205" s="1133"/>
      <c r="H205" s="1133"/>
      <c r="I205" s="1133"/>
      <c r="J205" s="1133"/>
      <c r="K205" s="1133"/>
      <c r="L205" s="1133"/>
      <c r="M205" s="1133"/>
      <c r="N205" s="1126"/>
      <c r="O205" s="36"/>
      <c r="P205" s="23"/>
      <c r="Q205" s="23"/>
      <c r="R205" s="23"/>
      <c r="S205" s="23"/>
      <c r="T205" s="23"/>
      <c r="U205" s="23"/>
      <c r="V205" s="23"/>
      <c r="W205" s="23"/>
      <c r="X205" s="23"/>
      <c r="Y205" s="23"/>
    </row>
    <row r="206" spans="1:25" s="24" customFormat="1" ht="5.0999999999999996" customHeight="1" x14ac:dyDescent="0.2">
      <c r="A206" s="23"/>
      <c r="D206" s="13"/>
      <c r="E206" s="14"/>
      <c r="F206" s="14"/>
      <c r="G206" s="14"/>
      <c r="H206" s="14"/>
      <c r="I206" s="14"/>
      <c r="L206" s="22"/>
      <c r="O206" s="36"/>
      <c r="P206" s="23"/>
      <c r="Q206" s="23"/>
      <c r="R206" s="23"/>
      <c r="S206" s="23"/>
      <c r="T206" s="23"/>
      <c r="U206" s="23"/>
      <c r="V206" s="23"/>
      <c r="W206" s="23"/>
      <c r="X206" s="23"/>
      <c r="Y206" s="23"/>
    </row>
    <row r="207" spans="1:25" s="24" customFormat="1" ht="15" x14ac:dyDescent="0.2">
      <c r="A207" s="23"/>
      <c r="D207" s="1179" t="str">
        <f>Translations!$B$545</f>
        <v>Komentari i objašnjenja</v>
      </c>
      <c r="E207" s="1179"/>
      <c r="F207" s="1179"/>
      <c r="G207" s="1179"/>
      <c r="H207" s="1179"/>
      <c r="I207" s="1179"/>
      <c r="J207" s="1179"/>
      <c r="K207" s="1179"/>
      <c r="L207" s="1179"/>
      <c r="M207" s="1179"/>
      <c r="N207" s="1179"/>
      <c r="O207" s="36"/>
      <c r="P207" s="23"/>
      <c r="Q207" s="23"/>
      <c r="R207" s="23"/>
      <c r="S207" s="23"/>
      <c r="T207" s="23"/>
      <c r="U207" s="23"/>
      <c r="V207" s="23"/>
      <c r="W207" s="23"/>
      <c r="X207" s="23"/>
      <c r="Y207" s="23"/>
    </row>
    <row r="208" spans="1:25" s="24" customFormat="1" ht="5.0999999999999996" customHeight="1" x14ac:dyDescent="0.2">
      <c r="A208" s="23"/>
      <c r="D208" s="13"/>
      <c r="E208" s="67"/>
      <c r="F208" s="67"/>
      <c r="G208" s="67"/>
      <c r="H208" s="67"/>
      <c r="I208" s="67"/>
      <c r="J208" s="67"/>
      <c r="K208" s="67"/>
      <c r="L208" s="67"/>
      <c r="M208" s="67"/>
      <c r="N208" s="67"/>
      <c r="O208" s="36"/>
      <c r="P208" s="23"/>
      <c r="Q208" s="23"/>
      <c r="R208" s="23"/>
      <c r="S208" s="23"/>
      <c r="T208" s="23"/>
      <c r="U208" s="23"/>
      <c r="V208" s="23"/>
      <c r="W208" s="23"/>
      <c r="X208" s="23"/>
      <c r="Y208" s="23"/>
    </row>
    <row r="209" spans="1:25" s="24" customFormat="1" x14ac:dyDescent="0.2">
      <c r="A209" s="23"/>
      <c r="D209" s="13" t="s">
        <v>1349</v>
      </c>
      <c r="E209" s="1021" t="str">
        <f>Translations!$B$1202</f>
        <v>Komentari i obrazloženja ako nije primijenjena zahtijevana razina:</v>
      </c>
      <c r="F209" s="1021"/>
      <c r="G209" s="1021"/>
      <c r="H209" s="1021"/>
      <c r="I209" s="1021"/>
      <c r="J209" s="1021"/>
      <c r="K209" s="1021"/>
      <c r="L209" s="1021"/>
      <c r="M209" s="1021"/>
      <c r="N209" s="1021"/>
      <c r="O209" s="36"/>
      <c r="P209" s="23"/>
      <c r="Q209" s="23"/>
      <c r="R209" s="23"/>
      <c r="S209" s="23"/>
      <c r="T209" s="23"/>
      <c r="U209" s="23"/>
      <c r="V209" s="23"/>
      <c r="W209" s="23"/>
      <c r="X209" s="23"/>
      <c r="Y209" s="23"/>
    </row>
    <row r="210" spans="1:25" s="24" customFormat="1" x14ac:dyDescent="0.2">
      <c r="A210" s="23"/>
      <c r="D210" s="13"/>
      <c r="E210" s="1016" t="str">
        <f>Translations!$B$609</f>
        <v>Navedite sve relevantne komentare ispod. Obrazloženja osobito mogu biti potrebna za npr.Metodu procjene biomase, dodatne QA / QC mjere, itd.</v>
      </c>
      <c r="F210" s="1016"/>
      <c r="G210" s="1016"/>
      <c r="H210" s="1016"/>
      <c r="I210" s="1016"/>
      <c r="J210" s="1016"/>
      <c r="K210" s="1016"/>
      <c r="L210" s="1016"/>
      <c r="M210" s="1016"/>
      <c r="N210" s="1016"/>
      <c r="O210" s="36"/>
      <c r="P210" s="23"/>
      <c r="Q210" s="23"/>
      <c r="R210" s="23"/>
      <c r="S210" s="23"/>
      <c r="T210" s="23"/>
      <c r="U210" s="23"/>
      <c r="V210" s="23"/>
      <c r="W210" s="23"/>
      <c r="X210" s="23"/>
      <c r="Y210" s="23"/>
    </row>
    <row r="211" spans="1:25" s="24" customFormat="1" x14ac:dyDescent="0.2">
      <c r="A211" s="23"/>
      <c r="D211" s="13"/>
      <c r="E211" s="1016" t="str">
        <f>Translations!$B$610</f>
        <v xml:space="preserve">Obrazložite ukoliko zahtijevana razina točnosti nije primjenjena sukladno članku 41.Uredbe za ovu mjernu točku.
</v>
      </c>
      <c r="F211" s="1016"/>
      <c r="G211" s="1016"/>
      <c r="H211" s="1016"/>
      <c r="I211" s="1016"/>
      <c r="J211" s="1016"/>
      <c r="K211" s="1016"/>
      <c r="L211" s="1016"/>
      <c r="M211" s="1016"/>
      <c r="N211" s="1016"/>
      <c r="O211" s="36"/>
      <c r="P211" s="23"/>
      <c r="Q211" s="23"/>
      <c r="R211" s="23"/>
      <c r="S211" s="23"/>
      <c r="T211" s="23"/>
      <c r="U211" s="23"/>
      <c r="V211" s="23"/>
      <c r="W211" s="23"/>
      <c r="X211" s="23"/>
      <c r="Y211" s="23"/>
    </row>
    <row r="212" spans="1:25" s="24" customFormat="1" ht="5.0999999999999996" customHeight="1" x14ac:dyDescent="0.2">
      <c r="A212" s="23"/>
      <c r="D212" s="13"/>
      <c r="E212" s="48"/>
      <c r="O212" s="36"/>
      <c r="P212" s="23"/>
      <c r="Q212" s="23"/>
      <c r="R212" s="23"/>
      <c r="S212" s="23"/>
      <c r="T212" s="23"/>
      <c r="U212" s="23"/>
      <c r="V212" s="23"/>
      <c r="W212" s="23"/>
      <c r="X212" s="23"/>
      <c r="Y212" s="23"/>
    </row>
    <row r="213" spans="1:25" s="24" customFormat="1" x14ac:dyDescent="0.2">
      <c r="A213" s="23"/>
      <c r="D213" s="13"/>
      <c r="E213" s="1181"/>
      <c r="F213" s="1101"/>
      <c r="G213" s="1101"/>
      <c r="H213" s="1101"/>
      <c r="I213" s="1101"/>
      <c r="J213" s="1101"/>
      <c r="K213" s="1101"/>
      <c r="L213" s="1101"/>
      <c r="M213" s="1101"/>
      <c r="N213" s="1102"/>
      <c r="O213" s="36"/>
      <c r="P213" s="23"/>
      <c r="Q213" s="23"/>
      <c r="R213" s="23"/>
      <c r="S213" s="23"/>
      <c r="T213" s="23"/>
      <c r="U213" s="23"/>
      <c r="V213" s="23"/>
      <c r="W213" s="23"/>
      <c r="X213" s="23"/>
      <c r="Y213" s="23"/>
    </row>
    <row r="214" spans="1:25" s="24" customFormat="1" x14ac:dyDescent="0.2">
      <c r="A214" s="23"/>
      <c r="D214" s="13"/>
      <c r="E214" s="1180"/>
      <c r="F214" s="1091"/>
      <c r="G214" s="1091"/>
      <c r="H214" s="1091"/>
      <c r="I214" s="1091"/>
      <c r="J214" s="1091"/>
      <c r="K214" s="1091"/>
      <c r="L214" s="1091"/>
      <c r="M214" s="1091"/>
      <c r="N214" s="1092"/>
      <c r="O214" s="36"/>
      <c r="P214" s="23"/>
      <c r="Q214" s="23"/>
      <c r="R214" s="23"/>
      <c r="S214" s="23"/>
      <c r="T214" s="23"/>
      <c r="U214" s="23"/>
      <c r="V214" s="23"/>
      <c r="W214" s="23"/>
      <c r="X214" s="23"/>
      <c r="Y214" s="23"/>
    </row>
    <row r="215" spans="1:25" s="24" customFormat="1" x14ac:dyDescent="0.2">
      <c r="A215" s="23"/>
      <c r="D215" s="13"/>
      <c r="E215" s="1238"/>
      <c r="F215" s="1094"/>
      <c r="G215" s="1094"/>
      <c r="H215" s="1094"/>
      <c r="I215" s="1094"/>
      <c r="J215" s="1094"/>
      <c r="K215" s="1094"/>
      <c r="L215" s="1094"/>
      <c r="M215" s="1094"/>
      <c r="N215" s="1095"/>
      <c r="O215" s="36"/>
      <c r="P215" s="23"/>
      <c r="Q215" s="23"/>
      <c r="R215" s="23"/>
      <c r="S215" s="23"/>
      <c r="T215" s="23"/>
      <c r="U215" s="23"/>
      <c r="V215" s="23"/>
      <c r="W215" s="23"/>
      <c r="X215" s="23"/>
      <c r="Y215" s="23"/>
    </row>
    <row r="216" spans="1:25" ht="12.75" customHeight="1" thickBot="1" x14ac:dyDescent="0.25">
      <c r="B216" s="11"/>
      <c r="C216" s="54"/>
      <c r="D216" s="55"/>
      <c r="E216" s="56"/>
      <c r="F216" s="54"/>
      <c r="G216" s="57"/>
      <c r="H216" s="57"/>
      <c r="I216" s="57"/>
      <c r="J216" s="57"/>
      <c r="K216" s="57"/>
      <c r="L216" s="57"/>
      <c r="M216" s="57"/>
      <c r="N216" s="57"/>
      <c r="O216" s="36"/>
      <c r="P216" s="6"/>
      <c r="S216" s="358"/>
    </row>
    <row r="217" spans="1:25" ht="12.75" customHeight="1" thickBot="1" x14ac:dyDescent="0.25">
      <c r="B217" s="416"/>
      <c r="C217" s="416"/>
      <c r="D217" s="440"/>
      <c r="E217" s="410"/>
      <c r="F217" s="410"/>
      <c r="G217" s="410"/>
      <c r="H217" s="410"/>
      <c r="I217" s="410"/>
      <c r="J217" s="410"/>
      <c r="K217" s="410"/>
      <c r="L217" s="410"/>
      <c r="M217" s="416"/>
      <c r="N217" s="416"/>
      <c r="O217" s="36"/>
      <c r="P217" s="23"/>
      <c r="Q217" s="23"/>
      <c r="R217" s="23"/>
      <c r="S217" s="23"/>
      <c r="T217" s="23"/>
      <c r="U217" s="23"/>
      <c r="V217" s="23"/>
      <c r="W217" s="23"/>
      <c r="Y217" s="65" t="s">
        <v>725</v>
      </c>
    </row>
    <row r="218" spans="1:25" s="186" customFormat="1" ht="15" customHeight="1" thickBot="1" x14ac:dyDescent="0.25">
      <c r="A218" s="248"/>
      <c r="B218" s="34"/>
      <c r="C218" s="35" t="str">
        <f>"M"&amp;Q218</f>
        <v>M2</v>
      </c>
      <c r="D218" s="1179" t="str">
        <f>CONCATENATE(EUconst_MeasurementPoint," ",Q218,":")</f>
        <v>Točka mjerenja 2:</v>
      </c>
      <c r="E218" s="1179"/>
      <c r="F218" s="1179"/>
      <c r="G218" s="1193"/>
      <c r="H218" s="1200" t="str">
        <f>IF(INDEX('C_Opis postrojenja'!$F$171:$F$176,MATCH(C218,'C_Opis postrojenja'!$E$171:$E$176,0))&gt;0,INDEX('C_Opis postrojenja'!$F$171:$F$176,MATCH(C218,'C_Opis postrojenja'!$E$171:$E$176,0)),"")</f>
        <v/>
      </c>
      <c r="I218" s="1200"/>
      <c r="J218" s="1200"/>
      <c r="K218" s="1200"/>
      <c r="L218" s="1201"/>
      <c r="M218" s="1229" t="str">
        <f>IF(U218=TRUE,V218,"")</f>
        <v/>
      </c>
      <c r="N218" s="1230"/>
      <c r="O218" s="36"/>
      <c r="P218" s="252"/>
      <c r="Q218" s="33">
        <v>2</v>
      </c>
      <c r="R218" s="37"/>
      <c r="S218" s="40" t="b">
        <f>IF(INDEX('C_Opis postrojenja'!$M:$M,MATCH(Q220,'C_Opis postrojenja'!$Q:$Q,0))="",FALSE,TRUE)</f>
        <v>0</v>
      </c>
      <c r="T218" s="371" t="str">
        <f>IF(S218=TRUE,INDEX('C_Opis postrojenja'!$M:$M,MATCH(Q220,'C_Opis postrojenja'!$Q:$Q,0)),"")</f>
        <v/>
      </c>
      <c r="U218" s="40" t="b">
        <f>IF(INDEX('C_Opis postrojenja'!$N:$N,MATCH(Q220,'C_Opis postrojenja'!$Q:$Q,0))="",FALSE,TRUE)</f>
        <v>0</v>
      </c>
      <c r="V218" s="371" t="str">
        <f>IF(U218=TRUE,INDEX('C_Opis postrojenja'!$N:$N,MATCH(Q220,'C_Opis postrojenja'!$Q:$Q,0)),"")</f>
        <v/>
      </c>
      <c r="W218" s="37"/>
      <c r="X218" s="37"/>
      <c r="Y218" s="40" t="s">
        <v>418</v>
      </c>
    </row>
    <row r="219" spans="1:25" s="24" customFormat="1" ht="5.0999999999999996" customHeight="1" thickBot="1" x14ac:dyDescent="0.25">
      <c r="A219" s="65"/>
      <c r="B219" s="8"/>
      <c r="C219" s="8"/>
      <c r="D219" s="10"/>
      <c r="E219" s="8"/>
      <c r="F219" s="8"/>
      <c r="G219" s="8"/>
      <c r="H219" s="8"/>
      <c r="I219" s="8"/>
      <c r="J219" s="8"/>
      <c r="K219" s="8"/>
      <c r="L219" s="8"/>
      <c r="M219" s="7"/>
      <c r="N219" s="7"/>
      <c r="O219" s="36"/>
      <c r="P219" s="12"/>
      <c r="Q219" s="12"/>
      <c r="R219" s="23"/>
      <c r="S219" s="23"/>
      <c r="T219" s="23"/>
      <c r="U219" s="23"/>
      <c r="V219" s="23"/>
      <c r="W219" s="23"/>
      <c r="X219" s="23"/>
      <c r="Y219" s="23"/>
    </row>
    <row r="220" spans="1:25" s="24" customFormat="1" ht="13.5" thickBot="1" x14ac:dyDescent="0.25">
      <c r="A220" s="23"/>
      <c r="D220" s="13" t="s">
        <v>1016</v>
      </c>
      <c r="E220" s="985" t="str">
        <f>Translations!$B$583</f>
        <v>Način rada:</v>
      </c>
      <c r="F220" s="985"/>
      <c r="G220" s="1268"/>
      <c r="H220" s="1243"/>
      <c r="I220" s="1243"/>
      <c r="J220" s="1243"/>
      <c r="K220" s="14"/>
      <c r="L220" s="14"/>
      <c r="M220" s="1229" t="str">
        <f>IF(S218=TRUE,T218,"")</f>
        <v/>
      </c>
      <c r="N220" s="1230"/>
      <c r="O220" s="36"/>
      <c r="P220" s="23"/>
      <c r="Q220" s="32" t="str">
        <f>EUconst_CNTR_SourceCategory&amp;C218</f>
        <v>SourceCategory_M2</v>
      </c>
      <c r="R220" s="23"/>
      <c r="S220" s="23"/>
      <c r="T220" s="23"/>
      <c r="U220" s="23"/>
      <c r="V220" s="23"/>
      <c r="W220" s="23"/>
      <c r="X220" s="23"/>
      <c r="Y220" s="23"/>
    </row>
    <row r="221" spans="1:25" s="24" customFormat="1" ht="5.0999999999999996" customHeight="1" x14ac:dyDescent="0.2">
      <c r="A221" s="23"/>
      <c r="D221" s="222"/>
      <c r="O221" s="36"/>
      <c r="P221" s="23"/>
      <c r="Q221" s="23"/>
      <c r="R221" s="23"/>
      <c r="S221" s="23"/>
      <c r="T221" s="23"/>
      <c r="U221" s="23"/>
      <c r="V221" s="23"/>
      <c r="W221" s="23"/>
      <c r="X221" s="23"/>
      <c r="Y221" s="23"/>
    </row>
    <row r="222" spans="1:25" s="24" customFormat="1" ht="12.75" customHeight="1" x14ac:dyDescent="0.2">
      <c r="A222" s="23"/>
      <c r="D222" s="1179" t="str">
        <f>Translations!$B$446</f>
        <v>Automatske upute o primjenjivim razinama točnosti:</v>
      </c>
      <c r="E222" s="1179"/>
      <c r="F222" s="1179"/>
      <c r="G222" s="1179"/>
      <c r="H222" s="1179"/>
      <c r="I222" s="1179"/>
      <c r="J222" s="1179"/>
      <c r="K222" s="1179"/>
      <c r="L222" s="1179"/>
      <c r="M222" s="1179"/>
      <c r="N222" s="1179"/>
      <c r="O222" s="36"/>
      <c r="P222" s="23"/>
      <c r="Q222" s="23"/>
      <c r="R222" s="23"/>
      <c r="S222" s="23"/>
      <c r="T222" s="23"/>
      <c r="U222" s="23"/>
      <c r="V222" s="23"/>
      <c r="W222" s="23"/>
      <c r="X222" s="23"/>
      <c r="Y222" s="23"/>
    </row>
    <row r="223" spans="1:25" s="24" customFormat="1" ht="4.5" customHeight="1" x14ac:dyDescent="0.2">
      <c r="A223" s="23"/>
      <c r="D223" s="13"/>
      <c r="E223" s="129"/>
      <c r="F223" s="129"/>
      <c r="G223" s="129"/>
      <c r="H223" s="129"/>
      <c r="I223" s="129"/>
      <c r="J223" s="129"/>
      <c r="K223" s="129"/>
      <c r="L223" s="129"/>
      <c r="M223" s="129"/>
      <c r="N223" s="129"/>
      <c r="O223" s="36"/>
      <c r="P223" s="23"/>
      <c r="Q223" s="23"/>
      <c r="R223" s="23"/>
      <c r="S223" s="23"/>
      <c r="T223" s="23"/>
      <c r="U223" s="23"/>
      <c r="V223" s="23"/>
      <c r="W223" s="23"/>
      <c r="X223" s="23"/>
      <c r="Y223" s="23"/>
    </row>
    <row r="224" spans="1:25" s="24" customFormat="1" ht="5.0999999999999996" customHeight="1" x14ac:dyDescent="0.2">
      <c r="A224" s="23"/>
      <c r="D224" s="13"/>
      <c r="O224" s="36"/>
      <c r="P224" s="23"/>
      <c r="Q224" s="23"/>
      <c r="R224" s="23"/>
      <c r="S224" s="23"/>
      <c r="T224" s="23"/>
      <c r="U224" s="23"/>
      <c r="V224" s="23"/>
      <c r="W224" s="23"/>
      <c r="X224" s="23"/>
      <c r="Y224" s="23"/>
    </row>
    <row r="225" spans="1:25" s="24" customFormat="1" ht="60" customHeight="1" x14ac:dyDescent="0.2">
      <c r="A225" s="23"/>
      <c r="D225" s="13"/>
      <c r="E225" s="1223" t="str">
        <f>IF(H218="","",INDEX(EUconst_CEMSTiersMsg,MATCH(Q225,EUconst_CEMSTiers,0)))</f>
        <v/>
      </c>
      <c r="F225" s="1224"/>
      <c r="G225" s="1224"/>
      <c r="H225" s="1224"/>
      <c r="I225" s="1224"/>
      <c r="J225" s="1224"/>
      <c r="K225" s="1224"/>
      <c r="L225" s="1224"/>
      <c r="M225" s="1224"/>
      <c r="N225" s="1225"/>
      <c r="O225" s="36"/>
      <c r="P225" s="6"/>
      <c r="Q225" s="207" t="str">
        <f>IF(CNTR_SmallEmitter=TRUE,EUconst_CNTR_SmallEmitter,EUconst_CNTR_NoSmallEmitter) &amp; "_" &amp; IF(M220="",1,MATCH(M220,SourceCategoryCEMS,0))</f>
        <v>NoSmallEmitter__1</v>
      </c>
      <c r="R225" s="23"/>
      <c r="S225" s="23"/>
      <c r="T225" s="23"/>
      <c r="U225" s="23"/>
      <c r="V225" s="23"/>
      <c r="W225" s="23"/>
      <c r="X225" s="23"/>
      <c r="Y225" s="23"/>
    </row>
    <row r="226" spans="1:25" s="24" customFormat="1" ht="12.75" customHeight="1" x14ac:dyDescent="0.2">
      <c r="A226" s="23"/>
      <c r="D226" s="13"/>
      <c r="O226" s="36"/>
      <c r="P226" s="23"/>
      <c r="Q226" s="23"/>
      <c r="R226" s="23"/>
      <c r="S226" s="23"/>
      <c r="T226" s="23"/>
      <c r="U226" s="23"/>
      <c r="V226" s="23"/>
      <c r="W226" s="23"/>
      <c r="X226" s="23"/>
      <c r="Y226" s="23"/>
    </row>
    <row r="227" spans="1:25" s="24" customFormat="1" ht="15" customHeight="1" x14ac:dyDescent="0.2">
      <c r="A227" s="23"/>
      <c r="D227" s="1179" t="str">
        <f>Translations!$B$590</f>
        <v>Instrumenti i razine točnosti:</v>
      </c>
      <c r="E227" s="1179"/>
      <c r="F227" s="1179"/>
      <c r="G227" s="1179"/>
      <c r="H227" s="1179"/>
      <c r="I227" s="1179"/>
      <c r="J227" s="1179"/>
      <c r="K227" s="1179"/>
      <c r="L227" s="1179"/>
      <c r="M227" s="1179"/>
      <c r="N227" s="1179"/>
      <c r="O227" s="36"/>
      <c r="P227" s="23"/>
      <c r="Q227" s="23"/>
      <c r="R227" s="23"/>
      <c r="S227" s="23"/>
      <c r="T227" s="23"/>
      <c r="U227" s="23"/>
      <c r="V227" s="23"/>
      <c r="W227" s="23"/>
      <c r="X227" s="23"/>
      <c r="Y227" s="23"/>
    </row>
    <row r="228" spans="1:25" s="24" customFormat="1" ht="5.0999999999999996" customHeight="1" x14ac:dyDescent="0.2">
      <c r="A228" s="23"/>
      <c r="D228" s="13"/>
      <c r="O228" s="36"/>
      <c r="P228" s="23"/>
      <c r="Q228" s="23"/>
      <c r="R228" s="23"/>
      <c r="S228" s="23"/>
      <c r="T228" s="23"/>
      <c r="U228" s="23"/>
      <c r="V228" s="23"/>
      <c r="W228" s="23"/>
      <c r="X228" s="23"/>
      <c r="Y228" s="23"/>
    </row>
    <row r="229" spans="1:25" s="24" customFormat="1" ht="12.75" customHeight="1" x14ac:dyDescent="0.2">
      <c r="A229" s="23"/>
      <c r="D229" s="13" t="s">
        <v>1018</v>
      </c>
      <c r="E229" s="14" t="str">
        <f>Translations!$B$472</f>
        <v>Korišteni mjerni instrumenti:</v>
      </c>
      <c r="H229" s="215"/>
      <c r="I229" s="215"/>
      <c r="J229" s="215"/>
      <c r="K229" s="215"/>
      <c r="L229" s="215"/>
      <c r="O229" s="36"/>
      <c r="P229" s="23"/>
      <c r="Q229" s="23"/>
      <c r="R229" s="23"/>
      <c r="S229" s="23"/>
      <c r="T229" s="23"/>
      <c r="U229" s="23"/>
      <c r="V229" s="23"/>
      <c r="W229" s="23"/>
      <c r="X229" s="23"/>
      <c r="Y229" s="23"/>
    </row>
    <row r="230" spans="1:25" s="24" customFormat="1" ht="5.0999999999999996" customHeight="1" x14ac:dyDescent="0.2">
      <c r="A230" s="23"/>
      <c r="D230" s="13"/>
      <c r="E230" s="14"/>
      <c r="O230" s="36"/>
      <c r="P230" s="6"/>
      <c r="Q230" s="23"/>
      <c r="R230" s="23"/>
      <c r="S230" s="23"/>
      <c r="T230" s="23"/>
      <c r="U230" s="23"/>
      <c r="V230" s="23"/>
      <c r="W230" s="23"/>
      <c r="X230" s="23"/>
      <c r="Y230" s="23"/>
    </row>
    <row r="231" spans="1:25" s="24" customFormat="1" x14ac:dyDescent="0.2">
      <c r="A231" s="23"/>
      <c r="D231" s="13"/>
      <c r="E231" s="24" t="str">
        <f>Translations!$B$475</f>
        <v>Komentar/opis pristupa ako se koristi više instrumenata:</v>
      </c>
      <c r="I231" s="11"/>
      <c r="O231" s="36"/>
      <c r="P231" s="23"/>
      <c r="Q231" s="23"/>
      <c r="R231" s="23"/>
      <c r="S231" s="23"/>
      <c r="T231" s="23"/>
      <c r="U231" s="23"/>
      <c r="V231" s="23"/>
      <c r="W231" s="23"/>
      <c r="X231" s="23"/>
      <c r="Y231" s="23"/>
    </row>
    <row r="232" spans="1:25" s="24" customFormat="1" ht="5.0999999999999996" customHeight="1" x14ac:dyDescent="0.2">
      <c r="A232" s="23"/>
      <c r="D232" s="13"/>
      <c r="E232" s="67"/>
      <c r="F232" s="67"/>
      <c r="G232" s="67"/>
      <c r="H232" s="67"/>
      <c r="I232" s="67"/>
      <c r="J232" s="67"/>
      <c r="K232" s="67"/>
      <c r="L232" s="67"/>
      <c r="M232" s="67"/>
      <c r="N232" s="67"/>
      <c r="O232" s="36"/>
      <c r="P232" s="6"/>
      <c r="Q232" s="23"/>
      <c r="R232" s="23"/>
      <c r="S232" s="23"/>
      <c r="T232" s="23"/>
      <c r="U232" s="23"/>
      <c r="V232" s="23"/>
      <c r="W232" s="23"/>
      <c r="X232" s="23"/>
      <c r="Y232" s="23"/>
    </row>
    <row r="233" spans="1:25" s="24" customFormat="1" ht="12.75" customHeight="1" x14ac:dyDescent="0.2">
      <c r="A233" s="23"/>
      <c r="D233" s="13"/>
      <c r="E233" s="1246"/>
      <c r="F233" s="1235"/>
      <c r="G233" s="1235"/>
      <c r="H233" s="1235"/>
      <c r="I233" s="1235"/>
      <c r="J233" s="1235"/>
      <c r="K233" s="1235"/>
      <c r="L233" s="1235"/>
      <c r="M233" s="1235"/>
      <c r="N233" s="1236"/>
      <c r="O233" s="36"/>
      <c r="P233" s="23"/>
      <c r="Q233" s="23"/>
      <c r="R233" s="23"/>
      <c r="S233" s="23"/>
      <c r="T233" s="23"/>
      <c r="U233" s="23"/>
      <c r="V233" s="23"/>
      <c r="W233" s="23"/>
      <c r="X233" s="23"/>
      <c r="Y233" s="23"/>
    </row>
    <row r="234" spans="1:25" s="24" customFormat="1" x14ac:dyDescent="0.2">
      <c r="A234" s="23"/>
      <c r="D234" s="13"/>
      <c r="E234" s="1231"/>
      <c r="F234" s="1232"/>
      <c r="G234" s="1232"/>
      <c r="H234" s="1232"/>
      <c r="I234" s="1232"/>
      <c r="J234" s="1232"/>
      <c r="K234" s="1232"/>
      <c r="L234" s="1232"/>
      <c r="M234" s="1232"/>
      <c r="N234" s="1233"/>
      <c r="O234" s="36"/>
      <c r="P234" s="23"/>
      <c r="Q234" s="23"/>
      <c r="R234" s="23"/>
      <c r="S234" s="23"/>
      <c r="T234" s="23"/>
      <c r="U234" s="23"/>
      <c r="V234" s="23"/>
      <c r="W234" s="23"/>
      <c r="X234" s="23"/>
      <c r="Y234" s="23"/>
    </row>
    <row r="235" spans="1:25" s="24" customFormat="1" x14ac:dyDescent="0.2">
      <c r="A235" s="23"/>
      <c r="D235" s="13"/>
      <c r="E235" s="1202"/>
      <c r="F235" s="1203"/>
      <c r="G235" s="1203"/>
      <c r="H235" s="1203"/>
      <c r="I235" s="1203"/>
      <c r="J235" s="1203"/>
      <c r="K235" s="1203"/>
      <c r="L235" s="1203"/>
      <c r="M235" s="1203"/>
      <c r="N235" s="1204"/>
      <c r="O235" s="36"/>
      <c r="P235" s="23"/>
      <c r="Q235" s="23"/>
      <c r="R235" s="23"/>
      <c r="S235" s="23"/>
      <c r="T235" s="23"/>
      <c r="U235" s="23"/>
      <c r="V235" s="23"/>
      <c r="W235" s="23"/>
      <c r="X235" s="23"/>
      <c r="Y235" s="23"/>
    </row>
    <row r="236" spans="1:25" s="24" customFormat="1" x14ac:dyDescent="0.2">
      <c r="A236" s="23"/>
      <c r="D236" s="13"/>
      <c r="O236" s="36"/>
      <c r="P236" s="23"/>
      <c r="Q236" s="23"/>
      <c r="R236" s="23"/>
      <c r="S236" s="23" t="s">
        <v>417</v>
      </c>
      <c r="T236" s="23"/>
      <c r="U236" s="23"/>
      <c r="V236" s="23"/>
      <c r="W236" s="23"/>
      <c r="X236" s="23"/>
      <c r="Y236" s="23"/>
    </row>
    <row r="237" spans="1:25" s="24" customFormat="1" x14ac:dyDescent="0.2">
      <c r="A237" s="23"/>
      <c r="D237" s="13" t="s">
        <v>552</v>
      </c>
      <c r="E237" s="14" t="str">
        <f>Translations!$B$595</f>
        <v>Zahtijevana razina točnosti:</v>
      </c>
      <c r="H237" s="30" t="str">
        <f>IF(H218="","",IF(CNTR_Category="A",INDEX(EUconst_CEMSMinimumTiers,MATCH(M218,EUconst_CEMSTypes,0)),INDEX(EUconst_CEMSHighestTiers,MATCH(M218,EUconst_CEMSTypes,0))))</f>
        <v/>
      </c>
      <c r="I237" s="26" t="str">
        <f>IF(H237="","",IF(S237=0,EUconst_NA,IF(ISERROR(S237),"",EUconst_MsgTierActivityLevel &amp; " " &amp;S237)))</f>
        <v/>
      </c>
      <c r="J237" s="27"/>
      <c r="K237" s="27"/>
      <c r="L237" s="27"/>
      <c r="M237" s="27"/>
      <c r="N237" s="28"/>
      <c r="O237" s="36"/>
      <c r="P237" s="23"/>
      <c r="Q237" s="65"/>
      <c r="R237" s="23"/>
      <c r="S237" s="32" t="str">
        <f>IF(H237="","",IF(H237=EUconst_NA,"",INDEX(EUwideConstants!$H$778:$O$781,MATCH(M218,EUconst_CEMSTypes,0),MATCH(H237,CNTR_TierList,0))))</f>
        <v/>
      </c>
      <c r="T237" s="23"/>
      <c r="U237" s="23"/>
      <c r="V237" s="23"/>
      <c r="W237" s="23"/>
      <c r="X237" s="23"/>
      <c r="Y237" s="23"/>
    </row>
    <row r="238" spans="1:25" s="24" customFormat="1" x14ac:dyDescent="0.2">
      <c r="A238" s="23"/>
      <c r="D238" s="13" t="s">
        <v>1020</v>
      </c>
      <c r="E238" s="14" t="str">
        <f>Translations!$B$596</f>
        <v>Korištena razina točnosti:</v>
      </c>
      <c r="H238" s="192"/>
      <c r="I238" s="26" t="str">
        <f>IF(OR(ISBLANK(H238),H238=EUconst_NoTier),"",IF(S238=EUconst_NA,EUconst_NA,IF(ISERROR(S238),"",EUconst_MsgTierActivityLevel &amp; " " &amp;S238)))</f>
        <v/>
      </c>
      <c r="J238" s="27"/>
      <c r="K238" s="27"/>
      <c r="L238" s="27"/>
      <c r="M238" s="27"/>
      <c r="N238" s="28"/>
      <c r="O238" s="36"/>
      <c r="P238" s="23"/>
      <c r="Q238" s="65"/>
      <c r="R238" s="23"/>
      <c r="S238" s="32" t="str">
        <f>IF(H238="","",IF(H238=EUconst_NA,"",INDEX(EUwideConstants!$H$778:$O$781,MATCH(M218,EUconst_CEMSTypes,0),MATCH(H238,CNTR_TierList,0))))</f>
        <v/>
      </c>
      <c r="T238" s="23"/>
      <c r="U238" s="23"/>
      <c r="V238" s="23"/>
      <c r="W238" s="23"/>
      <c r="X238" s="23"/>
      <c r="Y238" s="23"/>
    </row>
    <row r="239" spans="1:25" s="24" customFormat="1" x14ac:dyDescent="0.2">
      <c r="A239" s="23"/>
      <c r="D239" s="13" t="s">
        <v>1021</v>
      </c>
      <c r="E239" s="14" t="str">
        <f>Translations!$B$479</f>
        <v>Postignuta nesigurnost:</v>
      </c>
      <c r="H239" s="399"/>
      <c r="I239" s="14" t="str">
        <f>Translations!$B$480</f>
        <v>Komentar:</v>
      </c>
      <c r="J239" s="573"/>
      <c r="K239" s="194"/>
      <c r="L239" s="194"/>
      <c r="M239" s="194"/>
      <c r="N239" s="195"/>
      <c r="O239" s="36"/>
      <c r="P239" s="23"/>
      <c r="Q239" s="23"/>
      <c r="R239" s="23"/>
      <c r="S239" s="23"/>
      <c r="T239" s="23"/>
      <c r="U239" s="23"/>
      <c r="V239" s="23"/>
      <c r="W239" s="23"/>
      <c r="X239" s="23"/>
      <c r="Y239" s="23"/>
    </row>
    <row r="240" spans="1:25" s="24" customFormat="1" x14ac:dyDescent="0.2">
      <c r="A240" s="23"/>
      <c r="D240" s="13"/>
      <c r="E240" s="67"/>
      <c r="F240" s="67"/>
      <c r="G240" s="67"/>
      <c r="H240" s="67"/>
      <c r="I240" s="67"/>
      <c r="J240" s="67"/>
      <c r="K240" s="67"/>
      <c r="L240" s="67"/>
      <c r="M240" s="67"/>
      <c r="N240" s="67"/>
      <c r="O240" s="36"/>
      <c r="P240" s="23"/>
      <c r="Q240" s="23"/>
      <c r="R240" s="23"/>
      <c r="S240" s="23"/>
      <c r="T240" s="23"/>
      <c r="U240" s="23"/>
      <c r="V240" s="23"/>
      <c r="W240" s="23"/>
      <c r="X240" s="23"/>
      <c r="Y240" s="23"/>
    </row>
    <row r="241" spans="1:25" s="24" customFormat="1" ht="15" x14ac:dyDescent="0.2">
      <c r="A241" s="23"/>
      <c r="D241" s="1179" t="str">
        <f>Translations!$B$599</f>
        <v>Norme i postupci:</v>
      </c>
      <c r="E241" s="1179"/>
      <c r="F241" s="1179"/>
      <c r="G241" s="1179"/>
      <c r="H241" s="1179"/>
      <c r="I241" s="1179"/>
      <c r="J241" s="1179"/>
      <c r="K241" s="1179"/>
      <c r="L241" s="1179"/>
      <c r="M241" s="1179"/>
      <c r="N241" s="1179"/>
      <c r="O241" s="36"/>
      <c r="P241" s="23"/>
      <c r="Q241" s="23"/>
      <c r="R241" s="23"/>
      <c r="S241" s="23"/>
      <c r="T241" s="23"/>
      <c r="U241" s="23"/>
      <c r="V241" s="23"/>
      <c r="W241" s="23"/>
      <c r="X241" s="23"/>
      <c r="Y241" s="23"/>
    </row>
    <row r="242" spans="1:25" s="24" customFormat="1" ht="5.0999999999999996" customHeight="1" x14ac:dyDescent="0.2">
      <c r="A242" s="23"/>
      <c r="D242" s="13"/>
      <c r="E242" s="67"/>
      <c r="F242" s="67"/>
      <c r="G242" s="67"/>
      <c r="H242" s="67"/>
      <c r="I242" s="67"/>
      <c r="J242" s="67"/>
      <c r="K242" s="67"/>
      <c r="L242" s="67"/>
      <c r="M242" s="67"/>
      <c r="N242" s="67"/>
      <c r="O242" s="36"/>
      <c r="P242" s="23"/>
      <c r="Q242" s="23"/>
      <c r="R242" s="23"/>
      <c r="S242" s="23"/>
      <c r="T242" s="23"/>
      <c r="U242" s="23"/>
      <c r="V242" s="23"/>
      <c r="W242" s="23"/>
      <c r="X242" s="23"/>
      <c r="Y242" s="23"/>
    </row>
    <row r="243" spans="1:25" s="24" customFormat="1" x14ac:dyDescent="0.2">
      <c r="A243" s="23"/>
      <c r="D243" s="13" t="s">
        <v>1017</v>
      </c>
      <c r="E243" s="1021" t="str">
        <f>Translations!$B$600</f>
        <v>Primjenjene norme i odstupanje od istih</v>
      </c>
      <c r="F243" s="1021"/>
      <c r="G243" s="1021"/>
      <c r="H243" s="1021"/>
      <c r="I243" s="1021"/>
      <c r="J243" s="1021"/>
      <c r="K243" s="1021"/>
      <c r="L243" s="1021"/>
      <c r="M243" s="1021"/>
      <c r="N243" s="1021"/>
      <c r="O243" s="36"/>
      <c r="P243" s="23"/>
      <c r="Q243" s="23"/>
      <c r="R243" s="23"/>
      <c r="S243" s="23"/>
      <c r="T243" s="23"/>
      <c r="U243" s="23"/>
      <c r="V243" s="23"/>
      <c r="W243" s="23"/>
      <c r="X243" s="23"/>
      <c r="Y243" s="23"/>
    </row>
    <row r="244" spans="1:25" s="24" customFormat="1" x14ac:dyDescent="0.2">
      <c r="A244" s="23"/>
      <c r="D244" s="13"/>
      <c r="E244" s="1016" t="str">
        <f>Translations!$B$601</f>
        <v>Koristite reference na prikazanu tablicu 9(e), prema potrebi.</v>
      </c>
      <c r="F244" s="1016"/>
      <c r="G244" s="1016"/>
      <c r="H244" s="1016"/>
      <c r="I244" s="1016"/>
      <c r="J244" s="1016"/>
      <c r="K244" s="1016"/>
      <c r="L244" s="1016"/>
      <c r="M244" s="1016"/>
      <c r="N244" s="1016"/>
      <c r="O244" s="36"/>
      <c r="P244" s="23"/>
      <c r="Q244" s="23"/>
      <c r="R244" s="23"/>
      <c r="S244" s="23"/>
      <c r="T244" s="23"/>
      <c r="U244" s="23"/>
      <c r="V244" s="23"/>
      <c r="W244" s="23"/>
      <c r="X244" s="23"/>
      <c r="Y244" s="23"/>
    </row>
    <row r="245" spans="1:25" s="24" customFormat="1" ht="5.0999999999999996" customHeight="1" x14ac:dyDescent="0.2">
      <c r="A245" s="23"/>
      <c r="D245" s="13"/>
      <c r="O245" s="36"/>
      <c r="P245" s="23"/>
      <c r="Q245" s="23"/>
      <c r="R245" s="23"/>
      <c r="S245" s="23"/>
      <c r="T245" s="23"/>
      <c r="U245" s="23"/>
      <c r="V245" s="23"/>
      <c r="W245" s="23"/>
      <c r="X245" s="23"/>
      <c r="Y245" s="23"/>
    </row>
    <row r="246" spans="1:25" s="24" customFormat="1" ht="12.75" customHeight="1" x14ac:dyDescent="0.2">
      <c r="A246" s="23"/>
      <c r="D246" s="13"/>
      <c r="E246" s="1246"/>
      <c r="F246" s="1235"/>
      <c r="G246" s="1235"/>
      <c r="H246" s="1235"/>
      <c r="I246" s="1235"/>
      <c r="J246" s="1235"/>
      <c r="K246" s="1235"/>
      <c r="L246" s="1235"/>
      <c r="M246" s="1235"/>
      <c r="N246" s="1236"/>
      <c r="O246" s="36"/>
      <c r="P246" s="23"/>
      <c r="Q246" s="23"/>
      <c r="R246" s="23"/>
      <c r="S246" s="23"/>
      <c r="T246" s="23"/>
      <c r="U246" s="23"/>
      <c r="V246" s="23"/>
      <c r="W246" s="23"/>
      <c r="X246" s="23"/>
      <c r="Y246" s="23"/>
    </row>
    <row r="247" spans="1:25" s="24" customFormat="1" x14ac:dyDescent="0.2">
      <c r="A247" s="23"/>
      <c r="D247" s="13"/>
      <c r="E247" s="1231"/>
      <c r="F247" s="1232"/>
      <c r="G247" s="1232"/>
      <c r="H247" s="1232"/>
      <c r="I247" s="1232"/>
      <c r="J247" s="1232"/>
      <c r="K247" s="1232"/>
      <c r="L247" s="1232"/>
      <c r="M247" s="1232"/>
      <c r="N247" s="1233"/>
      <c r="O247" s="36"/>
      <c r="P247" s="23"/>
      <c r="Q247" s="23"/>
      <c r="R247" s="23"/>
      <c r="S247" s="23"/>
      <c r="T247" s="23"/>
      <c r="U247" s="23"/>
      <c r="V247" s="23"/>
      <c r="W247" s="23"/>
      <c r="X247" s="23"/>
      <c r="Y247" s="23"/>
    </row>
    <row r="248" spans="1:25" s="24" customFormat="1" x14ac:dyDescent="0.2">
      <c r="A248" s="23"/>
      <c r="D248" s="13"/>
      <c r="E248" s="1202"/>
      <c r="F248" s="1203"/>
      <c r="G248" s="1203"/>
      <c r="H248" s="1203"/>
      <c r="I248" s="1203"/>
      <c r="J248" s="1203"/>
      <c r="K248" s="1203"/>
      <c r="L248" s="1203"/>
      <c r="M248" s="1203"/>
      <c r="N248" s="1204"/>
      <c r="O248" s="36"/>
      <c r="P248" s="23"/>
      <c r="Q248" s="23"/>
      <c r="R248" s="23"/>
      <c r="S248" s="23"/>
      <c r="T248" s="23"/>
      <c r="U248" s="23"/>
      <c r="V248" s="23"/>
      <c r="W248" s="23"/>
      <c r="X248" s="23"/>
      <c r="Y248" s="23"/>
    </row>
    <row r="249" spans="1:25" s="24" customFormat="1" x14ac:dyDescent="0.2">
      <c r="A249" s="23"/>
      <c r="D249" s="13"/>
      <c r="O249" s="36"/>
      <c r="P249" s="23"/>
      <c r="Q249" s="23"/>
      <c r="R249" s="23"/>
      <c r="S249" s="23"/>
      <c r="T249" s="23"/>
      <c r="U249" s="23"/>
      <c r="V249" s="23"/>
      <c r="W249" s="23"/>
      <c r="X249" s="23"/>
      <c r="Y249" s="23"/>
    </row>
    <row r="250" spans="1:25" s="24" customFormat="1" x14ac:dyDescent="0.2">
      <c r="A250" s="23"/>
      <c r="D250" s="13" t="s">
        <v>1347</v>
      </c>
      <c r="E250" s="1021" t="str">
        <f>Translations!$B$602</f>
        <v>Reference na postupke</v>
      </c>
      <c r="F250" s="1021"/>
      <c r="G250" s="1021"/>
      <c r="H250" s="1021"/>
      <c r="I250" s="1021"/>
      <c r="J250" s="1021"/>
      <c r="K250" s="1021"/>
      <c r="L250" s="1021"/>
      <c r="M250" s="1021"/>
      <c r="N250" s="1021"/>
      <c r="O250" s="36"/>
      <c r="P250" s="23"/>
      <c r="Q250" s="23"/>
      <c r="R250" s="23"/>
      <c r="S250" s="23"/>
      <c r="T250" s="23"/>
      <c r="U250" s="23"/>
      <c r="V250" s="23"/>
      <c r="W250" s="23"/>
      <c r="X250" s="23"/>
      <c r="Y250" s="23"/>
    </row>
    <row r="251" spans="1:25" s="24" customFormat="1" ht="5.0999999999999996" customHeight="1" x14ac:dyDescent="0.2">
      <c r="A251" s="23"/>
      <c r="D251" s="13"/>
      <c r="O251" s="36"/>
      <c r="P251" s="23"/>
      <c r="Q251" s="23"/>
      <c r="R251" s="23"/>
      <c r="S251" s="23"/>
      <c r="T251" s="23"/>
      <c r="U251" s="23"/>
      <c r="V251" s="23"/>
      <c r="W251" s="23"/>
      <c r="X251" s="23"/>
      <c r="Y251" s="23"/>
    </row>
    <row r="252" spans="1:25" s="24" customFormat="1" x14ac:dyDescent="0.2">
      <c r="A252" s="23"/>
      <c r="D252" s="13"/>
      <c r="E252" s="46" t="s">
        <v>1028</v>
      </c>
      <c r="F252" s="1189" t="str">
        <f>Translations!$B$604</f>
        <v>Formule za objedinjavanje podataka i utvrđivanje godišnjih emisija.</v>
      </c>
      <c r="G252" s="1189"/>
      <c r="H252" s="1189"/>
      <c r="I252" s="1189"/>
      <c r="J252" s="1189"/>
      <c r="K252" s="1189"/>
      <c r="L252" s="1189"/>
      <c r="M252" s="1189"/>
      <c r="N252" s="1189"/>
      <c r="O252" s="36"/>
      <c r="P252" s="23"/>
      <c r="Q252" s="23"/>
      <c r="R252" s="23"/>
      <c r="S252" s="23"/>
      <c r="T252" s="23"/>
      <c r="U252" s="23"/>
      <c r="V252" s="23"/>
      <c r="W252" s="23"/>
      <c r="X252" s="23"/>
      <c r="Y252" s="23"/>
    </row>
    <row r="253" spans="1:25" s="24" customFormat="1" x14ac:dyDescent="0.2">
      <c r="A253" s="23"/>
      <c r="D253" s="13"/>
      <c r="E253" s="14"/>
      <c r="F253" s="1010"/>
      <c r="G253" s="1133"/>
      <c r="H253" s="1133"/>
      <c r="I253" s="1133"/>
      <c r="J253" s="1133"/>
      <c r="K253" s="1133"/>
      <c r="L253" s="1133"/>
      <c r="M253" s="1133"/>
      <c r="N253" s="1126"/>
      <c r="O253" s="36"/>
      <c r="P253" s="23"/>
      <c r="Q253" s="23"/>
      <c r="R253" s="23"/>
      <c r="S253" s="23"/>
      <c r="T253" s="23"/>
      <c r="U253" s="23"/>
      <c r="V253" s="23"/>
      <c r="W253" s="23"/>
      <c r="X253" s="23"/>
      <c r="Y253" s="23"/>
    </row>
    <row r="254" spans="1:25" s="24" customFormat="1" ht="5.0999999999999996" customHeight="1" x14ac:dyDescent="0.2">
      <c r="A254" s="23"/>
      <c r="D254" s="13"/>
      <c r="E254" s="14"/>
      <c r="F254" s="14"/>
      <c r="G254" s="14"/>
      <c r="H254" s="14"/>
      <c r="I254" s="14"/>
      <c r="L254" s="22"/>
      <c r="O254" s="36"/>
      <c r="P254" s="23"/>
      <c r="Q254" s="23"/>
      <c r="R254" s="23"/>
      <c r="S254" s="23"/>
      <c r="T254" s="23"/>
      <c r="U254" s="23"/>
      <c r="V254" s="23"/>
      <c r="W254" s="23"/>
      <c r="X254" s="23"/>
      <c r="Y254" s="23"/>
    </row>
    <row r="255" spans="1:25" s="24" customFormat="1" ht="25.5" customHeight="1" x14ac:dyDescent="0.2">
      <c r="A255" s="23"/>
      <c r="D255" s="13"/>
      <c r="E255" s="46" t="s">
        <v>1029</v>
      </c>
      <c r="F255" s="915" t="str">
        <f>Translations!$B$605</f>
        <v>Metoda za utvrđivanje valjanih satnih vrijednosti ili kraćih referentnih razdoblja potrebnih za izračun svakog parametra sukladno uvjetu u članku 44. stavku 2. Uredbe i za utvrđivanje zamjenskih podataka koji nedostaju, u skladu sa člankom 45. Uredbe</v>
      </c>
      <c r="G255" s="915"/>
      <c r="H255" s="915"/>
      <c r="I255" s="915"/>
      <c r="J255" s="915"/>
      <c r="K255" s="915"/>
      <c r="L255" s="915"/>
      <c r="M255" s="915"/>
      <c r="N255" s="915"/>
      <c r="O255" s="36"/>
      <c r="P255" s="23"/>
      <c r="Q255" s="23"/>
      <c r="R255" s="23"/>
      <c r="S255" s="23"/>
      <c r="T255" s="23"/>
      <c r="U255" s="23"/>
      <c r="V255" s="23"/>
      <c r="W255" s="23"/>
      <c r="X255" s="23"/>
      <c r="Y255" s="23"/>
    </row>
    <row r="256" spans="1:25" s="24" customFormat="1" x14ac:dyDescent="0.2">
      <c r="A256" s="23"/>
      <c r="D256" s="13"/>
      <c r="E256" s="14"/>
      <c r="F256" s="1010"/>
      <c r="G256" s="1133"/>
      <c r="H256" s="1133"/>
      <c r="I256" s="1133"/>
      <c r="J256" s="1133"/>
      <c r="K256" s="1133"/>
      <c r="L256" s="1133"/>
      <c r="M256" s="1133"/>
      <c r="N256" s="1126"/>
      <c r="O256" s="36"/>
      <c r="P256" s="23"/>
      <c r="Q256" s="23"/>
      <c r="R256" s="23"/>
      <c r="S256" s="23"/>
      <c r="T256" s="23"/>
      <c r="U256" s="23"/>
      <c r="V256" s="23"/>
      <c r="W256" s="23"/>
      <c r="X256" s="23"/>
      <c r="Y256" s="23"/>
    </row>
    <row r="257" spans="1:25" s="24" customFormat="1" ht="5.0999999999999996" customHeight="1" x14ac:dyDescent="0.2">
      <c r="A257" s="23"/>
      <c r="D257" s="13"/>
      <c r="E257" s="14"/>
      <c r="F257" s="14"/>
      <c r="G257" s="14"/>
      <c r="H257" s="14"/>
      <c r="I257" s="14"/>
      <c r="L257" s="22"/>
      <c r="O257" s="36"/>
      <c r="P257" s="23"/>
      <c r="Q257" s="23"/>
      <c r="R257" s="23"/>
      <c r="S257" s="23"/>
      <c r="T257" s="23"/>
      <c r="U257" s="23"/>
      <c r="V257" s="23"/>
      <c r="W257" s="23"/>
      <c r="X257" s="23"/>
      <c r="Y257" s="23"/>
    </row>
    <row r="258" spans="1:25" s="24" customFormat="1" x14ac:dyDescent="0.2">
      <c r="A258" s="23"/>
      <c r="D258" s="13"/>
      <c r="E258" s="46" t="s">
        <v>1466</v>
      </c>
      <c r="F258" s="1189" t="str">
        <f>Translations!$B$606</f>
        <v>Proračun protoka otpadnih plinova, ako je primjenjivo</v>
      </c>
      <c r="G258" s="1189"/>
      <c r="H258" s="1189"/>
      <c r="I258" s="1189"/>
      <c r="J258" s="1189"/>
      <c r="K258" s="1189"/>
      <c r="L258" s="1189"/>
      <c r="M258" s="1189"/>
      <c r="N258" s="1189"/>
      <c r="O258" s="36"/>
      <c r="P258" s="23"/>
      <c r="Q258" s="23"/>
      <c r="R258" s="23"/>
      <c r="S258" s="23"/>
      <c r="T258" s="23"/>
      <c r="U258" s="23"/>
      <c r="V258" s="23"/>
      <c r="W258" s="23"/>
      <c r="X258" s="23"/>
      <c r="Y258" s="23"/>
    </row>
    <row r="259" spans="1:25" s="24" customFormat="1" x14ac:dyDescent="0.2">
      <c r="A259" s="23"/>
      <c r="D259" s="13"/>
      <c r="E259" s="14"/>
      <c r="F259" s="1010"/>
      <c r="G259" s="1133"/>
      <c r="H259" s="1133"/>
      <c r="I259" s="1133"/>
      <c r="J259" s="1133"/>
      <c r="K259" s="1133"/>
      <c r="L259" s="1133"/>
      <c r="M259" s="1133"/>
      <c r="N259" s="1126"/>
      <c r="O259" s="36"/>
      <c r="P259" s="23"/>
      <c r="Q259" s="23"/>
      <c r="R259" s="23"/>
      <c r="S259" s="23"/>
      <c r="T259" s="23"/>
      <c r="U259" s="23"/>
      <c r="V259" s="23"/>
      <c r="W259" s="23"/>
      <c r="X259" s="23"/>
      <c r="Y259" s="23"/>
    </row>
    <row r="260" spans="1:25" s="24" customFormat="1" ht="5.0999999999999996" customHeight="1" x14ac:dyDescent="0.2">
      <c r="A260" s="23"/>
      <c r="D260" s="13"/>
      <c r="E260" s="14"/>
      <c r="F260" s="11"/>
      <c r="G260" s="14"/>
      <c r="H260" s="14"/>
      <c r="I260" s="14"/>
      <c r="L260" s="22"/>
      <c r="O260" s="36"/>
      <c r="P260" s="23"/>
      <c r="Q260" s="23"/>
      <c r="R260" s="23"/>
      <c r="S260" s="23"/>
      <c r="T260" s="23"/>
      <c r="U260" s="23"/>
      <c r="V260" s="23"/>
      <c r="W260" s="23"/>
      <c r="X260" s="23"/>
      <c r="Y260" s="23"/>
    </row>
    <row r="261" spans="1:25" s="24" customFormat="1" x14ac:dyDescent="0.2">
      <c r="A261" s="23"/>
      <c r="D261" s="13"/>
      <c r="E261" s="46" t="s">
        <v>1467</v>
      </c>
      <c r="F261" s="1189" t="str">
        <f>Translations!$B$1356</f>
        <v>Određivanje CO2 koji potječe iz biomase ili bilo kojeg drugog udjela s nultom stopom, ako je primjenjivo</v>
      </c>
      <c r="G261" s="1189"/>
      <c r="H261" s="1189"/>
      <c r="I261" s="1189"/>
      <c r="J261" s="1189"/>
      <c r="K261" s="1189"/>
      <c r="L261" s="1189"/>
      <c r="M261" s="1189"/>
      <c r="N261" s="1189"/>
      <c r="O261" s="36"/>
      <c r="P261" s="23"/>
      <c r="Q261" s="23"/>
      <c r="R261" s="23"/>
      <c r="S261" s="23"/>
      <c r="T261" s="23"/>
      <c r="U261" s="23"/>
      <c r="V261" s="23"/>
      <c r="W261" s="23"/>
      <c r="X261" s="23"/>
      <c r="Y261" s="23"/>
    </row>
    <row r="262" spans="1:25" s="24" customFormat="1" x14ac:dyDescent="0.2">
      <c r="A262" s="23"/>
      <c r="D262" s="13"/>
      <c r="E262" s="14"/>
      <c r="F262" s="1010"/>
      <c r="G262" s="1133"/>
      <c r="H262" s="1133"/>
      <c r="I262" s="1133"/>
      <c r="J262" s="1133"/>
      <c r="K262" s="1133"/>
      <c r="L262" s="1133"/>
      <c r="M262" s="1133"/>
      <c r="N262" s="1126"/>
      <c r="O262" s="36"/>
      <c r="P262" s="23"/>
      <c r="Q262" s="23"/>
      <c r="R262" s="23"/>
      <c r="S262" s="23"/>
      <c r="T262" s="23"/>
      <c r="U262" s="23"/>
      <c r="V262" s="23"/>
      <c r="W262" s="23"/>
      <c r="X262" s="23"/>
      <c r="Y262" s="23"/>
    </row>
    <row r="263" spans="1:25" s="24" customFormat="1" ht="5.0999999999999996" customHeight="1" x14ac:dyDescent="0.2">
      <c r="A263" s="23"/>
      <c r="D263" s="13"/>
      <c r="E263" s="14"/>
      <c r="F263" s="14"/>
      <c r="G263" s="14"/>
      <c r="H263" s="14"/>
      <c r="I263" s="14"/>
      <c r="J263" s="234"/>
      <c r="K263" s="234"/>
      <c r="L263" s="234"/>
      <c r="M263" s="234"/>
      <c r="N263" s="234"/>
      <c r="O263" s="36"/>
      <c r="P263" s="23"/>
      <c r="Q263" s="23"/>
      <c r="R263" s="23"/>
      <c r="S263" s="23"/>
      <c r="T263" s="23"/>
      <c r="U263" s="23"/>
      <c r="V263" s="23"/>
      <c r="W263" s="23"/>
      <c r="X263" s="23"/>
      <c r="Y263" s="23"/>
    </row>
    <row r="264" spans="1:25" s="24" customFormat="1" x14ac:dyDescent="0.2">
      <c r="A264" s="23"/>
      <c r="D264" s="13"/>
      <c r="E264" s="46" t="s">
        <v>1468</v>
      </c>
      <c r="F264" s="1189" t="str">
        <f>Translations!$B$608</f>
        <v xml:space="preserve">Provedeni proračuni u skladu sa člankom 46. Uredbe, ako je primjenjivo </v>
      </c>
      <c r="G264" s="1189"/>
      <c r="H264" s="1189"/>
      <c r="I264" s="1189"/>
      <c r="J264" s="1189"/>
      <c r="K264" s="1189"/>
      <c r="L264" s="1189"/>
      <c r="M264" s="1189"/>
      <c r="N264" s="1189"/>
      <c r="O264" s="36"/>
      <c r="P264" s="23"/>
      <c r="Q264" s="23"/>
      <c r="R264" s="23"/>
      <c r="S264" s="23"/>
      <c r="T264" s="23"/>
      <c r="U264" s="23"/>
      <c r="V264" s="23"/>
      <c r="W264" s="23"/>
      <c r="X264" s="23"/>
      <c r="Y264" s="23"/>
    </row>
    <row r="265" spans="1:25" s="24" customFormat="1" x14ac:dyDescent="0.2">
      <c r="A265" s="23"/>
      <c r="D265" s="13"/>
      <c r="E265" s="14"/>
      <c r="F265" s="1010"/>
      <c r="G265" s="1133"/>
      <c r="H265" s="1133"/>
      <c r="I265" s="1133"/>
      <c r="J265" s="1133"/>
      <c r="K265" s="1133"/>
      <c r="L265" s="1133"/>
      <c r="M265" s="1133"/>
      <c r="N265" s="1126"/>
      <c r="O265" s="36"/>
      <c r="P265" s="23"/>
      <c r="Q265" s="23"/>
      <c r="R265" s="23"/>
      <c r="S265" s="23"/>
      <c r="T265" s="23"/>
      <c r="U265" s="23"/>
      <c r="V265" s="23"/>
      <c r="W265" s="23"/>
      <c r="X265" s="23"/>
      <c r="Y265" s="23"/>
    </row>
    <row r="266" spans="1:25" s="24" customFormat="1" ht="5.0999999999999996" customHeight="1" x14ac:dyDescent="0.2">
      <c r="A266" s="23"/>
      <c r="D266" s="13"/>
      <c r="E266" s="14"/>
      <c r="F266" s="14"/>
      <c r="G266" s="14"/>
      <c r="H266" s="14"/>
      <c r="I266" s="14"/>
      <c r="L266" s="22"/>
      <c r="O266" s="36"/>
      <c r="P266" s="23"/>
      <c r="Q266" s="23"/>
      <c r="R266" s="23"/>
      <c r="S266" s="23"/>
      <c r="T266" s="23"/>
      <c r="U266" s="23"/>
      <c r="V266" s="23"/>
      <c r="W266" s="23"/>
      <c r="X266" s="23"/>
      <c r="Y266" s="23"/>
    </row>
    <row r="267" spans="1:25" s="24" customFormat="1" ht="15" x14ac:dyDescent="0.2">
      <c r="A267" s="23"/>
      <c r="D267" s="1179" t="str">
        <f>Translations!$B$545</f>
        <v>Komentari i objašnjenja</v>
      </c>
      <c r="E267" s="1179"/>
      <c r="F267" s="1179"/>
      <c r="G267" s="1179"/>
      <c r="H267" s="1179"/>
      <c r="I267" s="1179"/>
      <c r="J267" s="1179"/>
      <c r="K267" s="1179"/>
      <c r="L267" s="1179"/>
      <c r="M267" s="1179"/>
      <c r="N267" s="1179"/>
      <c r="O267" s="36"/>
      <c r="P267" s="23"/>
      <c r="Q267" s="23"/>
      <c r="R267" s="23"/>
      <c r="S267" s="23"/>
      <c r="T267" s="23"/>
      <c r="U267" s="23"/>
      <c r="V267" s="23"/>
      <c r="W267" s="23"/>
      <c r="X267" s="23"/>
      <c r="Y267" s="23"/>
    </row>
    <row r="268" spans="1:25" s="24" customFormat="1" ht="5.0999999999999996" customHeight="1" x14ac:dyDescent="0.2">
      <c r="A268" s="23"/>
      <c r="D268" s="13"/>
      <c r="E268" s="67"/>
      <c r="F268" s="67"/>
      <c r="G268" s="67"/>
      <c r="H268" s="67"/>
      <c r="I268" s="67"/>
      <c r="J268" s="67"/>
      <c r="K268" s="67"/>
      <c r="L268" s="67"/>
      <c r="M268" s="67"/>
      <c r="N268" s="67"/>
      <c r="O268" s="36"/>
      <c r="P268" s="23"/>
      <c r="Q268" s="23"/>
      <c r="R268" s="23"/>
      <c r="S268" s="23"/>
      <c r="T268" s="23"/>
      <c r="U268" s="23"/>
      <c r="V268" s="23"/>
      <c r="W268" s="23"/>
      <c r="X268" s="23"/>
      <c r="Y268" s="23"/>
    </row>
    <row r="269" spans="1:25" s="24" customFormat="1" x14ac:dyDescent="0.2">
      <c r="A269" s="23"/>
      <c r="D269" s="13" t="s">
        <v>1349</v>
      </c>
      <c r="E269" s="1021" t="str">
        <f>Translations!$B$1202</f>
        <v>Komentari i obrazloženja ako nije primijenjena zahtijevana razina:</v>
      </c>
      <c r="F269" s="1021"/>
      <c r="G269" s="1021"/>
      <c r="H269" s="1021"/>
      <c r="I269" s="1021"/>
      <c r="J269" s="1021"/>
      <c r="K269" s="1021"/>
      <c r="L269" s="1021"/>
      <c r="M269" s="1021"/>
      <c r="N269" s="1021"/>
      <c r="O269" s="36"/>
      <c r="P269" s="23"/>
      <c r="Q269" s="23"/>
      <c r="R269" s="23"/>
      <c r="S269" s="23"/>
      <c r="T269" s="23"/>
      <c r="U269" s="23"/>
      <c r="V269" s="23"/>
      <c r="W269" s="23"/>
      <c r="X269" s="23"/>
      <c r="Y269" s="23"/>
    </row>
    <row r="270" spans="1:25" s="24" customFormat="1" ht="5.0999999999999996" customHeight="1" x14ac:dyDescent="0.2">
      <c r="A270" s="23"/>
      <c r="D270" s="13"/>
      <c r="E270" s="48"/>
      <c r="O270" s="36"/>
      <c r="P270" s="23"/>
      <c r="Q270" s="23"/>
      <c r="R270" s="23"/>
      <c r="S270" s="23"/>
      <c r="T270" s="23"/>
      <c r="U270" s="23"/>
      <c r="V270" s="23"/>
      <c r="W270" s="23"/>
      <c r="X270" s="23"/>
      <c r="Y270" s="23"/>
    </row>
    <row r="271" spans="1:25" s="24" customFormat="1" x14ac:dyDescent="0.2">
      <c r="A271" s="23"/>
      <c r="D271" s="13"/>
      <c r="E271" s="1181"/>
      <c r="F271" s="1101"/>
      <c r="G271" s="1101"/>
      <c r="H271" s="1101"/>
      <c r="I271" s="1101"/>
      <c r="J271" s="1101"/>
      <c r="K271" s="1101"/>
      <c r="L271" s="1101"/>
      <c r="M271" s="1101"/>
      <c r="N271" s="1102"/>
      <c r="O271" s="36"/>
      <c r="P271" s="23"/>
      <c r="Q271" s="23"/>
      <c r="R271" s="23"/>
      <c r="S271" s="23"/>
      <c r="T271" s="23"/>
      <c r="U271" s="23"/>
      <c r="V271" s="23"/>
      <c r="W271" s="23"/>
      <c r="X271" s="23"/>
      <c r="Y271" s="23"/>
    </row>
    <row r="272" spans="1:25" s="24" customFormat="1" x14ac:dyDescent="0.2">
      <c r="A272" s="23"/>
      <c r="D272" s="13"/>
      <c r="E272" s="1180"/>
      <c r="F272" s="1091"/>
      <c r="G272" s="1091"/>
      <c r="H272" s="1091"/>
      <c r="I272" s="1091"/>
      <c r="J272" s="1091"/>
      <c r="K272" s="1091"/>
      <c r="L272" s="1091"/>
      <c r="M272" s="1091"/>
      <c r="N272" s="1092"/>
      <c r="O272" s="36"/>
      <c r="P272" s="23"/>
      <c r="Q272" s="23"/>
      <c r="R272" s="23"/>
      <c r="S272" s="23"/>
      <c r="T272" s="23"/>
      <c r="U272" s="23"/>
      <c r="V272" s="23"/>
      <c r="W272" s="23"/>
      <c r="X272" s="23"/>
      <c r="Y272" s="23"/>
    </row>
    <row r="273" spans="1:25" s="24" customFormat="1" x14ac:dyDescent="0.2">
      <c r="A273" s="23"/>
      <c r="D273" s="13"/>
      <c r="E273" s="1238"/>
      <c r="F273" s="1094"/>
      <c r="G273" s="1094"/>
      <c r="H273" s="1094"/>
      <c r="I273" s="1094"/>
      <c r="J273" s="1094"/>
      <c r="K273" s="1094"/>
      <c r="L273" s="1094"/>
      <c r="M273" s="1094"/>
      <c r="N273" s="1095"/>
      <c r="O273" s="36"/>
      <c r="P273" s="23"/>
      <c r="Q273" s="23"/>
      <c r="R273" s="23"/>
      <c r="S273" s="23"/>
      <c r="T273" s="23"/>
      <c r="U273" s="23"/>
      <c r="V273" s="23"/>
      <c r="W273" s="23"/>
      <c r="X273" s="23"/>
      <c r="Y273" s="23"/>
    </row>
    <row r="274" spans="1:25" ht="12.75" customHeight="1" thickBot="1" x14ac:dyDescent="0.25">
      <c r="B274" s="11"/>
      <c r="C274" s="54"/>
      <c r="D274" s="55"/>
      <c r="E274" s="56"/>
      <c r="F274" s="54"/>
      <c r="G274" s="57"/>
      <c r="H274" s="57"/>
      <c r="I274" s="57"/>
      <c r="J274" s="57"/>
      <c r="K274" s="57"/>
      <c r="L274" s="57"/>
      <c r="M274" s="57"/>
      <c r="N274" s="57"/>
      <c r="O274" s="36"/>
      <c r="P274" s="6"/>
      <c r="S274" s="358"/>
    </row>
    <row r="275" spans="1:25" ht="12.75" customHeight="1" thickBot="1" x14ac:dyDescent="0.25">
      <c r="B275" s="416"/>
      <c r="C275" s="416"/>
      <c r="D275" s="440"/>
      <c r="E275" s="410"/>
      <c r="F275" s="410"/>
      <c r="G275" s="410"/>
      <c r="H275" s="410"/>
      <c r="I275" s="410"/>
      <c r="J275" s="410"/>
      <c r="K275" s="410"/>
      <c r="L275" s="410"/>
      <c r="M275" s="416"/>
      <c r="N275" s="416"/>
      <c r="O275" s="36"/>
      <c r="P275" s="23"/>
      <c r="Q275" s="23"/>
      <c r="R275" s="23"/>
      <c r="S275" s="23"/>
      <c r="T275" s="23"/>
      <c r="U275" s="23"/>
      <c r="V275" s="23"/>
      <c r="W275" s="23"/>
      <c r="Y275" s="65" t="s">
        <v>725</v>
      </c>
    </row>
    <row r="276" spans="1:25" s="186" customFormat="1" ht="15" customHeight="1" thickBot="1" x14ac:dyDescent="0.25">
      <c r="A276" s="248"/>
      <c r="B276" s="34"/>
      <c r="C276" s="35" t="str">
        <f>"M"&amp;Q276</f>
        <v>M3</v>
      </c>
      <c r="D276" s="1179" t="str">
        <f>CONCATENATE(EUconst_MeasurementPoint," ",Q276,":")</f>
        <v>Točka mjerenja 3:</v>
      </c>
      <c r="E276" s="1179"/>
      <c r="F276" s="1179"/>
      <c r="G276" s="1193"/>
      <c r="H276" s="1200" t="str">
        <f>IF(INDEX('C_Opis postrojenja'!$F$171:$F$176,MATCH(C276,'C_Opis postrojenja'!$E$171:$E$176,0))&gt;0,INDEX('C_Opis postrojenja'!$F$171:$F$176,MATCH(C276,'C_Opis postrojenja'!$E$171:$E$176,0)),"")</f>
        <v/>
      </c>
      <c r="I276" s="1200"/>
      <c r="J276" s="1200"/>
      <c r="K276" s="1200"/>
      <c r="L276" s="1201"/>
      <c r="M276" s="1229" t="str">
        <f>IF(U276=TRUE,V276,"")</f>
        <v/>
      </c>
      <c r="N276" s="1230"/>
      <c r="O276" s="36"/>
      <c r="P276" s="252"/>
      <c r="Q276" s="33">
        <f>Q218+1</f>
        <v>3</v>
      </c>
      <c r="R276" s="37"/>
      <c r="S276" s="40" t="b">
        <f>IF(INDEX('C_Opis postrojenja'!$M:$M,MATCH(Q278,'C_Opis postrojenja'!$Q:$Q,0))="",FALSE,TRUE)</f>
        <v>0</v>
      </c>
      <c r="T276" s="371" t="str">
        <f>IF(S276=TRUE,INDEX('C_Opis postrojenja'!$M:$M,MATCH(Q278,'C_Opis postrojenja'!$Q:$Q,0)),"")</f>
        <v/>
      </c>
      <c r="U276" s="40" t="b">
        <f>IF(INDEX('C_Opis postrojenja'!$N:$N,MATCH(Q278,'C_Opis postrojenja'!$Q:$Q,0))="",FALSE,TRUE)</f>
        <v>0</v>
      </c>
      <c r="V276" s="371" t="str">
        <f>IF(U276=TRUE,INDEX('C_Opis postrojenja'!$N:$N,MATCH(Q278,'C_Opis postrojenja'!$Q:$Q,0)),"")</f>
        <v/>
      </c>
      <c r="W276" s="37"/>
      <c r="X276" s="37"/>
      <c r="Y276" s="40" t="s">
        <v>418</v>
      </c>
    </row>
    <row r="277" spans="1:25" s="24" customFormat="1" ht="5.0999999999999996" customHeight="1" thickBot="1" x14ac:dyDescent="0.25">
      <c r="A277" s="65"/>
      <c r="B277" s="8"/>
      <c r="C277" s="8"/>
      <c r="D277" s="10"/>
      <c r="E277" s="8"/>
      <c r="F277" s="8"/>
      <c r="G277" s="8"/>
      <c r="H277" s="8"/>
      <c r="I277" s="8"/>
      <c r="J277" s="8"/>
      <c r="K277" s="8"/>
      <c r="L277" s="8"/>
      <c r="M277" s="7"/>
      <c r="N277" s="7"/>
      <c r="O277" s="36"/>
      <c r="P277" s="12"/>
      <c r="Q277" s="12"/>
      <c r="R277" s="23"/>
      <c r="S277" s="23"/>
      <c r="T277" s="23"/>
      <c r="U277" s="23"/>
      <c r="V277" s="23"/>
      <c r="W277" s="23"/>
      <c r="X277" s="23"/>
      <c r="Y277" s="23"/>
    </row>
    <row r="278" spans="1:25" s="24" customFormat="1" ht="13.5" thickBot="1" x14ac:dyDescent="0.25">
      <c r="A278" s="23"/>
      <c r="D278" s="13" t="s">
        <v>1016</v>
      </c>
      <c r="E278" s="985" t="str">
        <f>Translations!$B$583</f>
        <v>Način rada:</v>
      </c>
      <c r="F278" s="985"/>
      <c r="G278" s="1268"/>
      <c r="H278" s="1243"/>
      <c r="I278" s="1243"/>
      <c r="J278" s="1243"/>
      <c r="K278" s="14"/>
      <c r="L278" s="14"/>
      <c r="M278" s="1229" t="str">
        <f>IF(S276=TRUE,T276,"")</f>
        <v/>
      </c>
      <c r="N278" s="1230"/>
      <c r="O278" s="36"/>
      <c r="P278" s="23"/>
      <c r="Q278" s="32" t="str">
        <f>EUconst_CNTR_SourceCategory&amp;C276</f>
        <v>SourceCategory_M3</v>
      </c>
      <c r="R278" s="23"/>
      <c r="S278" s="23"/>
      <c r="T278" s="23"/>
      <c r="U278" s="23"/>
      <c r="V278" s="23"/>
      <c r="W278" s="23"/>
      <c r="X278" s="23"/>
      <c r="Y278" s="23"/>
    </row>
    <row r="279" spans="1:25" s="24" customFormat="1" ht="5.0999999999999996" customHeight="1" x14ac:dyDescent="0.2">
      <c r="A279" s="23"/>
      <c r="D279" s="222"/>
      <c r="O279" s="36"/>
      <c r="P279" s="23"/>
      <c r="Q279" s="23"/>
      <c r="R279" s="23"/>
      <c r="S279" s="23"/>
      <c r="T279" s="23"/>
      <c r="U279" s="23"/>
      <c r="V279" s="23"/>
      <c r="W279" s="23"/>
      <c r="X279" s="23"/>
      <c r="Y279" s="23"/>
    </row>
    <row r="280" spans="1:25" s="24" customFormat="1" ht="12.75" customHeight="1" x14ac:dyDescent="0.2">
      <c r="A280" s="23"/>
      <c r="D280" s="1179" t="str">
        <f>Translations!$B$446</f>
        <v>Automatske upute o primjenjivim razinama točnosti:</v>
      </c>
      <c r="E280" s="1179"/>
      <c r="F280" s="1179"/>
      <c r="G280" s="1179"/>
      <c r="H280" s="1179"/>
      <c r="I280" s="1179"/>
      <c r="J280" s="1179"/>
      <c r="K280" s="1179"/>
      <c r="L280" s="1179"/>
      <c r="M280" s="1179"/>
      <c r="N280" s="1179"/>
      <c r="O280" s="36"/>
      <c r="P280" s="23"/>
      <c r="Q280" s="23"/>
      <c r="R280" s="23"/>
      <c r="S280" s="23"/>
      <c r="T280" s="23"/>
      <c r="U280" s="23"/>
      <c r="V280" s="23"/>
      <c r="W280" s="23"/>
      <c r="X280" s="23"/>
      <c r="Y280" s="23"/>
    </row>
    <row r="281" spans="1:25" s="24" customFormat="1" ht="4.5" customHeight="1" x14ac:dyDescent="0.2">
      <c r="A281" s="23"/>
      <c r="D281" s="13"/>
      <c r="E281" s="129"/>
      <c r="F281" s="129"/>
      <c r="G281" s="129"/>
      <c r="H281" s="129"/>
      <c r="I281" s="129"/>
      <c r="J281" s="129"/>
      <c r="K281" s="129"/>
      <c r="L281" s="129"/>
      <c r="M281" s="129"/>
      <c r="N281" s="129"/>
      <c r="O281" s="36"/>
      <c r="P281" s="23"/>
      <c r="Q281" s="23"/>
      <c r="R281" s="23"/>
      <c r="S281" s="23"/>
      <c r="T281" s="23"/>
      <c r="U281" s="23"/>
      <c r="V281" s="23"/>
      <c r="W281" s="23"/>
      <c r="X281" s="23"/>
      <c r="Y281" s="23"/>
    </row>
    <row r="282" spans="1:25" s="24" customFormat="1" ht="5.0999999999999996" customHeight="1" x14ac:dyDescent="0.2">
      <c r="A282" s="23"/>
      <c r="D282" s="13"/>
      <c r="O282" s="36"/>
      <c r="P282" s="23"/>
      <c r="Q282" s="23"/>
      <c r="R282" s="23"/>
      <c r="S282" s="23"/>
      <c r="T282" s="23"/>
      <c r="U282" s="23"/>
      <c r="V282" s="23"/>
      <c r="W282" s="23"/>
      <c r="X282" s="23"/>
      <c r="Y282" s="23"/>
    </row>
    <row r="283" spans="1:25" s="24" customFormat="1" ht="60" customHeight="1" x14ac:dyDescent="0.2">
      <c r="A283" s="23"/>
      <c r="D283" s="13"/>
      <c r="E283" s="1223" t="str">
        <f>IF(H276="","",INDEX(EUconst_CEMSTiersMsg,MATCH(Q283,EUconst_CEMSTiers,0)))</f>
        <v/>
      </c>
      <c r="F283" s="1224"/>
      <c r="G283" s="1224"/>
      <c r="H283" s="1224"/>
      <c r="I283" s="1224"/>
      <c r="J283" s="1224"/>
      <c r="K283" s="1224"/>
      <c r="L283" s="1224"/>
      <c r="M283" s="1224"/>
      <c r="N283" s="1225"/>
      <c r="O283" s="36"/>
      <c r="P283" s="6"/>
      <c r="Q283" s="207" t="str">
        <f>IF(CNTR_SmallEmitter=TRUE,EUconst_CNTR_SmallEmitter,EUconst_CNTR_NoSmallEmitter) &amp; "_" &amp; IF(M278="",1,MATCH(M278,SourceCategoryCEMS,0))</f>
        <v>NoSmallEmitter__1</v>
      </c>
      <c r="R283" s="23"/>
      <c r="S283" s="23"/>
      <c r="T283" s="23"/>
      <c r="U283" s="23"/>
      <c r="V283" s="23"/>
      <c r="W283" s="23"/>
      <c r="X283" s="23"/>
      <c r="Y283" s="23"/>
    </row>
    <row r="284" spans="1:25" s="24" customFormat="1" ht="12.75" customHeight="1" x14ac:dyDescent="0.2">
      <c r="A284" s="23"/>
      <c r="D284" s="13"/>
      <c r="O284" s="36"/>
      <c r="P284" s="23"/>
      <c r="Q284" s="23"/>
      <c r="R284" s="23"/>
      <c r="S284" s="23"/>
      <c r="T284" s="23"/>
      <c r="U284" s="23"/>
      <c r="V284" s="23"/>
      <c r="W284" s="23"/>
      <c r="X284" s="23"/>
      <c r="Y284" s="23"/>
    </row>
    <row r="285" spans="1:25" s="24" customFormat="1" ht="15" customHeight="1" x14ac:dyDescent="0.2">
      <c r="A285" s="23"/>
      <c r="D285" s="1179" t="str">
        <f>Translations!$B$590</f>
        <v>Instrumenti i razine točnosti:</v>
      </c>
      <c r="E285" s="1179"/>
      <c r="F285" s="1179"/>
      <c r="G285" s="1179"/>
      <c r="H285" s="1179"/>
      <c r="I285" s="1179"/>
      <c r="J285" s="1179"/>
      <c r="K285" s="1179"/>
      <c r="L285" s="1179"/>
      <c r="M285" s="1179"/>
      <c r="N285" s="1179"/>
      <c r="O285" s="36"/>
      <c r="P285" s="23"/>
      <c r="Q285" s="23"/>
      <c r="R285" s="23"/>
      <c r="S285" s="23"/>
      <c r="T285" s="23"/>
      <c r="U285" s="23"/>
      <c r="V285" s="23"/>
      <c r="W285" s="23"/>
      <c r="X285" s="23"/>
      <c r="Y285" s="23"/>
    </row>
    <row r="286" spans="1:25" s="24" customFormat="1" ht="5.0999999999999996" customHeight="1" x14ac:dyDescent="0.2">
      <c r="A286" s="23"/>
      <c r="D286" s="13"/>
      <c r="O286" s="36"/>
      <c r="P286" s="23"/>
      <c r="Q286" s="23"/>
      <c r="R286" s="23"/>
      <c r="S286" s="23"/>
      <c r="T286" s="23"/>
      <c r="U286" s="23"/>
      <c r="V286" s="23"/>
      <c r="W286" s="23"/>
      <c r="X286" s="23"/>
      <c r="Y286" s="23"/>
    </row>
    <row r="287" spans="1:25" s="24" customFormat="1" ht="12.75" customHeight="1" x14ac:dyDescent="0.2">
      <c r="A287" s="23"/>
      <c r="D287" s="13" t="s">
        <v>1018</v>
      </c>
      <c r="E287" s="14" t="str">
        <f>Translations!$B$472</f>
        <v>Korišteni mjerni instrumenti:</v>
      </c>
      <c r="H287" s="215"/>
      <c r="I287" s="215"/>
      <c r="J287" s="215"/>
      <c r="K287" s="215"/>
      <c r="L287" s="215"/>
      <c r="O287" s="36"/>
      <c r="P287" s="23"/>
      <c r="Q287" s="23"/>
      <c r="R287" s="23"/>
      <c r="S287" s="23"/>
      <c r="T287" s="23"/>
      <c r="U287" s="23"/>
      <c r="V287" s="23"/>
      <c r="W287" s="23"/>
      <c r="X287" s="23"/>
      <c r="Y287" s="23"/>
    </row>
    <row r="288" spans="1:25" s="24" customFormat="1" ht="5.0999999999999996" customHeight="1" x14ac:dyDescent="0.2">
      <c r="A288" s="23"/>
      <c r="D288" s="13"/>
      <c r="E288" s="14"/>
      <c r="O288" s="36"/>
      <c r="P288" s="6"/>
      <c r="Q288" s="23"/>
      <c r="R288" s="23"/>
      <c r="S288" s="23"/>
      <c r="T288" s="23"/>
      <c r="U288" s="23"/>
      <c r="V288" s="23"/>
      <c r="W288" s="23"/>
      <c r="X288" s="23"/>
      <c r="Y288" s="23"/>
    </row>
    <row r="289" spans="1:25" s="24" customFormat="1" x14ac:dyDescent="0.2">
      <c r="A289" s="23"/>
      <c r="D289" s="13"/>
      <c r="E289" s="24" t="str">
        <f>Translations!$B$475</f>
        <v>Komentar/opis pristupa ako se koristi više instrumenata:</v>
      </c>
      <c r="I289" s="11"/>
      <c r="O289" s="36"/>
      <c r="P289" s="23"/>
      <c r="Q289" s="23"/>
      <c r="R289" s="23"/>
      <c r="S289" s="23"/>
      <c r="T289" s="23"/>
      <c r="U289" s="23"/>
      <c r="V289" s="23"/>
      <c r="W289" s="23"/>
      <c r="X289" s="23"/>
      <c r="Y289" s="23"/>
    </row>
    <row r="290" spans="1:25" s="24" customFormat="1" ht="5.0999999999999996" customHeight="1" x14ac:dyDescent="0.2">
      <c r="A290" s="23"/>
      <c r="D290" s="13"/>
      <c r="E290" s="67"/>
      <c r="F290" s="67"/>
      <c r="G290" s="67"/>
      <c r="H290" s="67"/>
      <c r="I290" s="67"/>
      <c r="J290" s="67"/>
      <c r="K290" s="67"/>
      <c r="L290" s="67"/>
      <c r="M290" s="67"/>
      <c r="N290" s="67"/>
      <c r="O290" s="36"/>
      <c r="P290" s="6"/>
      <c r="Q290" s="23"/>
      <c r="R290" s="23"/>
      <c r="S290" s="23"/>
      <c r="T290" s="23"/>
      <c r="U290" s="23"/>
      <c r="V290" s="23"/>
      <c r="W290" s="23"/>
      <c r="X290" s="23"/>
      <c r="Y290" s="23"/>
    </row>
    <row r="291" spans="1:25" s="24" customFormat="1" ht="12.75" customHeight="1" x14ac:dyDescent="0.2">
      <c r="A291" s="23"/>
      <c r="D291" s="13"/>
      <c r="E291" s="1246"/>
      <c r="F291" s="1235"/>
      <c r="G291" s="1235"/>
      <c r="H291" s="1235"/>
      <c r="I291" s="1235"/>
      <c r="J291" s="1235"/>
      <c r="K291" s="1235"/>
      <c r="L291" s="1235"/>
      <c r="M291" s="1235"/>
      <c r="N291" s="1236"/>
      <c r="O291" s="36"/>
      <c r="P291" s="23"/>
      <c r="Q291" s="23"/>
      <c r="R291" s="23"/>
      <c r="S291" s="23"/>
      <c r="T291" s="23"/>
      <c r="U291" s="23"/>
      <c r="V291" s="23"/>
      <c r="W291" s="23"/>
      <c r="X291" s="23"/>
      <c r="Y291" s="23"/>
    </row>
    <row r="292" spans="1:25" s="24" customFormat="1" x14ac:dyDescent="0.2">
      <c r="A292" s="23"/>
      <c r="D292" s="13"/>
      <c r="E292" s="1231"/>
      <c r="F292" s="1232"/>
      <c r="G292" s="1232"/>
      <c r="H292" s="1232"/>
      <c r="I292" s="1232"/>
      <c r="J292" s="1232"/>
      <c r="K292" s="1232"/>
      <c r="L292" s="1232"/>
      <c r="M292" s="1232"/>
      <c r="N292" s="1233"/>
      <c r="O292" s="36"/>
      <c r="P292" s="23"/>
      <c r="Q292" s="23"/>
      <c r="R292" s="23"/>
      <c r="S292" s="23"/>
      <c r="T292" s="23"/>
      <c r="U292" s="23"/>
      <c r="V292" s="23"/>
      <c r="W292" s="23"/>
      <c r="X292" s="23"/>
      <c r="Y292" s="23"/>
    </row>
    <row r="293" spans="1:25" s="24" customFormat="1" x14ac:dyDescent="0.2">
      <c r="A293" s="23"/>
      <c r="D293" s="13"/>
      <c r="E293" s="1202"/>
      <c r="F293" s="1203"/>
      <c r="G293" s="1203"/>
      <c r="H293" s="1203"/>
      <c r="I293" s="1203"/>
      <c r="J293" s="1203"/>
      <c r="K293" s="1203"/>
      <c r="L293" s="1203"/>
      <c r="M293" s="1203"/>
      <c r="N293" s="1204"/>
      <c r="O293" s="36"/>
      <c r="P293" s="23"/>
      <c r="Q293" s="23"/>
      <c r="R293" s="23"/>
      <c r="S293" s="23"/>
      <c r="T293" s="23"/>
      <c r="U293" s="23"/>
      <c r="V293" s="23"/>
      <c r="W293" s="23"/>
      <c r="X293" s="23"/>
      <c r="Y293" s="23"/>
    </row>
    <row r="294" spans="1:25" s="24" customFormat="1" x14ac:dyDescent="0.2">
      <c r="A294" s="23"/>
      <c r="D294" s="13"/>
      <c r="O294" s="36"/>
      <c r="P294" s="23"/>
      <c r="Q294" s="23"/>
      <c r="R294" s="23"/>
      <c r="S294" s="23" t="s">
        <v>417</v>
      </c>
      <c r="T294" s="23"/>
      <c r="U294" s="23"/>
      <c r="V294" s="23"/>
      <c r="W294" s="23"/>
      <c r="X294" s="23"/>
      <c r="Y294" s="23"/>
    </row>
    <row r="295" spans="1:25" s="24" customFormat="1" x14ac:dyDescent="0.2">
      <c r="A295" s="23"/>
      <c r="D295" s="13" t="s">
        <v>552</v>
      </c>
      <c r="E295" s="14" t="str">
        <f>Translations!$B$595</f>
        <v>Zahtijevana razina točnosti:</v>
      </c>
      <c r="H295" s="30" t="str">
        <f>IF(H276="","",IF(CNTR_Category="A",INDEX(EUconst_CEMSMinimumTiers,MATCH(M276,EUconst_CEMSTypes,0)),INDEX(EUconst_CEMSHighestTiers,MATCH(M276,EUconst_CEMSTypes,0))))</f>
        <v/>
      </c>
      <c r="I295" s="26" t="str">
        <f>IF(H295="","",IF(S295=0,EUconst_NA,IF(ISERROR(S295),"",EUconst_MsgTierActivityLevel &amp; " " &amp;S295)))</f>
        <v/>
      </c>
      <c r="J295" s="27"/>
      <c r="K295" s="27"/>
      <c r="L295" s="27"/>
      <c r="M295" s="27"/>
      <c r="N295" s="28"/>
      <c r="O295" s="36"/>
      <c r="P295" s="23"/>
      <c r="Q295" s="65"/>
      <c r="R295" s="23"/>
      <c r="S295" s="32" t="str">
        <f>IF(H295="","",IF(H295=EUconst_NA,"",INDEX(EUwideConstants!$H$778:$O$781,MATCH(M276,EUconst_CEMSTypes,0),MATCH(H295,CNTR_TierList,0))))</f>
        <v/>
      </c>
      <c r="T295" s="23"/>
      <c r="U295" s="23"/>
      <c r="V295" s="23"/>
      <c r="W295" s="23"/>
      <c r="X295" s="23"/>
      <c r="Y295" s="23"/>
    </row>
    <row r="296" spans="1:25" s="24" customFormat="1" x14ac:dyDescent="0.2">
      <c r="A296" s="23"/>
      <c r="D296" s="13" t="s">
        <v>1020</v>
      </c>
      <c r="E296" s="14" t="str">
        <f>Translations!$B$596</f>
        <v>Korištena razina točnosti:</v>
      </c>
      <c r="H296" s="192"/>
      <c r="I296" s="26" t="str">
        <f>IF(OR(ISBLANK(H296),H296=EUconst_NoTier),"",IF(S296=EUconst_NA,EUconst_NA,IF(ISERROR(S296),"",EUconst_MsgTierActivityLevel &amp; " " &amp;S296)))</f>
        <v/>
      </c>
      <c r="J296" s="27"/>
      <c r="K296" s="27"/>
      <c r="L296" s="27"/>
      <c r="M296" s="27"/>
      <c r="N296" s="28"/>
      <c r="O296" s="36"/>
      <c r="P296" s="23"/>
      <c r="Q296" s="65"/>
      <c r="R296" s="23"/>
      <c r="S296" s="32" t="str">
        <f>IF(H296="","",IF(H296=EUconst_NA,"",INDEX(EUwideConstants!$H$778:$O$781,MATCH(M276,EUconst_CEMSTypes,0),MATCH(H296,CNTR_TierList,0))))</f>
        <v/>
      </c>
      <c r="T296" s="23"/>
      <c r="U296" s="23"/>
      <c r="V296" s="23"/>
      <c r="W296" s="23"/>
      <c r="X296" s="23"/>
      <c r="Y296" s="23"/>
    </row>
    <row r="297" spans="1:25" s="24" customFormat="1" x14ac:dyDescent="0.2">
      <c r="A297" s="23"/>
      <c r="D297" s="13" t="s">
        <v>1021</v>
      </c>
      <c r="E297" s="14" t="str">
        <f>Translations!$B$479</f>
        <v>Postignuta nesigurnost:</v>
      </c>
      <c r="H297" s="399"/>
      <c r="I297" s="14" t="str">
        <f>Translations!$B$480</f>
        <v>Komentar:</v>
      </c>
      <c r="J297" s="573"/>
      <c r="K297" s="194"/>
      <c r="L297" s="194"/>
      <c r="M297" s="194"/>
      <c r="N297" s="195"/>
      <c r="O297" s="36"/>
      <c r="P297" s="23"/>
      <c r="Q297" s="23"/>
      <c r="R297" s="23"/>
      <c r="S297" s="23"/>
      <c r="T297" s="23"/>
      <c r="U297" s="23"/>
      <c r="V297" s="23"/>
      <c r="W297" s="23"/>
      <c r="X297" s="23"/>
      <c r="Y297" s="23"/>
    </row>
    <row r="298" spans="1:25" s="24" customFormat="1" x14ac:dyDescent="0.2">
      <c r="A298" s="23"/>
      <c r="D298" s="13"/>
      <c r="E298" s="67"/>
      <c r="F298" s="67"/>
      <c r="G298" s="67"/>
      <c r="H298" s="67"/>
      <c r="I298" s="67"/>
      <c r="J298" s="67"/>
      <c r="K298" s="67"/>
      <c r="L298" s="67"/>
      <c r="M298" s="67"/>
      <c r="N298" s="67"/>
      <c r="O298" s="36"/>
      <c r="P298" s="23"/>
      <c r="Q298" s="23"/>
      <c r="R298" s="23"/>
      <c r="S298" s="23"/>
      <c r="T298" s="23"/>
      <c r="U298" s="23"/>
      <c r="V298" s="23"/>
      <c r="W298" s="23"/>
      <c r="X298" s="23"/>
      <c r="Y298" s="23"/>
    </row>
    <row r="299" spans="1:25" s="24" customFormat="1" ht="15" x14ac:dyDescent="0.2">
      <c r="A299" s="23"/>
      <c r="D299" s="1179" t="str">
        <f>Translations!$B$599</f>
        <v>Norme i postupci:</v>
      </c>
      <c r="E299" s="1179"/>
      <c r="F299" s="1179"/>
      <c r="G299" s="1179"/>
      <c r="H299" s="1179"/>
      <c r="I299" s="1179"/>
      <c r="J299" s="1179"/>
      <c r="K299" s="1179"/>
      <c r="L299" s="1179"/>
      <c r="M299" s="1179"/>
      <c r="N299" s="1179"/>
      <c r="O299" s="36"/>
      <c r="P299" s="23"/>
      <c r="Q299" s="23"/>
      <c r="R299" s="23"/>
      <c r="S299" s="23"/>
      <c r="T299" s="23"/>
      <c r="U299" s="23"/>
      <c r="V299" s="23"/>
      <c r="W299" s="23"/>
      <c r="X299" s="23"/>
      <c r="Y299" s="23"/>
    </row>
    <row r="300" spans="1:25" s="24" customFormat="1" ht="5.0999999999999996" customHeight="1" x14ac:dyDescent="0.2">
      <c r="A300" s="23"/>
      <c r="D300" s="13"/>
      <c r="E300" s="67"/>
      <c r="F300" s="67"/>
      <c r="G300" s="67"/>
      <c r="H300" s="67"/>
      <c r="I300" s="67"/>
      <c r="J300" s="67"/>
      <c r="K300" s="67"/>
      <c r="L300" s="67"/>
      <c r="M300" s="67"/>
      <c r="N300" s="67"/>
      <c r="O300" s="36"/>
      <c r="P300" s="23"/>
      <c r="Q300" s="23"/>
      <c r="R300" s="23"/>
      <c r="S300" s="23"/>
      <c r="T300" s="23"/>
      <c r="U300" s="23"/>
      <c r="V300" s="23"/>
      <c r="W300" s="23"/>
      <c r="X300" s="23"/>
      <c r="Y300" s="23"/>
    </row>
    <row r="301" spans="1:25" s="24" customFormat="1" x14ac:dyDescent="0.2">
      <c r="A301" s="23"/>
      <c r="D301" s="13" t="s">
        <v>1017</v>
      </c>
      <c r="E301" s="1021" t="str">
        <f>Translations!$B$600</f>
        <v>Primjenjene norme i odstupanje od istih</v>
      </c>
      <c r="F301" s="1021"/>
      <c r="G301" s="1021"/>
      <c r="H301" s="1021"/>
      <c r="I301" s="1021"/>
      <c r="J301" s="1021"/>
      <c r="K301" s="1021"/>
      <c r="L301" s="1021"/>
      <c r="M301" s="1021"/>
      <c r="N301" s="1021"/>
      <c r="O301" s="36"/>
      <c r="P301" s="23"/>
      <c r="Q301" s="23"/>
      <c r="R301" s="23"/>
      <c r="S301" s="23"/>
      <c r="T301" s="23"/>
      <c r="U301" s="23"/>
      <c r="V301" s="23"/>
      <c r="W301" s="23"/>
      <c r="X301" s="23"/>
      <c r="Y301" s="23"/>
    </row>
    <row r="302" spans="1:25" s="24" customFormat="1" x14ac:dyDescent="0.2">
      <c r="A302" s="23"/>
      <c r="D302" s="13"/>
      <c r="E302" s="1016" t="str">
        <f>Translations!$B$601</f>
        <v>Koristite reference na prikazanu tablicu 9(e), prema potrebi.</v>
      </c>
      <c r="F302" s="1016"/>
      <c r="G302" s="1016"/>
      <c r="H302" s="1016"/>
      <c r="I302" s="1016"/>
      <c r="J302" s="1016"/>
      <c r="K302" s="1016"/>
      <c r="L302" s="1016"/>
      <c r="M302" s="1016"/>
      <c r="N302" s="1016"/>
      <c r="O302" s="36"/>
      <c r="P302" s="23"/>
      <c r="Q302" s="23"/>
      <c r="R302" s="23"/>
      <c r="S302" s="23"/>
      <c r="T302" s="23"/>
      <c r="U302" s="23"/>
      <c r="V302" s="23"/>
      <c r="W302" s="23"/>
      <c r="X302" s="23"/>
      <c r="Y302" s="23"/>
    </row>
    <row r="303" spans="1:25" s="24" customFormat="1" ht="5.0999999999999996" customHeight="1" x14ac:dyDescent="0.2">
      <c r="A303" s="23"/>
      <c r="D303" s="13"/>
      <c r="O303" s="36"/>
      <c r="P303" s="23"/>
      <c r="Q303" s="23"/>
      <c r="R303" s="23"/>
      <c r="S303" s="23"/>
      <c r="T303" s="23"/>
      <c r="U303" s="23"/>
      <c r="V303" s="23"/>
      <c r="W303" s="23"/>
      <c r="X303" s="23"/>
      <c r="Y303" s="23"/>
    </row>
    <row r="304" spans="1:25" s="24" customFormat="1" ht="12.75" customHeight="1" x14ac:dyDescent="0.2">
      <c r="A304" s="23"/>
      <c r="D304" s="13"/>
      <c r="E304" s="1246"/>
      <c r="F304" s="1235"/>
      <c r="G304" s="1235"/>
      <c r="H304" s="1235"/>
      <c r="I304" s="1235"/>
      <c r="J304" s="1235"/>
      <c r="K304" s="1235"/>
      <c r="L304" s="1235"/>
      <c r="M304" s="1235"/>
      <c r="N304" s="1236"/>
      <c r="O304" s="36"/>
      <c r="P304" s="23"/>
      <c r="Q304" s="23"/>
      <c r="R304" s="23"/>
      <c r="S304" s="23"/>
      <c r="T304" s="23"/>
      <c r="U304" s="23"/>
      <c r="V304" s="23"/>
      <c r="W304" s="23"/>
      <c r="X304" s="23"/>
      <c r="Y304" s="23"/>
    </row>
    <row r="305" spans="1:25" s="24" customFormat="1" x14ac:dyDescent="0.2">
      <c r="A305" s="23"/>
      <c r="D305" s="13"/>
      <c r="E305" s="1231"/>
      <c r="F305" s="1232"/>
      <c r="G305" s="1232"/>
      <c r="H305" s="1232"/>
      <c r="I305" s="1232"/>
      <c r="J305" s="1232"/>
      <c r="K305" s="1232"/>
      <c r="L305" s="1232"/>
      <c r="M305" s="1232"/>
      <c r="N305" s="1233"/>
      <c r="O305" s="36"/>
      <c r="P305" s="23"/>
      <c r="Q305" s="23"/>
      <c r="R305" s="23"/>
      <c r="S305" s="23"/>
      <c r="T305" s="23"/>
      <c r="U305" s="23"/>
      <c r="V305" s="23"/>
      <c r="W305" s="23"/>
      <c r="X305" s="23"/>
      <c r="Y305" s="23"/>
    </row>
    <row r="306" spans="1:25" s="24" customFormat="1" x14ac:dyDescent="0.2">
      <c r="A306" s="23"/>
      <c r="D306" s="13"/>
      <c r="E306" s="1202"/>
      <c r="F306" s="1203"/>
      <c r="G306" s="1203"/>
      <c r="H306" s="1203"/>
      <c r="I306" s="1203"/>
      <c r="J306" s="1203"/>
      <c r="K306" s="1203"/>
      <c r="L306" s="1203"/>
      <c r="M306" s="1203"/>
      <c r="N306" s="1204"/>
      <c r="O306" s="36"/>
      <c r="P306" s="23"/>
      <c r="Q306" s="23"/>
      <c r="R306" s="23"/>
      <c r="S306" s="23"/>
      <c r="T306" s="23"/>
      <c r="U306" s="23"/>
      <c r="V306" s="23"/>
      <c r="W306" s="23"/>
      <c r="X306" s="23"/>
      <c r="Y306" s="23"/>
    </row>
    <row r="307" spans="1:25" s="24" customFormat="1" x14ac:dyDescent="0.2">
      <c r="A307" s="23"/>
      <c r="D307" s="13"/>
      <c r="O307" s="36"/>
      <c r="P307" s="23"/>
      <c r="Q307" s="23"/>
      <c r="R307" s="23"/>
      <c r="S307" s="23"/>
      <c r="T307" s="23"/>
      <c r="U307" s="23"/>
      <c r="V307" s="23"/>
      <c r="W307" s="23"/>
      <c r="X307" s="23"/>
      <c r="Y307" s="23"/>
    </row>
    <row r="308" spans="1:25" s="24" customFormat="1" x14ac:dyDescent="0.2">
      <c r="A308" s="23"/>
      <c r="D308" s="13" t="s">
        <v>1347</v>
      </c>
      <c r="E308" s="1021" t="str">
        <f>Translations!$B$602</f>
        <v>Reference na postupke</v>
      </c>
      <c r="F308" s="1021"/>
      <c r="G308" s="1021"/>
      <c r="H308" s="1021"/>
      <c r="I308" s="1021"/>
      <c r="J308" s="1021"/>
      <c r="K308" s="1021"/>
      <c r="L308" s="1021"/>
      <c r="M308" s="1021"/>
      <c r="N308" s="1021"/>
      <c r="O308" s="36"/>
      <c r="P308" s="23"/>
      <c r="Q308" s="23"/>
      <c r="R308" s="23"/>
      <c r="S308" s="23"/>
      <c r="T308" s="23"/>
      <c r="U308" s="23"/>
      <c r="V308" s="23"/>
      <c r="W308" s="23"/>
      <c r="X308" s="23"/>
      <c r="Y308" s="23"/>
    </row>
    <row r="309" spans="1:25" s="24" customFormat="1" ht="5.0999999999999996" customHeight="1" x14ac:dyDescent="0.2">
      <c r="A309" s="23"/>
      <c r="D309" s="13"/>
      <c r="O309" s="36"/>
      <c r="P309" s="23"/>
      <c r="Q309" s="23"/>
      <c r="R309" s="23"/>
      <c r="S309" s="23"/>
      <c r="T309" s="23"/>
      <c r="U309" s="23"/>
      <c r="V309" s="23"/>
      <c r="W309" s="23"/>
      <c r="X309" s="23"/>
      <c r="Y309" s="23"/>
    </row>
    <row r="310" spans="1:25" s="24" customFormat="1" x14ac:dyDescent="0.2">
      <c r="A310" s="23"/>
      <c r="D310" s="13"/>
      <c r="E310" s="46" t="s">
        <v>1028</v>
      </c>
      <c r="F310" s="1189" t="str">
        <f>Translations!$B$604</f>
        <v>Formule za objedinjavanje podataka i utvrđivanje godišnjih emisija.</v>
      </c>
      <c r="G310" s="1189"/>
      <c r="H310" s="1189"/>
      <c r="I310" s="1189"/>
      <c r="J310" s="1189"/>
      <c r="K310" s="1189"/>
      <c r="L310" s="1189"/>
      <c r="M310" s="1189"/>
      <c r="N310" s="1189"/>
      <c r="O310" s="36"/>
      <c r="P310" s="23"/>
      <c r="Q310" s="23"/>
      <c r="R310" s="23"/>
      <c r="S310" s="23"/>
      <c r="T310" s="23"/>
      <c r="U310" s="23"/>
      <c r="V310" s="23"/>
      <c r="W310" s="23"/>
      <c r="X310" s="23"/>
      <c r="Y310" s="23"/>
    </row>
    <row r="311" spans="1:25" s="24" customFormat="1" x14ac:dyDescent="0.2">
      <c r="A311" s="23"/>
      <c r="D311" s="13"/>
      <c r="E311" s="14"/>
      <c r="F311" s="1010"/>
      <c r="G311" s="1133"/>
      <c r="H311" s="1133"/>
      <c r="I311" s="1133"/>
      <c r="J311" s="1133"/>
      <c r="K311" s="1133"/>
      <c r="L311" s="1133"/>
      <c r="M311" s="1133"/>
      <c r="N311" s="1126"/>
      <c r="O311" s="36"/>
      <c r="P311" s="23"/>
      <c r="Q311" s="23"/>
      <c r="R311" s="23"/>
      <c r="S311" s="23"/>
      <c r="T311" s="23"/>
      <c r="U311" s="23"/>
      <c r="V311" s="23"/>
      <c r="W311" s="23"/>
      <c r="X311" s="23"/>
      <c r="Y311" s="23"/>
    </row>
    <row r="312" spans="1:25" s="24" customFormat="1" ht="5.0999999999999996" customHeight="1" x14ac:dyDescent="0.2">
      <c r="A312" s="23"/>
      <c r="D312" s="13"/>
      <c r="E312" s="14"/>
      <c r="F312" s="14"/>
      <c r="G312" s="14"/>
      <c r="H312" s="14"/>
      <c r="I312" s="14"/>
      <c r="L312" s="22"/>
      <c r="O312" s="36"/>
      <c r="P312" s="23"/>
      <c r="Q312" s="23"/>
      <c r="R312" s="23"/>
      <c r="S312" s="23"/>
      <c r="T312" s="23"/>
      <c r="U312" s="23"/>
      <c r="V312" s="23"/>
      <c r="W312" s="23"/>
      <c r="X312" s="23"/>
      <c r="Y312" s="23"/>
    </row>
    <row r="313" spans="1:25" s="24" customFormat="1" ht="25.5" customHeight="1" x14ac:dyDescent="0.2">
      <c r="A313" s="23"/>
      <c r="D313" s="13"/>
      <c r="E313" s="46" t="s">
        <v>1029</v>
      </c>
      <c r="F313" s="915" t="str">
        <f>Translations!$B$605</f>
        <v>Metoda za utvrđivanje valjanih satnih vrijednosti ili kraćih referentnih razdoblja potrebnih za izračun svakog parametra sukladno uvjetu u članku 44. stavku 2. Uredbe i za utvrđivanje zamjenskih podataka koji nedostaju, u skladu sa člankom 45. Uredbe</v>
      </c>
      <c r="G313" s="915"/>
      <c r="H313" s="915"/>
      <c r="I313" s="915"/>
      <c r="J313" s="915"/>
      <c r="K313" s="915"/>
      <c r="L313" s="915"/>
      <c r="M313" s="915"/>
      <c r="N313" s="915"/>
      <c r="O313" s="36"/>
      <c r="P313" s="23"/>
      <c r="Q313" s="23"/>
      <c r="R313" s="23"/>
      <c r="S313" s="23"/>
      <c r="T313" s="23"/>
      <c r="U313" s="23"/>
      <c r="V313" s="23"/>
      <c r="W313" s="23"/>
      <c r="X313" s="23"/>
      <c r="Y313" s="23"/>
    </row>
    <row r="314" spans="1:25" s="24" customFormat="1" x14ac:dyDescent="0.2">
      <c r="A314" s="23"/>
      <c r="D314" s="13"/>
      <c r="E314" s="14"/>
      <c r="F314" s="1010"/>
      <c r="G314" s="1133"/>
      <c r="H314" s="1133"/>
      <c r="I314" s="1133"/>
      <c r="J314" s="1133"/>
      <c r="K314" s="1133"/>
      <c r="L314" s="1133"/>
      <c r="M314" s="1133"/>
      <c r="N314" s="1126"/>
      <c r="O314" s="36"/>
      <c r="P314" s="23"/>
      <c r="Q314" s="23"/>
      <c r="R314" s="23"/>
      <c r="S314" s="23"/>
      <c r="T314" s="23"/>
      <c r="U314" s="23"/>
      <c r="V314" s="23"/>
      <c r="W314" s="23"/>
      <c r="X314" s="23"/>
      <c r="Y314" s="23"/>
    </row>
    <row r="315" spans="1:25" s="24" customFormat="1" ht="5.0999999999999996" customHeight="1" x14ac:dyDescent="0.2">
      <c r="A315" s="23"/>
      <c r="D315" s="13"/>
      <c r="E315" s="14"/>
      <c r="F315" s="14"/>
      <c r="G315" s="14"/>
      <c r="H315" s="14"/>
      <c r="I315" s="14"/>
      <c r="L315" s="22"/>
      <c r="O315" s="36"/>
      <c r="P315" s="23"/>
      <c r="Q315" s="23"/>
      <c r="R315" s="23"/>
      <c r="S315" s="23"/>
      <c r="T315" s="23"/>
      <c r="U315" s="23"/>
      <c r="V315" s="23"/>
      <c r="W315" s="23"/>
      <c r="X315" s="23"/>
      <c r="Y315" s="23"/>
    </row>
    <row r="316" spans="1:25" s="24" customFormat="1" x14ac:dyDescent="0.2">
      <c r="A316" s="23"/>
      <c r="D316" s="13"/>
      <c r="E316" s="46" t="s">
        <v>1466</v>
      </c>
      <c r="F316" s="1189" t="str">
        <f>Translations!$B$606</f>
        <v>Proračun protoka otpadnih plinova, ako je primjenjivo</v>
      </c>
      <c r="G316" s="1189"/>
      <c r="H316" s="1189"/>
      <c r="I316" s="1189"/>
      <c r="J316" s="1189"/>
      <c r="K316" s="1189"/>
      <c r="L316" s="1189"/>
      <c r="M316" s="1189"/>
      <c r="N316" s="1189"/>
      <c r="O316" s="36"/>
      <c r="P316" s="23"/>
      <c r="Q316" s="23"/>
      <c r="R316" s="23"/>
      <c r="S316" s="23"/>
      <c r="T316" s="23"/>
      <c r="U316" s="23"/>
      <c r="V316" s="23"/>
      <c r="W316" s="23"/>
      <c r="X316" s="23"/>
      <c r="Y316" s="23"/>
    </row>
    <row r="317" spans="1:25" s="24" customFormat="1" x14ac:dyDescent="0.2">
      <c r="A317" s="23"/>
      <c r="D317" s="13"/>
      <c r="E317" s="14"/>
      <c r="F317" s="1010"/>
      <c r="G317" s="1133"/>
      <c r="H317" s="1133"/>
      <c r="I317" s="1133"/>
      <c r="J317" s="1133"/>
      <c r="K317" s="1133"/>
      <c r="L317" s="1133"/>
      <c r="M317" s="1133"/>
      <c r="N317" s="1126"/>
      <c r="O317" s="36"/>
      <c r="P317" s="23"/>
      <c r="Q317" s="23"/>
      <c r="R317" s="23"/>
      <c r="S317" s="23"/>
      <c r="T317" s="23"/>
      <c r="U317" s="23"/>
      <c r="V317" s="23"/>
      <c r="W317" s="23"/>
      <c r="X317" s="23"/>
      <c r="Y317" s="23"/>
    </row>
    <row r="318" spans="1:25" s="24" customFormat="1" ht="5.0999999999999996" customHeight="1" x14ac:dyDescent="0.2">
      <c r="A318" s="23"/>
      <c r="D318" s="13"/>
      <c r="E318" s="14"/>
      <c r="F318" s="11"/>
      <c r="G318" s="14"/>
      <c r="H318" s="14"/>
      <c r="I318" s="14"/>
      <c r="L318" s="22"/>
      <c r="O318" s="36"/>
      <c r="P318" s="23"/>
      <c r="Q318" s="23"/>
      <c r="R318" s="23"/>
      <c r="S318" s="23"/>
      <c r="T318" s="23"/>
      <c r="U318" s="23"/>
      <c r="V318" s="23"/>
      <c r="W318" s="23"/>
      <c r="X318" s="23"/>
      <c r="Y318" s="23"/>
    </row>
    <row r="319" spans="1:25" s="24" customFormat="1" x14ac:dyDescent="0.2">
      <c r="A319" s="23"/>
      <c r="D319" s="13"/>
      <c r="E319" s="46" t="s">
        <v>1467</v>
      </c>
      <c r="F319" s="1189" t="str">
        <f>Translations!$B$1356</f>
        <v>Određivanje CO2 koji potječe iz biomase ili bilo kojeg drugog udjela s nultom stopom, ako je primjenjivo</v>
      </c>
      <c r="G319" s="1189"/>
      <c r="H319" s="1189"/>
      <c r="I319" s="1189"/>
      <c r="J319" s="1189"/>
      <c r="K319" s="1189"/>
      <c r="L319" s="1189"/>
      <c r="M319" s="1189"/>
      <c r="N319" s="1189"/>
      <c r="O319" s="36"/>
      <c r="P319" s="23"/>
      <c r="Q319" s="23"/>
      <c r="R319" s="23"/>
      <c r="S319" s="23"/>
      <c r="T319" s="23"/>
      <c r="U319" s="23"/>
      <c r="V319" s="23"/>
      <c r="W319" s="23"/>
      <c r="X319" s="23"/>
      <c r="Y319" s="23"/>
    </row>
    <row r="320" spans="1:25" s="24" customFormat="1" x14ac:dyDescent="0.2">
      <c r="A320" s="23"/>
      <c r="D320" s="13"/>
      <c r="E320" s="14"/>
      <c r="F320" s="1010"/>
      <c r="G320" s="1133"/>
      <c r="H320" s="1133"/>
      <c r="I320" s="1133"/>
      <c r="J320" s="1133"/>
      <c r="K320" s="1133"/>
      <c r="L320" s="1133"/>
      <c r="M320" s="1133"/>
      <c r="N320" s="1126"/>
      <c r="O320" s="36"/>
      <c r="P320" s="23"/>
      <c r="Q320" s="23"/>
      <c r="R320" s="23"/>
      <c r="S320" s="23"/>
      <c r="T320" s="23"/>
      <c r="U320" s="23"/>
      <c r="V320" s="23"/>
      <c r="W320" s="23"/>
      <c r="X320" s="23"/>
      <c r="Y320" s="23"/>
    </row>
    <row r="321" spans="1:25" s="24" customFormat="1" ht="5.0999999999999996" customHeight="1" x14ac:dyDescent="0.2">
      <c r="A321" s="23"/>
      <c r="D321" s="13"/>
      <c r="E321" s="14"/>
      <c r="F321" s="14"/>
      <c r="G321" s="14"/>
      <c r="H321" s="14"/>
      <c r="I321" s="14"/>
      <c r="J321" s="234"/>
      <c r="K321" s="234"/>
      <c r="L321" s="234"/>
      <c r="M321" s="234"/>
      <c r="N321" s="234"/>
      <c r="O321" s="36"/>
      <c r="P321" s="23"/>
      <c r="Q321" s="23"/>
      <c r="R321" s="23"/>
      <c r="S321" s="23"/>
      <c r="T321" s="23"/>
      <c r="U321" s="23"/>
      <c r="V321" s="23"/>
      <c r="W321" s="23"/>
      <c r="X321" s="23"/>
      <c r="Y321" s="23"/>
    </row>
    <row r="322" spans="1:25" s="24" customFormat="1" x14ac:dyDescent="0.2">
      <c r="A322" s="23"/>
      <c r="D322" s="13"/>
      <c r="E322" s="46" t="s">
        <v>1468</v>
      </c>
      <c r="F322" s="1189" t="str">
        <f>Translations!$B$608</f>
        <v xml:space="preserve">Provedeni proračuni u skladu sa člankom 46. Uredbe, ako je primjenjivo </v>
      </c>
      <c r="G322" s="1189"/>
      <c r="H322" s="1189"/>
      <c r="I322" s="1189"/>
      <c r="J322" s="1189"/>
      <c r="K322" s="1189"/>
      <c r="L322" s="1189"/>
      <c r="M322" s="1189"/>
      <c r="N322" s="1189"/>
      <c r="O322" s="36"/>
      <c r="P322" s="23"/>
      <c r="Q322" s="23"/>
      <c r="R322" s="23"/>
      <c r="S322" s="23"/>
      <c r="T322" s="23"/>
      <c r="U322" s="23"/>
      <c r="V322" s="23"/>
      <c r="W322" s="23"/>
      <c r="X322" s="23"/>
      <c r="Y322" s="23"/>
    </row>
    <row r="323" spans="1:25" s="24" customFormat="1" x14ac:dyDescent="0.2">
      <c r="A323" s="23"/>
      <c r="D323" s="13"/>
      <c r="E323" s="14"/>
      <c r="F323" s="1010"/>
      <c r="G323" s="1133"/>
      <c r="H323" s="1133"/>
      <c r="I323" s="1133"/>
      <c r="J323" s="1133"/>
      <c r="K323" s="1133"/>
      <c r="L323" s="1133"/>
      <c r="M323" s="1133"/>
      <c r="N323" s="1126"/>
      <c r="O323" s="36"/>
      <c r="P323" s="23"/>
      <c r="Q323" s="23"/>
      <c r="R323" s="23"/>
      <c r="S323" s="23"/>
      <c r="T323" s="23"/>
      <c r="U323" s="23"/>
      <c r="V323" s="23"/>
      <c r="W323" s="23"/>
      <c r="X323" s="23"/>
      <c r="Y323" s="23"/>
    </row>
    <row r="324" spans="1:25" s="24" customFormat="1" ht="5.0999999999999996" customHeight="1" x14ac:dyDescent="0.2">
      <c r="A324" s="23"/>
      <c r="D324" s="13"/>
      <c r="E324" s="14"/>
      <c r="F324" s="14"/>
      <c r="G324" s="14"/>
      <c r="H324" s="14"/>
      <c r="I324" s="14"/>
      <c r="L324" s="22"/>
      <c r="O324" s="36"/>
      <c r="P324" s="23"/>
      <c r="Q324" s="23"/>
      <c r="R324" s="23"/>
      <c r="S324" s="23"/>
      <c r="T324" s="23"/>
      <c r="U324" s="23"/>
      <c r="V324" s="23"/>
      <c r="W324" s="23"/>
      <c r="X324" s="23"/>
      <c r="Y324" s="23"/>
    </row>
    <row r="325" spans="1:25" s="24" customFormat="1" ht="15" x14ac:dyDescent="0.2">
      <c r="A325" s="23"/>
      <c r="D325" s="1179" t="str">
        <f>Translations!$B$545</f>
        <v>Komentari i objašnjenja</v>
      </c>
      <c r="E325" s="1179"/>
      <c r="F325" s="1179"/>
      <c r="G325" s="1179"/>
      <c r="H325" s="1179"/>
      <c r="I325" s="1179"/>
      <c r="J325" s="1179"/>
      <c r="K325" s="1179"/>
      <c r="L325" s="1179"/>
      <c r="M325" s="1179"/>
      <c r="N325" s="1179"/>
      <c r="O325" s="36"/>
      <c r="P325" s="23"/>
      <c r="Q325" s="23"/>
      <c r="R325" s="23"/>
      <c r="S325" s="23"/>
      <c r="T325" s="23"/>
      <c r="U325" s="23"/>
      <c r="V325" s="23"/>
      <c r="W325" s="23"/>
      <c r="X325" s="23"/>
      <c r="Y325" s="23"/>
    </row>
    <row r="326" spans="1:25" s="24" customFormat="1" ht="5.0999999999999996" customHeight="1" x14ac:dyDescent="0.2">
      <c r="A326" s="23"/>
      <c r="D326" s="13"/>
      <c r="E326" s="67"/>
      <c r="F326" s="67"/>
      <c r="G326" s="67"/>
      <c r="H326" s="67"/>
      <c r="I326" s="67"/>
      <c r="J326" s="67"/>
      <c r="K326" s="67"/>
      <c r="L326" s="67"/>
      <c r="M326" s="67"/>
      <c r="N326" s="67"/>
      <c r="O326" s="36"/>
      <c r="P326" s="23"/>
      <c r="Q326" s="23"/>
      <c r="R326" s="23"/>
      <c r="S326" s="23"/>
      <c r="T326" s="23"/>
      <c r="U326" s="23"/>
      <c r="V326" s="23"/>
      <c r="W326" s="23"/>
      <c r="X326" s="23"/>
      <c r="Y326" s="23"/>
    </row>
    <row r="327" spans="1:25" s="24" customFormat="1" x14ac:dyDescent="0.2">
      <c r="A327" s="23"/>
      <c r="D327" s="13" t="s">
        <v>1349</v>
      </c>
      <c r="E327" s="1021" t="str">
        <f>Translations!$B$1202</f>
        <v>Komentari i obrazloženja ako nije primijenjena zahtijevana razina:</v>
      </c>
      <c r="F327" s="1021"/>
      <c r="G327" s="1021"/>
      <c r="H327" s="1021"/>
      <c r="I327" s="1021"/>
      <c r="J327" s="1021"/>
      <c r="K327" s="1021"/>
      <c r="L327" s="1021"/>
      <c r="M327" s="1021"/>
      <c r="N327" s="1021"/>
      <c r="O327" s="36"/>
      <c r="P327" s="23"/>
      <c r="Q327" s="23"/>
      <c r="R327" s="23"/>
      <c r="S327" s="23"/>
      <c r="T327" s="23"/>
      <c r="U327" s="23"/>
      <c r="V327" s="23"/>
      <c r="W327" s="23"/>
      <c r="X327" s="23"/>
      <c r="Y327" s="23"/>
    </row>
    <row r="328" spans="1:25" s="24" customFormat="1" ht="5.0999999999999996" customHeight="1" x14ac:dyDescent="0.2">
      <c r="A328" s="23"/>
      <c r="D328" s="13"/>
      <c r="E328" s="48"/>
      <c r="O328" s="36"/>
      <c r="P328" s="23"/>
      <c r="Q328" s="23"/>
      <c r="R328" s="23"/>
      <c r="S328" s="23"/>
      <c r="T328" s="23"/>
      <c r="U328" s="23"/>
      <c r="V328" s="23"/>
      <c r="W328" s="23"/>
      <c r="X328" s="23"/>
      <c r="Y328" s="23"/>
    </row>
    <row r="329" spans="1:25" s="24" customFormat="1" x14ac:dyDescent="0.2">
      <c r="A329" s="23"/>
      <c r="D329" s="13"/>
      <c r="E329" s="1181"/>
      <c r="F329" s="1101"/>
      <c r="G329" s="1101"/>
      <c r="H329" s="1101"/>
      <c r="I329" s="1101"/>
      <c r="J329" s="1101"/>
      <c r="K329" s="1101"/>
      <c r="L329" s="1101"/>
      <c r="M329" s="1101"/>
      <c r="N329" s="1102"/>
      <c r="O329" s="36"/>
      <c r="P329" s="23"/>
      <c r="Q329" s="23"/>
      <c r="R329" s="23"/>
      <c r="S329" s="23"/>
      <c r="T329" s="23"/>
      <c r="U329" s="23"/>
      <c r="V329" s="23"/>
      <c r="W329" s="23"/>
      <c r="X329" s="23"/>
      <c r="Y329" s="23"/>
    </row>
    <row r="330" spans="1:25" s="24" customFormat="1" x14ac:dyDescent="0.2">
      <c r="A330" s="23"/>
      <c r="D330" s="13"/>
      <c r="E330" s="1180"/>
      <c r="F330" s="1091"/>
      <c r="G330" s="1091"/>
      <c r="H330" s="1091"/>
      <c r="I330" s="1091"/>
      <c r="J330" s="1091"/>
      <c r="K330" s="1091"/>
      <c r="L330" s="1091"/>
      <c r="M330" s="1091"/>
      <c r="N330" s="1092"/>
      <c r="O330" s="36"/>
      <c r="P330" s="23"/>
      <c r="Q330" s="23"/>
      <c r="R330" s="23"/>
      <c r="S330" s="23"/>
      <c r="T330" s="23"/>
      <c r="U330" s="23"/>
      <c r="V330" s="23"/>
      <c r="W330" s="23"/>
      <c r="X330" s="23"/>
      <c r="Y330" s="23"/>
    </row>
    <row r="331" spans="1:25" s="24" customFormat="1" x14ac:dyDescent="0.2">
      <c r="A331" s="23"/>
      <c r="D331" s="13"/>
      <c r="E331" s="1238"/>
      <c r="F331" s="1094"/>
      <c r="G331" s="1094"/>
      <c r="H331" s="1094"/>
      <c r="I331" s="1094"/>
      <c r="J331" s="1094"/>
      <c r="K331" s="1094"/>
      <c r="L331" s="1094"/>
      <c r="M331" s="1094"/>
      <c r="N331" s="1095"/>
      <c r="O331" s="36"/>
      <c r="P331" s="23"/>
      <c r="Q331" s="23"/>
      <c r="R331" s="23"/>
      <c r="S331" s="23"/>
      <c r="T331" s="23"/>
      <c r="U331" s="23"/>
      <c r="V331" s="23"/>
      <c r="W331" s="23"/>
      <c r="X331" s="23"/>
      <c r="Y331" s="23"/>
    </row>
    <row r="332" spans="1:25" ht="12.75" customHeight="1" thickBot="1" x14ac:dyDescent="0.25">
      <c r="B332" s="11"/>
      <c r="C332" s="54"/>
      <c r="D332" s="55"/>
      <c r="E332" s="56"/>
      <c r="F332" s="54"/>
      <c r="G332" s="57"/>
      <c r="H332" s="57"/>
      <c r="I332" s="57"/>
      <c r="J332" s="57"/>
      <c r="K332" s="57"/>
      <c r="L332" s="57"/>
      <c r="M332" s="57"/>
      <c r="N332" s="57"/>
      <c r="O332" s="36"/>
      <c r="P332" s="6"/>
      <c r="S332" s="358"/>
    </row>
    <row r="333" spans="1:25" ht="12.75" customHeight="1" thickBot="1" x14ac:dyDescent="0.25">
      <c r="B333" s="416"/>
      <c r="C333" s="416"/>
      <c r="D333" s="440"/>
      <c r="E333" s="410"/>
      <c r="F333" s="410"/>
      <c r="G333" s="410"/>
      <c r="H333" s="410"/>
      <c r="I333" s="410"/>
      <c r="J333" s="410"/>
      <c r="K333" s="410"/>
      <c r="L333" s="410"/>
      <c r="M333" s="416"/>
      <c r="N333" s="416"/>
      <c r="O333" s="36"/>
      <c r="P333" s="23"/>
      <c r="Q333" s="23"/>
      <c r="R333" s="23"/>
      <c r="S333" s="23"/>
      <c r="T333" s="23"/>
      <c r="U333" s="23"/>
      <c r="V333" s="23"/>
      <c r="W333" s="23"/>
      <c r="Y333" s="65" t="s">
        <v>725</v>
      </c>
    </row>
    <row r="334" spans="1:25" s="186" customFormat="1" ht="15" customHeight="1" thickBot="1" x14ac:dyDescent="0.25">
      <c r="A334" s="248"/>
      <c r="B334" s="34"/>
      <c r="C334" s="35" t="str">
        <f>"M"&amp;Q334</f>
        <v>M4</v>
      </c>
      <c r="D334" s="1179" t="str">
        <f>CONCATENATE(EUconst_MeasurementPoint," ",Q334,":")</f>
        <v>Točka mjerenja 4:</v>
      </c>
      <c r="E334" s="1179"/>
      <c r="F334" s="1179"/>
      <c r="G334" s="1193"/>
      <c r="H334" s="1200" t="str">
        <f>IF(INDEX('C_Opis postrojenja'!$F$171:$F$176,MATCH(C334,'C_Opis postrojenja'!$E$171:$E$176,0))&gt;0,INDEX('C_Opis postrojenja'!$F$171:$F$176,MATCH(C334,'C_Opis postrojenja'!$E$171:$E$176,0)),"")</f>
        <v/>
      </c>
      <c r="I334" s="1200"/>
      <c r="J334" s="1200"/>
      <c r="K334" s="1200"/>
      <c r="L334" s="1201"/>
      <c r="M334" s="1229" t="str">
        <f>IF(U334=TRUE,V334,"")</f>
        <v/>
      </c>
      <c r="N334" s="1230"/>
      <c r="O334" s="36"/>
      <c r="P334" s="252"/>
      <c r="Q334" s="33">
        <f>Q276+1</f>
        <v>4</v>
      </c>
      <c r="R334" s="37"/>
      <c r="S334" s="40" t="b">
        <f>IF(INDEX('C_Opis postrojenja'!$M:$M,MATCH(Q336,'C_Opis postrojenja'!$Q:$Q,0))="",FALSE,TRUE)</f>
        <v>0</v>
      </c>
      <c r="T334" s="371" t="str">
        <f>IF(S334=TRUE,INDEX('C_Opis postrojenja'!$M:$M,MATCH(Q336,'C_Opis postrojenja'!$Q:$Q,0)),"")</f>
        <v/>
      </c>
      <c r="U334" s="40" t="b">
        <f>IF(INDEX('C_Opis postrojenja'!$N:$N,MATCH(Q336,'C_Opis postrojenja'!$Q:$Q,0))="",FALSE,TRUE)</f>
        <v>0</v>
      </c>
      <c r="V334" s="371" t="str">
        <f>IF(U334=TRUE,INDEX('C_Opis postrojenja'!$N:$N,MATCH(Q336,'C_Opis postrojenja'!$Q:$Q,0)),"")</f>
        <v/>
      </c>
      <c r="W334" s="37"/>
      <c r="X334" s="37"/>
      <c r="Y334" s="40" t="s">
        <v>418</v>
      </c>
    </row>
    <row r="335" spans="1:25" s="24" customFormat="1" ht="5.0999999999999996" customHeight="1" thickBot="1" x14ac:dyDescent="0.25">
      <c r="A335" s="65"/>
      <c r="B335" s="8"/>
      <c r="C335" s="8"/>
      <c r="D335" s="10"/>
      <c r="E335" s="8"/>
      <c r="F335" s="8"/>
      <c r="G335" s="8"/>
      <c r="H335" s="8"/>
      <c r="I335" s="8"/>
      <c r="J335" s="8"/>
      <c r="K335" s="8"/>
      <c r="L335" s="8"/>
      <c r="M335" s="7"/>
      <c r="N335" s="7"/>
      <c r="O335" s="36"/>
      <c r="P335" s="12"/>
      <c r="Q335" s="12"/>
      <c r="R335" s="23"/>
      <c r="S335" s="23"/>
      <c r="T335" s="23"/>
      <c r="U335" s="23"/>
      <c r="V335" s="23"/>
      <c r="W335" s="23"/>
      <c r="X335" s="23"/>
      <c r="Y335" s="23"/>
    </row>
    <row r="336" spans="1:25" s="24" customFormat="1" ht="13.5" thickBot="1" x14ac:dyDescent="0.25">
      <c r="A336" s="23"/>
      <c r="D336" s="13" t="s">
        <v>1016</v>
      </c>
      <c r="E336" s="985" t="str">
        <f>Translations!$B$583</f>
        <v>Način rada:</v>
      </c>
      <c r="F336" s="985"/>
      <c r="G336" s="1268"/>
      <c r="H336" s="1243"/>
      <c r="I336" s="1243"/>
      <c r="J336" s="1243"/>
      <c r="K336" s="14"/>
      <c r="L336" s="14"/>
      <c r="M336" s="1229" t="str">
        <f>IF(S334=TRUE,T334,"")</f>
        <v/>
      </c>
      <c r="N336" s="1230"/>
      <c r="O336" s="36"/>
      <c r="P336" s="23"/>
      <c r="Q336" s="32" t="str">
        <f>EUconst_CNTR_SourceCategory&amp;C334</f>
        <v>SourceCategory_M4</v>
      </c>
      <c r="R336" s="23"/>
      <c r="S336" s="23"/>
      <c r="T336" s="23"/>
      <c r="U336" s="23"/>
      <c r="V336" s="23"/>
      <c r="W336" s="23"/>
      <c r="X336" s="23"/>
      <c r="Y336" s="23"/>
    </row>
    <row r="337" spans="1:25" s="24" customFormat="1" ht="5.0999999999999996" customHeight="1" x14ac:dyDescent="0.2">
      <c r="A337" s="23"/>
      <c r="D337" s="222"/>
      <c r="O337" s="36"/>
      <c r="P337" s="23"/>
      <c r="Q337" s="23"/>
      <c r="R337" s="23"/>
      <c r="S337" s="23"/>
      <c r="T337" s="23"/>
      <c r="U337" s="23"/>
      <c r="V337" s="23"/>
      <c r="W337" s="23"/>
      <c r="X337" s="23"/>
      <c r="Y337" s="23"/>
    </row>
    <row r="338" spans="1:25" s="24" customFormat="1" ht="12.75" customHeight="1" x14ac:dyDescent="0.2">
      <c r="A338" s="23"/>
      <c r="D338" s="1179" t="str">
        <f>Translations!$B$446</f>
        <v>Automatske upute o primjenjivim razinama točnosti:</v>
      </c>
      <c r="E338" s="1179"/>
      <c r="F338" s="1179"/>
      <c r="G338" s="1179"/>
      <c r="H338" s="1179"/>
      <c r="I338" s="1179"/>
      <c r="J338" s="1179"/>
      <c r="K338" s="1179"/>
      <c r="L338" s="1179"/>
      <c r="M338" s="1179"/>
      <c r="N338" s="1179"/>
      <c r="O338" s="36"/>
      <c r="P338" s="23"/>
      <c r="Q338" s="23"/>
      <c r="R338" s="23"/>
      <c r="S338" s="23"/>
      <c r="T338" s="23"/>
      <c r="U338" s="23"/>
      <c r="V338" s="23"/>
      <c r="W338" s="23"/>
      <c r="X338" s="23"/>
      <c r="Y338" s="23"/>
    </row>
    <row r="339" spans="1:25" s="24" customFormat="1" ht="4.5" customHeight="1" x14ac:dyDescent="0.2">
      <c r="A339" s="23"/>
      <c r="D339" s="13"/>
      <c r="E339" s="129"/>
      <c r="F339" s="129"/>
      <c r="G339" s="129"/>
      <c r="H339" s="129"/>
      <c r="I339" s="129"/>
      <c r="J339" s="129"/>
      <c r="K339" s="129"/>
      <c r="L339" s="129"/>
      <c r="M339" s="129"/>
      <c r="N339" s="129"/>
      <c r="O339" s="36"/>
      <c r="P339" s="23"/>
      <c r="Q339" s="23"/>
      <c r="R339" s="23"/>
      <c r="S339" s="23"/>
      <c r="T339" s="23"/>
      <c r="U339" s="23"/>
      <c r="V339" s="23"/>
      <c r="W339" s="23"/>
      <c r="X339" s="23"/>
      <c r="Y339" s="23"/>
    </row>
    <row r="340" spans="1:25" s="24" customFormat="1" ht="5.0999999999999996" customHeight="1" x14ac:dyDescent="0.2">
      <c r="A340" s="23"/>
      <c r="D340" s="13"/>
      <c r="O340" s="36"/>
      <c r="P340" s="23"/>
      <c r="Q340" s="23"/>
      <c r="R340" s="23"/>
      <c r="S340" s="23"/>
      <c r="T340" s="23"/>
      <c r="U340" s="23"/>
      <c r="V340" s="23"/>
      <c r="W340" s="23"/>
      <c r="X340" s="23"/>
      <c r="Y340" s="23"/>
    </row>
    <row r="341" spans="1:25" s="24" customFormat="1" ht="60" customHeight="1" x14ac:dyDescent="0.2">
      <c r="A341" s="23"/>
      <c r="D341" s="13"/>
      <c r="E341" s="1223" t="str">
        <f>IF(H334="","",INDEX(EUconst_CEMSTiersMsg,MATCH(Q341,EUconst_CEMSTiers,0)))</f>
        <v/>
      </c>
      <c r="F341" s="1224"/>
      <c r="G341" s="1224"/>
      <c r="H341" s="1224"/>
      <c r="I341" s="1224"/>
      <c r="J341" s="1224"/>
      <c r="K341" s="1224"/>
      <c r="L341" s="1224"/>
      <c r="M341" s="1224"/>
      <c r="N341" s="1225"/>
      <c r="O341" s="36"/>
      <c r="P341" s="6"/>
      <c r="Q341" s="207" t="str">
        <f>IF(CNTR_SmallEmitter=TRUE,EUconst_CNTR_SmallEmitter,EUconst_CNTR_NoSmallEmitter) &amp; "_" &amp; IF(M336="",1,MATCH(M336,SourceCategoryCEMS,0))</f>
        <v>NoSmallEmitter__1</v>
      </c>
      <c r="R341" s="23"/>
      <c r="S341" s="23"/>
      <c r="T341" s="23"/>
      <c r="U341" s="23"/>
      <c r="V341" s="23"/>
      <c r="W341" s="23"/>
      <c r="X341" s="23"/>
      <c r="Y341" s="23"/>
    </row>
    <row r="342" spans="1:25" s="24" customFormat="1" ht="12.75" customHeight="1" x14ac:dyDescent="0.2">
      <c r="A342" s="23"/>
      <c r="D342" s="13"/>
      <c r="O342" s="36"/>
      <c r="P342" s="23"/>
      <c r="Q342" s="23"/>
      <c r="R342" s="23"/>
      <c r="S342" s="23"/>
      <c r="T342" s="23"/>
      <c r="U342" s="23"/>
      <c r="V342" s="23"/>
      <c r="W342" s="23"/>
      <c r="X342" s="23"/>
      <c r="Y342" s="23"/>
    </row>
    <row r="343" spans="1:25" s="24" customFormat="1" ht="15" customHeight="1" x14ac:dyDescent="0.2">
      <c r="A343" s="23"/>
      <c r="D343" s="1179" t="str">
        <f>Translations!$B$590</f>
        <v>Instrumenti i razine točnosti:</v>
      </c>
      <c r="E343" s="1179"/>
      <c r="F343" s="1179"/>
      <c r="G343" s="1179"/>
      <c r="H343" s="1179"/>
      <c r="I343" s="1179"/>
      <c r="J343" s="1179"/>
      <c r="K343" s="1179"/>
      <c r="L343" s="1179"/>
      <c r="M343" s="1179"/>
      <c r="N343" s="1179"/>
      <c r="O343" s="36"/>
      <c r="P343" s="23"/>
      <c r="Q343" s="23"/>
      <c r="R343" s="23"/>
      <c r="S343" s="23"/>
      <c r="T343" s="23"/>
      <c r="U343" s="23"/>
      <c r="V343" s="23"/>
      <c r="W343" s="23"/>
      <c r="X343" s="23"/>
      <c r="Y343" s="23"/>
    </row>
    <row r="344" spans="1:25" s="24" customFormat="1" ht="5.0999999999999996" customHeight="1" x14ac:dyDescent="0.2">
      <c r="A344" s="23"/>
      <c r="D344" s="13"/>
      <c r="O344" s="36"/>
      <c r="P344" s="23"/>
      <c r="Q344" s="23"/>
      <c r="R344" s="23"/>
      <c r="S344" s="23"/>
      <c r="T344" s="23"/>
      <c r="U344" s="23"/>
      <c r="V344" s="23"/>
      <c r="W344" s="23"/>
      <c r="X344" s="23"/>
      <c r="Y344" s="23"/>
    </row>
    <row r="345" spans="1:25" s="24" customFormat="1" ht="12.75" customHeight="1" x14ac:dyDescent="0.2">
      <c r="A345" s="23"/>
      <c r="D345" s="13" t="s">
        <v>1018</v>
      </c>
      <c r="E345" s="14" t="str">
        <f>Translations!$B$472</f>
        <v>Korišteni mjerni instrumenti:</v>
      </c>
      <c r="H345" s="215"/>
      <c r="I345" s="215"/>
      <c r="J345" s="215"/>
      <c r="K345" s="215"/>
      <c r="L345" s="215"/>
      <c r="O345" s="36"/>
      <c r="P345" s="23"/>
      <c r="Q345" s="23"/>
      <c r="R345" s="23"/>
      <c r="S345" s="23"/>
      <c r="T345" s="23"/>
      <c r="U345" s="23"/>
      <c r="V345" s="23"/>
      <c r="W345" s="23"/>
      <c r="X345" s="23"/>
      <c r="Y345" s="23"/>
    </row>
    <row r="346" spans="1:25" s="24" customFormat="1" ht="5.0999999999999996" customHeight="1" x14ac:dyDescent="0.2">
      <c r="A346" s="23"/>
      <c r="D346" s="13"/>
      <c r="E346" s="14"/>
      <c r="O346" s="36"/>
      <c r="P346" s="6"/>
      <c r="Q346" s="23"/>
      <c r="R346" s="23"/>
      <c r="S346" s="23"/>
      <c r="T346" s="23"/>
      <c r="U346" s="23"/>
      <c r="V346" s="23"/>
      <c r="W346" s="23"/>
      <c r="X346" s="23"/>
      <c r="Y346" s="23"/>
    </row>
    <row r="347" spans="1:25" s="24" customFormat="1" x14ac:dyDescent="0.2">
      <c r="A347" s="23"/>
      <c r="D347" s="13"/>
      <c r="E347" s="24" t="str">
        <f>Translations!$B$475</f>
        <v>Komentar/opis pristupa ako se koristi više instrumenata:</v>
      </c>
      <c r="I347" s="11"/>
      <c r="O347" s="36"/>
      <c r="P347" s="23"/>
      <c r="Q347" s="23"/>
      <c r="R347" s="23"/>
      <c r="S347" s="23"/>
      <c r="T347" s="23"/>
      <c r="U347" s="23"/>
      <c r="V347" s="23"/>
      <c r="W347" s="23"/>
      <c r="X347" s="23"/>
      <c r="Y347" s="23"/>
    </row>
    <row r="348" spans="1:25" s="24" customFormat="1" ht="5.0999999999999996" customHeight="1" x14ac:dyDescent="0.2">
      <c r="A348" s="23"/>
      <c r="D348" s="13"/>
      <c r="E348" s="67"/>
      <c r="F348" s="67"/>
      <c r="G348" s="67"/>
      <c r="H348" s="67"/>
      <c r="I348" s="67"/>
      <c r="J348" s="67"/>
      <c r="K348" s="67"/>
      <c r="L348" s="67"/>
      <c r="M348" s="67"/>
      <c r="N348" s="67"/>
      <c r="O348" s="36"/>
      <c r="P348" s="6"/>
      <c r="Q348" s="23"/>
      <c r="R348" s="23"/>
      <c r="S348" s="23"/>
      <c r="T348" s="23"/>
      <c r="U348" s="23"/>
      <c r="V348" s="23"/>
      <c r="W348" s="23"/>
      <c r="X348" s="23"/>
      <c r="Y348" s="23"/>
    </row>
    <row r="349" spans="1:25" s="24" customFormat="1" ht="12.75" customHeight="1" x14ac:dyDescent="0.2">
      <c r="A349" s="23"/>
      <c r="D349" s="13"/>
      <c r="E349" s="1246"/>
      <c r="F349" s="1235"/>
      <c r="G349" s="1235"/>
      <c r="H349" s="1235"/>
      <c r="I349" s="1235"/>
      <c r="J349" s="1235"/>
      <c r="K349" s="1235"/>
      <c r="L349" s="1235"/>
      <c r="M349" s="1235"/>
      <c r="N349" s="1236"/>
      <c r="O349" s="36"/>
      <c r="P349" s="23"/>
      <c r="Q349" s="23"/>
      <c r="R349" s="23"/>
      <c r="S349" s="23"/>
      <c r="T349" s="23"/>
      <c r="U349" s="23"/>
      <c r="V349" s="23"/>
      <c r="W349" s="23"/>
      <c r="X349" s="23"/>
      <c r="Y349" s="23"/>
    </row>
    <row r="350" spans="1:25" s="24" customFormat="1" x14ac:dyDescent="0.2">
      <c r="A350" s="23"/>
      <c r="D350" s="13"/>
      <c r="E350" s="1231"/>
      <c r="F350" s="1232"/>
      <c r="G350" s="1232"/>
      <c r="H350" s="1232"/>
      <c r="I350" s="1232"/>
      <c r="J350" s="1232"/>
      <c r="K350" s="1232"/>
      <c r="L350" s="1232"/>
      <c r="M350" s="1232"/>
      <c r="N350" s="1233"/>
      <c r="O350" s="36"/>
      <c r="P350" s="23"/>
      <c r="Q350" s="23"/>
      <c r="R350" s="23"/>
      <c r="S350" s="23"/>
      <c r="T350" s="23"/>
      <c r="U350" s="23"/>
      <c r="V350" s="23"/>
      <c r="W350" s="23"/>
      <c r="X350" s="23"/>
      <c r="Y350" s="23"/>
    </row>
    <row r="351" spans="1:25" s="24" customFormat="1" x14ac:dyDescent="0.2">
      <c r="A351" s="23"/>
      <c r="D351" s="13"/>
      <c r="E351" s="1202"/>
      <c r="F351" s="1203"/>
      <c r="G351" s="1203"/>
      <c r="H351" s="1203"/>
      <c r="I351" s="1203"/>
      <c r="J351" s="1203"/>
      <c r="K351" s="1203"/>
      <c r="L351" s="1203"/>
      <c r="M351" s="1203"/>
      <c r="N351" s="1204"/>
      <c r="O351" s="36"/>
      <c r="P351" s="23"/>
      <c r="Q351" s="23"/>
      <c r="R351" s="23"/>
      <c r="S351" s="23"/>
      <c r="T351" s="23"/>
      <c r="U351" s="23"/>
      <c r="V351" s="23"/>
      <c r="W351" s="23"/>
      <c r="X351" s="23"/>
      <c r="Y351" s="23"/>
    </row>
    <row r="352" spans="1:25" s="24" customFormat="1" x14ac:dyDescent="0.2">
      <c r="A352" s="23"/>
      <c r="D352" s="13"/>
      <c r="O352" s="36"/>
      <c r="P352" s="23"/>
      <c r="Q352" s="23"/>
      <c r="R352" s="23"/>
      <c r="S352" s="23" t="s">
        <v>417</v>
      </c>
      <c r="T352" s="23"/>
      <c r="U352" s="23"/>
      <c r="V352" s="23"/>
      <c r="W352" s="23"/>
      <c r="X352" s="23"/>
      <c r="Y352" s="23"/>
    </row>
    <row r="353" spans="1:25" s="24" customFormat="1" x14ac:dyDescent="0.2">
      <c r="A353" s="23"/>
      <c r="D353" s="13" t="s">
        <v>552</v>
      </c>
      <c r="E353" s="14" t="str">
        <f>Translations!$B$595</f>
        <v>Zahtijevana razina točnosti:</v>
      </c>
      <c r="H353" s="30" t="str">
        <f>IF(H334="","",IF(CNTR_Category="A",INDEX(EUconst_CEMSMinimumTiers,MATCH(M334,EUconst_CEMSTypes,0)),INDEX(EUconst_CEMSHighestTiers,MATCH(M334,EUconst_CEMSTypes,0))))</f>
        <v/>
      </c>
      <c r="I353" s="26" t="str">
        <f>IF(H353="","",IF(S353=0,EUconst_NA,IF(ISERROR(S353),"",EUconst_MsgTierActivityLevel &amp; " " &amp;S353)))</f>
        <v/>
      </c>
      <c r="J353" s="27"/>
      <c r="K353" s="27"/>
      <c r="L353" s="27"/>
      <c r="M353" s="27"/>
      <c r="N353" s="28"/>
      <c r="O353" s="36"/>
      <c r="P353" s="23"/>
      <c r="Q353" s="65"/>
      <c r="R353" s="23"/>
      <c r="S353" s="32" t="str">
        <f>IF(H353="","",IF(H353=EUconst_NA,"",INDEX(EUwideConstants!$H$778:$O$781,MATCH(M334,EUconst_CEMSTypes,0),MATCH(H353,CNTR_TierList,0))))</f>
        <v/>
      </c>
      <c r="T353" s="23"/>
      <c r="U353" s="23"/>
      <c r="V353" s="23"/>
      <c r="W353" s="23"/>
      <c r="X353" s="23"/>
      <c r="Y353" s="23"/>
    </row>
    <row r="354" spans="1:25" s="24" customFormat="1" x14ac:dyDescent="0.2">
      <c r="A354" s="23"/>
      <c r="D354" s="13" t="s">
        <v>1020</v>
      </c>
      <c r="E354" s="14" t="str">
        <f>Translations!$B$596</f>
        <v>Korištena razina točnosti:</v>
      </c>
      <c r="H354" s="192"/>
      <c r="I354" s="26" t="str">
        <f>IF(OR(ISBLANK(H354),H354=EUconst_NoTier),"",IF(S354=EUconst_NA,EUconst_NA,IF(ISERROR(S354),"",EUconst_MsgTierActivityLevel &amp; " " &amp;S354)))</f>
        <v/>
      </c>
      <c r="J354" s="27"/>
      <c r="K354" s="27"/>
      <c r="L354" s="27"/>
      <c r="M354" s="27"/>
      <c r="N354" s="28"/>
      <c r="O354" s="36"/>
      <c r="P354" s="23"/>
      <c r="Q354" s="65"/>
      <c r="R354" s="23"/>
      <c r="S354" s="32" t="str">
        <f>IF(H354="","",IF(H354=EUconst_NA,"",INDEX(EUwideConstants!$H$778:$O$781,MATCH(M334,EUconst_CEMSTypes,0),MATCH(H354,CNTR_TierList,0))))</f>
        <v/>
      </c>
      <c r="T354" s="23"/>
      <c r="U354" s="23"/>
      <c r="V354" s="23"/>
      <c r="W354" s="23"/>
      <c r="X354" s="23"/>
      <c r="Y354" s="23"/>
    </row>
    <row r="355" spans="1:25" s="24" customFormat="1" x14ac:dyDescent="0.2">
      <c r="A355" s="23"/>
      <c r="D355" s="13" t="s">
        <v>1021</v>
      </c>
      <c r="E355" s="14" t="str">
        <f>Translations!$B$479</f>
        <v>Postignuta nesigurnost:</v>
      </c>
      <c r="H355" s="399"/>
      <c r="I355" s="14" t="str">
        <f>Translations!$B$480</f>
        <v>Komentar:</v>
      </c>
      <c r="J355" s="573"/>
      <c r="K355" s="194"/>
      <c r="L355" s="194"/>
      <c r="M355" s="194"/>
      <c r="N355" s="195"/>
      <c r="O355" s="36"/>
      <c r="P355" s="23"/>
      <c r="Q355" s="23"/>
      <c r="R355" s="23"/>
      <c r="S355" s="23"/>
      <c r="T355" s="23"/>
      <c r="U355" s="23"/>
      <c r="V355" s="23"/>
      <c r="W355" s="23"/>
      <c r="X355" s="23"/>
      <c r="Y355" s="23"/>
    </row>
    <row r="356" spans="1:25" s="24" customFormat="1" x14ac:dyDescent="0.2">
      <c r="A356" s="23"/>
      <c r="D356" s="13"/>
      <c r="E356" s="67"/>
      <c r="F356" s="67"/>
      <c r="G356" s="67"/>
      <c r="H356" s="67"/>
      <c r="I356" s="67"/>
      <c r="J356" s="67"/>
      <c r="K356" s="67"/>
      <c r="L356" s="67"/>
      <c r="M356" s="67"/>
      <c r="N356" s="67"/>
      <c r="O356" s="36"/>
      <c r="P356" s="23"/>
      <c r="Q356" s="23"/>
      <c r="R356" s="23"/>
      <c r="S356" s="23"/>
      <c r="T356" s="23"/>
      <c r="U356" s="23"/>
      <c r="V356" s="23"/>
      <c r="W356" s="23"/>
      <c r="X356" s="23"/>
      <c r="Y356" s="23"/>
    </row>
    <row r="357" spans="1:25" s="24" customFormat="1" ht="15" x14ac:dyDescent="0.2">
      <c r="A357" s="23"/>
      <c r="D357" s="1179" t="str">
        <f>Translations!$B$599</f>
        <v>Norme i postupci:</v>
      </c>
      <c r="E357" s="1179"/>
      <c r="F357" s="1179"/>
      <c r="G357" s="1179"/>
      <c r="H357" s="1179"/>
      <c r="I357" s="1179"/>
      <c r="J357" s="1179"/>
      <c r="K357" s="1179"/>
      <c r="L357" s="1179"/>
      <c r="M357" s="1179"/>
      <c r="N357" s="1179"/>
      <c r="O357" s="36"/>
      <c r="P357" s="23"/>
      <c r="Q357" s="23"/>
      <c r="R357" s="23"/>
      <c r="S357" s="23"/>
      <c r="T357" s="23"/>
      <c r="U357" s="23"/>
      <c r="V357" s="23"/>
      <c r="W357" s="23"/>
      <c r="X357" s="23"/>
      <c r="Y357" s="23"/>
    </row>
    <row r="358" spans="1:25" s="24" customFormat="1" ht="5.0999999999999996" customHeight="1" x14ac:dyDescent="0.2">
      <c r="A358" s="23"/>
      <c r="D358" s="13"/>
      <c r="E358" s="67"/>
      <c r="F358" s="67"/>
      <c r="G358" s="67"/>
      <c r="H358" s="67"/>
      <c r="I358" s="67"/>
      <c r="J358" s="67"/>
      <c r="K358" s="67"/>
      <c r="L358" s="67"/>
      <c r="M358" s="67"/>
      <c r="N358" s="67"/>
      <c r="O358" s="36"/>
      <c r="P358" s="23"/>
      <c r="Q358" s="23"/>
      <c r="R358" s="23"/>
      <c r="S358" s="23"/>
      <c r="T358" s="23"/>
      <c r="U358" s="23"/>
      <c r="V358" s="23"/>
      <c r="W358" s="23"/>
      <c r="X358" s="23"/>
      <c r="Y358" s="23"/>
    </row>
    <row r="359" spans="1:25" s="24" customFormat="1" x14ac:dyDescent="0.2">
      <c r="A359" s="23"/>
      <c r="D359" s="13" t="s">
        <v>1017</v>
      </c>
      <c r="E359" s="1021" t="str">
        <f>Translations!$B$600</f>
        <v>Primjenjene norme i odstupanje od istih</v>
      </c>
      <c r="F359" s="1021"/>
      <c r="G359" s="1021"/>
      <c r="H359" s="1021"/>
      <c r="I359" s="1021"/>
      <c r="J359" s="1021"/>
      <c r="K359" s="1021"/>
      <c r="L359" s="1021"/>
      <c r="M359" s="1021"/>
      <c r="N359" s="1021"/>
      <c r="O359" s="36"/>
      <c r="P359" s="23"/>
      <c r="Q359" s="23"/>
      <c r="R359" s="23"/>
      <c r="S359" s="23"/>
      <c r="T359" s="23"/>
      <c r="U359" s="23"/>
      <c r="V359" s="23"/>
      <c r="W359" s="23"/>
      <c r="X359" s="23"/>
      <c r="Y359" s="23"/>
    </row>
    <row r="360" spans="1:25" s="24" customFormat="1" x14ac:dyDescent="0.2">
      <c r="A360" s="23"/>
      <c r="D360" s="13"/>
      <c r="E360" s="1016" t="str">
        <f>Translations!$B$601</f>
        <v>Koristite reference na prikazanu tablicu 9(e), prema potrebi.</v>
      </c>
      <c r="F360" s="1016"/>
      <c r="G360" s="1016"/>
      <c r="H360" s="1016"/>
      <c r="I360" s="1016"/>
      <c r="J360" s="1016"/>
      <c r="K360" s="1016"/>
      <c r="L360" s="1016"/>
      <c r="M360" s="1016"/>
      <c r="N360" s="1016"/>
      <c r="O360" s="36"/>
      <c r="P360" s="23"/>
      <c r="Q360" s="23"/>
      <c r="R360" s="23"/>
      <c r="S360" s="23"/>
      <c r="T360" s="23"/>
      <c r="U360" s="23"/>
      <c r="V360" s="23"/>
      <c r="W360" s="23"/>
      <c r="X360" s="23"/>
      <c r="Y360" s="23"/>
    </row>
    <row r="361" spans="1:25" s="24" customFormat="1" ht="5.0999999999999996" customHeight="1" x14ac:dyDescent="0.2">
      <c r="A361" s="23"/>
      <c r="D361" s="13"/>
      <c r="O361" s="36"/>
      <c r="P361" s="23"/>
      <c r="Q361" s="23"/>
      <c r="R361" s="23"/>
      <c r="S361" s="23"/>
      <c r="T361" s="23"/>
      <c r="U361" s="23"/>
      <c r="V361" s="23"/>
      <c r="W361" s="23"/>
      <c r="X361" s="23"/>
      <c r="Y361" s="23"/>
    </row>
    <row r="362" spans="1:25" s="24" customFormat="1" ht="12.75" customHeight="1" x14ac:dyDescent="0.2">
      <c r="A362" s="23"/>
      <c r="D362" s="13"/>
      <c r="E362" s="1246"/>
      <c r="F362" s="1235"/>
      <c r="G362" s="1235"/>
      <c r="H362" s="1235"/>
      <c r="I362" s="1235"/>
      <c r="J362" s="1235"/>
      <c r="K362" s="1235"/>
      <c r="L362" s="1235"/>
      <c r="M362" s="1235"/>
      <c r="N362" s="1236"/>
      <c r="O362" s="36"/>
      <c r="P362" s="23"/>
      <c r="Q362" s="23"/>
      <c r="R362" s="23"/>
      <c r="S362" s="23"/>
      <c r="T362" s="23"/>
      <c r="U362" s="23"/>
      <c r="V362" s="23"/>
      <c r="W362" s="23"/>
      <c r="X362" s="23"/>
      <c r="Y362" s="23"/>
    </row>
    <row r="363" spans="1:25" s="24" customFormat="1" x14ac:dyDescent="0.2">
      <c r="A363" s="23"/>
      <c r="D363" s="13"/>
      <c r="E363" s="1231"/>
      <c r="F363" s="1232"/>
      <c r="G363" s="1232"/>
      <c r="H363" s="1232"/>
      <c r="I363" s="1232"/>
      <c r="J363" s="1232"/>
      <c r="K363" s="1232"/>
      <c r="L363" s="1232"/>
      <c r="M363" s="1232"/>
      <c r="N363" s="1233"/>
      <c r="O363" s="36"/>
      <c r="P363" s="23"/>
      <c r="Q363" s="23"/>
      <c r="R363" s="23"/>
      <c r="S363" s="23"/>
      <c r="T363" s="23"/>
      <c r="U363" s="23"/>
      <c r="V363" s="23"/>
      <c r="W363" s="23"/>
      <c r="X363" s="23"/>
      <c r="Y363" s="23"/>
    </row>
    <row r="364" spans="1:25" s="24" customFormat="1" x14ac:dyDescent="0.2">
      <c r="A364" s="23"/>
      <c r="D364" s="13"/>
      <c r="E364" s="1202"/>
      <c r="F364" s="1203"/>
      <c r="G364" s="1203"/>
      <c r="H364" s="1203"/>
      <c r="I364" s="1203"/>
      <c r="J364" s="1203"/>
      <c r="K364" s="1203"/>
      <c r="L364" s="1203"/>
      <c r="M364" s="1203"/>
      <c r="N364" s="1204"/>
      <c r="O364" s="36"/>
      <c r="P364" s="23"/>
      <c r="Q364" s="23"/>
      <c r="R364" s="23"/>
      <c r="S364" s="23"/>
      <c r="T364" s="23"/>
      <c r="U364" s="23"/>
      <c r="V364" s="23"/>
      <c r="W364" s="23"/>
      <c r="X364" s="23"/>
      <c r="Y364" s="23"/>
    </row>
    <row r="365" spans="1:25" s="24" customFormat="1" x14ac:dyDescent="0.2">
      <c r="A365" s="23"/>
      <c r="D365" s="13"/>
      <c r="O365" s="36"/>
      <c r="P365" s="23"/>
      <c r="Q365" s="23"/>
      <c r="R365" s="23"/>
      <c r="S365" s="23"/>
      <c r="T365" s="23"/>
      <c r="U365" s="23"/>
      <c r="V365" s="23"/>
      <c r="W365" s="23"/>
      <c r="X365" s="23"/>
      <c r="Y365" s="23"/>
    </row>
    <row r="366" spans="1:25" s="24" customFormat="1" x14ac:dyDescent="0.2">
      <c r="A366" s="23"/>
      <c r="D366" s="13" t="s">
        <v>1347</v>
      </c>
      <c r="E366" s="1021" t="str">
        <f>Translations!$B$602</f>
        <v>Reference na postupke</v>
      </c>
      <c r="F366" s="1021"/>
      <c r="G366" s="1021"/>
      <c r="H366" s="1021"/>
      <c r="I366" s="1021"/>
      <c r="J366" s="1021"/>
      <c r="K366" s="1021"/>
      <c r="L366" s="1021"/>
      <c r="M366" s="1021"/>
      <c r="N366" s="1021"/>
      <c r="O366" s="36"/>
      <c r="P366" s="23"/>
      <c r="Q366" s="23"/>
      <c r="R366" s="23"/>
      <c r="S366" s="23"/>
      <c r="T366" s="23"/>
      <c r="U366" s="23"/>
      <c r="V366" s="23"/>
      <c r="W366" s="23"/>
      <c r="X366" s="23"/>
      <c r="Y366" s="23"/>
    </row>
    <row r="367" spans="1:25" s="24" customFormat="1" ht="5.0999999999999996" customHeight="1" x14ac:dyDescent="0.2">
      <c r="A367" s="23"/>
      <c r="D367" s="13"/>
      <c r="O367" s="36"/>
      <c r="P367" s="23"/>
      <c r="Q367" s="23"/>
      <c r="R367" s="23"/>
      <c r="S367" s="23"/>
      <c r="T367" s="23"/>
      <c r="U367" s="23"/>
      <c r="V367" s="23"/>
      <c r="W367" s="23"/>
      <c r="X367" s="23"/>
      <c r="Y367" s="23"/>
    </row>
    <row r="368" spans="1:25" s="24" customFormat="1" x14ac:dyDescent="0.2">
      <c r="A368" s="23"/>
      <c r="D368" s="13"/>
      <c r="E368" s="46" t="s">
        <v>1028</v>
      </c>
      <c r="F368" s="1189" t="str">
        <f>Translations!$B$604</f>
        <v>Formule za objedinjavanje podataka i utvrđivanje godišnjih emisija.</v>
      </c>
      <c r="G368" s="1189"/>
      <c r="H368" s="1189"/>
      <c r="I368" s="1189"/>
      <c r="J368" s="1189"/>
      <c r="K368" s="1189"/>
      <c r="L368" s="1189"/>
      <c r="M368" s="1189"/>
      <c r="N368" s="1189"/>
      <c r="O368" s="36"/>
      <c r="P368" s="23"/>
      <c r="Q368" s="23"/>
      <c r="R368" s="23"/>
      <c r="S368" s="23"/>
      <c r="T368" s="23"/>
      <c r="U368" s="23"/>
      <c r="V368" s="23"/>
      <c r="W368" s="23"/>
      <c r="X368" s="23"/>
      <c r="Y368" s="23"/>
    </row>
    <row r="369" spans="1:25" s="24" customFormat="1" x14ac:dyDescent="0.2">
      <c r="A369" s="23"/>
      <c r="D369" s="13"/>
      <c r="E369" s="14"/>
      <c r="F369" s="1010"/>
      <c r="G369" s="1133"/>
      <c r="H369" s="1133"/>
      <c r="I369" s="1133"/>
      <c r="J369" s="1133"/>
      <c r="K369" s="1133"/>
      <c r="L369" s="1133"/>
      <c r="M369" s="1133"/>
      <c r="N369" s="1126"/>
      <c r="O369" s="36"/>
      <c r="P369" s="23"/>
      <c r="Q369" s="23"/>
      <c r="R369" s="23"/>
      <c r="S369" s="23"/>
      <c r="T369" s="23"/>
      <c r="U369" s="23"/>
      <c r="V369" s="23"/>
      <c r="W369" s="23"/>
      <c r="X369" s="23"/>
      <c r="Y369" s="23"/>
    </row>
    <row r="370" spans="1:25" s="24" customFormat="1" ht="5.0999999999999996" customHeight="1" x14ac:dyDescent="0.2">
      <c r="A370" s="23"/>
      <c r="D370" s="13"/>
      <c r="E370" s="14"/>
      <c r="F370" s="14"/>
      <c r="G370" s="14"/>
      <c r="H370" s="14"/>
      <c r="I370" s="14"/>
      <c r="L370" s="22"/>
      <c r="O370" s="36"/>
      <c r="P370" s="23"/>
      <c r="Q370" s="23"/>
      <c r="R370" s="23"/>
      <c r="S370" s="23"/>
      <c r="T370" s="23"/>
      <c r="U370" s="23"/>
      <c r="V370" s="23"/>
      <c r="W370" s="23"/>
      <c r="X370" s="23"/>
      <c r="Y370" s="23"/>
    </row>
    <row r="371" spans="1:25" s="24" customFormat="1" ht="25.5" customHeight="1" x14ac:dyDescent="0.2">
      <c r="A371" s="23"/>
      <c r="D371" s="13"/>
      <c r="E371" s="46" t="s">
        <v>1029</v>
      </c>
      <c r="F371" s="915" t="str">
        <f>Translations!$B$605</f>
        <v>Metoda za utvrđivanje valjanih satnih vrijednosti ili kraćih referentnih razdoblja potrebnih za izračun svakog parametra sukladno uvjetu u članku 44. stavku 2. Uredbe i za utvrđivanje zamjenskih podataka koji nedostaju, u skladu sa člankom 45. Uredbe</v>
      </c>
      <c r="G371" s="915"/>
      <c r="H371" s="915"/>
      <c r="I371" s="915"/>
      <c r="J371" s="915"/>
      <c r="K371" s="915"/>
      <c r="L371" s="915"/>
      <c r="M371" s="915"/>
      <c r="N371" s="915"/>
      <c r="O371" s="36"/>
      <c r="P371" s="23"/>
      <c r="Q371" s="23"/>
      <c r="R371" s="23"/>
      <c r="S371" s="23"/>
      <c r="T371" s="23"/>
      <c r="U371" s="23"/>
      <c r="V371" s="23"/>
      <c r="W371" s="23"/>
      <c r="X371" s="23"/>
      <c r="Y371" s="23"/>
    </row>
    <row r="372" spans="1:25" s="24" customFormat="1" x14ac:dyDescent="0.2">
      <c r="A372" s="23"/>
      <c r="D372" s="13"/>
      <c r="E372" s="14"/>
      <c r="F372" s="1010"/>
      <c r="G372" s="1133"/>
      <c r="H372" s="1133"/>
      <c r="I372" s="1133"/>
      <c r="J372" s="1133"/>
      <c r="K372" s="1133"/>
      <c r="L372" s="1133"/>
      <c r="M372" s="1133"/>
      <c r="N372" s="1126"/>
      <c r="O372" s="36"/>
      <c r="P372" s="23"/>
      <c r="Q372" s="23"/>
      <c r="R372" s="23"/>
      <c r="S372" s="23"/>
      <c r="T372" s="23"/>
      <c r="U372" s="23"/>
      <c r="V372" s="23"/>
      <c r="W372" s="23"/>
      <c r="X372" s="23"/>
      <c r="Y372" s="23"/>
    </row>
    <row r="373" spans="1:25" s="24" customFormat="1" ht="5.0999999999999996" customHeight="1" x14ac:dyDescent="0.2">
      <c r="A373" s="23"/>
      <c r="D373" s="13"/>
      <c r="E373" s="14"/>
      <c r="F373" s="14"/>
      <c r="G373" s="14"/>
      <c r="H373" s="14"/>
      <c r="I373" s="14"/>
      <c r="L373" s="22"/>
      <c r="O373" s="36"/>
      <c r="P373" s="23"/>
      <c r="Q373" s="23"/>
      <c r="R373" s="23"/>
      <c r="S373" s="23"/>
      <c r="T373" s="23"/>
      <c r="U373" s="23"/>
      <c r="V373" s="23"/>
      <c r="W373" s="23"/>
      <c r="X373" s="23"/>
      <c r="Y373" s="23"/>
    </row>
    <row r="374" spans="1:25" s="24" customFormat="1" x14ac:dyDescent="0.2">
      <c r="A374" s="23"/>
      <c r="D374" s="13"/>
      <c r="E374" s="46" t="s">
        <v>1466</v>
      </c>
      <c r="F374" s="1189" t="str">
        <f>Translations!$B$606</f>
        <v>Proračun protoka otpadnih plinova, ako je primjenjivo</v>
      </c>
      <c r="G374" s="1189"/>
      <c r="H374" s="1189"/>
      <c r="I374" s="1189"/>
      <c r="J374" s="1189"/>
      <c r="K374" s="1189"/>
      <c r="L374" s="1189"/>
      <c r="M374" s="1189"/>
      <c r="N374" s="1189"/>
      <c r="O374" s="36"/>
      <c r="P374" s="23"/>
      <c r="Q374" s="23"/>
      <c r="R374" s="23"/>
      <c r="S374" s="23"/>
      <c r="T374" s="23"/>
      <c r="U374" s="23"/>
      <c r="V374" s="23"/>
      <c r="W374" s="23"/>
      <c r="X374" s="23"/>
      <c r="Y374" s="23"/>
    </row>
    <row r="375" spans="1:25" s="24" customFormat="1" x14ac:dyDescent="0.2">
      <c r="A375" s="23"/>
      <c r="D375" s="13"/>
      <c r="E375" s="14"/>
      <c r="F375" s="1010"/>
      <c r="G375" s="1133"/>
      <c r="H375" s="1133"/>
      <c r="I375" s="1133"/>
      <c r="J375" s="1133"/>
      <c r="K375" s="1133"/>
      <c r="L375" s="1133"/>
      <c r="M375" s="1133"/>
      <c r="N375" s="1126"/>
      <c r="O375" s="36"/>
      <c r="P375" s="23"/>
      <c r="Q375" s="23"/>
      <c r="R375" s="23"/>
      <c r="S375" s="23"/>
      <c r="T375" s="23"/>
      <c r="U375" s="23"/>
      <c r="V375" s="23"/>
      <c r="W375" s="23"/>
      <c r="X375" s="23"/>
      <c r="Y375" s="23"/>
    </row>
    <row r="376" spans="1:25" s="24" customFormat="1" ht="5.0999999999999996" customHeight="1" x14ac:dyDescent="0.2">
      <c r="A376" s="23"/>
      <c r="D376" s="13"/>
      <c r="E376" s="14"/>
      <c r="F376" s="11"/>
      <c r="G376" s="14"/>
      <c r="H376" s="14"/>
      <c r="I376" s="14"/>
      <c r="L376" s="22"/>
      <c r="O376" s="36"/>
      <c r="P376" s="23"/>
      <c r="Q376" s="23"/>
      <c r="R376" s="23"/>
      <c r="S376" s="23"/>
      <c r="T376" s="23"/>
      <c r="U376" s="23"/>
      <c r="V376" s="23"/>
      <c r="W376" s="23"/>
      <c r="X376" s="23"/>
      <c r="Y376" s="23"/>
    </row>
    <row r="377" spans="1:25" s="24" customFormat="1" x14ac:dyDescent="0.2">
      <c r="A377" s="23"/>
      <c r="D377" s="13"/>
      <c r="E377" s="46" t="s">
        <v>1467</v>
      </c>
      <c r="F377" s="1189" t="str">
        <f>Translations!$B$1356</f>
        <v>Određivanje CO2 koji potječe iz biomase ili bilo kojeg drugog udjela s nultom stopom, ako je primjenjivo</v>
      </c>
      <c r="G377" s="1189"/>
      <c r="H377" s="1189"/>
      <c r="I377" s="1189"/>
      <c r="J377" s="1189"/>
      <c r="K377" s="1189"/>
      <c r="L377" s="1189"/>
      <c r="M377" s="1189"/>
      <c r="N377" s="1189"/>
      <c r="O377" s="36"/>
      <c r="P377" s="23"/>
      <c r="Q377" s="23"/>
      <c r="R377" s="23"/>
      <c r="S377" s="23"/>
      <c r="T377" s="23"/>
      <c r="U377" s="23"/>
      <c r="V377" s="23"/>
      <c r="W377" s="23"/>
      <c r="X377" s="23"/>
      <c r="Y377" s="23"/>
    </row>
    <row r="378" spans="1:25" s="24" customFormat="1" x14ac:dyDescent="0.2">
      <c r="A378" s="23"/>
      <c r="D378" s="13"/>
      <c r="E378" s="14"/>
      <c r="F378" s="1010"/>
      <c r="G378" s="1133"/>
      <c r="H378" s="1133"/>
      <c r="I378" s="1133"/>
      <c r="J378" s="1133"/>
      <c r="K378" s="1133"/>
      <c r="L378" s="1133"/>
      <c r="M378" s="1133"/>
      <c r="N378" s="1126"/>
      <c r="O378" s="36"/>
      <c r="P378" s="23"/>
      <c r="Q378" s="23"/>
      <c r="R378" s="23"/>
      <c r="S378" s="23"/>
      <c r="T378" s="23"/>
      <c r="U378" s="23"/>
      <c r="V378" s="23"/>
      <c r="W378" s="23"/>
      <c r="X378" s="23"/>
      <c r="Y378" s="23"/>
    </row>
    <row r="379" spans="1:25" s="24" customFormat="1" ht="5.0999999999999996" customHeight="1" x14ac:dyDescent="0.2">
      <c r="A379" s="23"/>
      <c r="D379" s="13"/>
      <c r="E379" s="14"/>
      <c r="F379" s="14"/>
      <c r="G379" s="14"/>
      <c r="H379" s="14"/>
      <c r="I379" s="14"/>
      <c r="J379" s="234"/>
      <c r="K379" s="234"/>
      <c r="L379" s="234"/>
      <c r="M379" s="234"/>
      <c r="N379" s="234"/>
      <c r="O379" s="36"/>
      <c r="P379" s="23"/>
      <c r="Q379" s="23"/>
      <c r="R379" s="23"/>
      <c r="S379" s="23"/>
      <c r="T379" s="23"/>
      <c r="U379" s="23"/>
      <c r="V379" s="23"/>
      <c r="W379" s="23"/>
      <c r="X379" s="23"/>
      <c r="Y379" s="23"/>
    </row>
    <row r="380" spans="1:25" s="24" customFormat="1" x14ac:dyDescent="0.2">
      <c r="A380" s="23"/>
      <c r="D380" s="13"/>
      <c r="E380" s="46" t="s">
        <v>1468</v>
      </c>
      <c r="F380" s="1189" t="str">
        <f>Translations!$B$608</f>
        <v xml:space="preserve">Provedeni proračuni u skladu sa člankom 46. Uredbe, ako je primjenjivo </v>
      </c>
      <c r="G380" s="1189"/>
      <c r="H380" s="1189"/>
      <c r="I380" s="1189"/>
      <c r="J380" s="1189"/>
      <c r="K380" s="1189"/>
      <c r="L380" s="1189"/>
      <c r="M380" s="1189"/>
      <c r="N380" s="1189"/>
      <c r="O380" s="36"/>
      <c r="P380" s="23"/>
      <c r="Q380" s="23"/>
      <c r="R380" s="23"/>
      <c r="S380" s="23"/>
      <c r="T380" s="23"/>
      <c r="U380" s="23"/>
      <c r="V380" s="23"/>
      <c r="W380" s="23"/>
      <c r="X380" s="23"/>
      <c r="Y380" s="23"/>
    </row>
    <row r="381" spans="1:25" s="24" customFormat="1" x14ac:dyDescent="0.2">
      <c r="A381" s="23"/>
      <c r="D381" s="13"/>
      <c r="E381" s="14"/>
      <c r="F381" s="1010"/>
      <c r="G381" s="1133"/>
      <c r="H381" s="1133"/>
      <c r="I381" s="1133"/>
      <c r="J381" s="1133"/>
      <c r="K381" s="1133"/>
      <c r="L381" s="1133"/>
      <c r="M381" s="1133"/>
      <c r="N381" s="1126"/>
      <c r="O381" s="36"/>
      <c r="P381" s="23"/>
      <c r="Q381" s="23"/>
      <c r="R381" s="23"/>
      <c r="S381" s="23"/>
      <c r="T381" s="23"/>
      <c r="U381" s="23"/>
      <c r="V381" s="23"/>
      <c r="W381" s="23"/>
      <c r="X381" s="23"/>
      <c r="Y381" s="23"/>
    </row>
    <row r="382" spans="1:25" s="24" customFormat="1" ht="5.0999999999999996" customHeight="1" x14ac:dyDescent="0.2">
      <c r="A382" s="23"/>
      <c r="D382" s="13"/>
      <c r="E382" s="14"/>
      <c r="F382" s="14"/>
      <c r="G382" s="14"/>
      <c r="H382" s="14"/>
      <c r="I382" s="14"/>
      <c r="L382" s="22"/>
      <c r="O382" s="36"/>
      <c r="P382" s="23"/>
      <c r="Q382" s="23"/>
      <c r="R382" s="23"/>
      <c r="S382" s="23"/>
      <c r="T382" s="23"/>
      <c r="U382" s="23"/>
      <c r="V382" s="23"/>
      <c r="W382" s="23"/>
      <c r="X382" s="23"/>
      <c r="Y382" s="23"/>
    </row>
    <row r="383" spans="1:25" s="24" customFormat="1" ht="15" x14ac:dyDescent="0.2">
      <c r="A383" s="23"/>
      <c r="D383" s="1179" t="str">
        <f>Translations!$B$545</f>
        <v>Komentari i objašnjenja</v>
      </c>
      <c r="E383" s="1179"/>
      <c r="F383" s="1179"/>
      <c r="G383" s="1179"/>
      <c r="H383" s="1179"/>
      <c r="I383" s="1179"/>
      <c r="J383" s="1179"/>
      <c r="K383" s="1179"/>
      <c r="L383" s="1179"/>
      <c r="M383" s="1179"/>
      <c r="N383" s="1179"/>
      <c r="O383" s="36"/>
      <c r="P383" s="23"/>
      <c r="Q383" s="23"/>
      <c r="R383" s="23"/>
      <c r="S383" s="23"/>
      <c r="T383" s="23"/>
      <c r="U383" s="23"/>
      <c r="V383" s="23"/>
      <c r="W383" s="23"/>
      <c r="X383" s="23"/>
      <c r="Y383" s="23"/>
    </row>
    <row r="384" spans="1:25" s="24" customFormat="1" ht="5.0999999999999996" customHeight="1" x14ac:dyDescent="0.2">
      <c r="A384" s="23"/>
      <c r="D384" s="13"/>
      <c r="E384" s="67"/>
      <c r="F384" s="67"/>
      <c r="G384" s="67"/>
      <c r="H384" s="67"/>
      <c r="I384" s="67"/>
      <c r="J384" s="67"/>
      <c r="K384" s="67"/>
      <c r="L384" s="67"/>
      <c r="M384" s="67"/>
      <c r="N384" s="67"/>
      <c r="O384" s="36"/>
      <c r="P384" s="23"/>
      <c r="Q384" s="23"/>
      <c r="R384" s="23"/>
      <c r="S384" s="23"/>
      <c r="T384" s="23"/>
      <c r="U384" s="23"/>
      <c r="V384" s="23"/>
      <c r="W384" s="23"/>
      <c r="X384" s="23"/>
      <c r="Y384" s="23"/>
    </row>
    <row r="385" spans="1:25" s="24" customFormat="1" x14ac:dyDescent="0.2">
      <c r="A385" s="23"/>
      <c r="D385" s="13" t="s">
        <v>1349</v>
      </c>
      <c r="E385" s="1021" t="str">
        <f>Translations!$B$1202</f>
        <v>Komentari i obrazloženja ako nije primijenjena zahtijevana razina:</v>
      </c>
      <c r="F385" s="1021"/>
      <c r="G385" s="1021"/>
      <c r="H385" s="1021"/>
      <c r="I385" s="1021"/>
      <c r="J385" s="1021"/>
      <c r="K385" s="1021"/>
      <c r="L385" s="1021"/>
      <c r="M385" s="1021"/>
      <c r="N385" s="1021"/>
      <c r="O385" s="36"/>
      <c r="P385" s="23"/>
      <c r="Q385" s="23"/>
      <c r="R385" s="23"/>
      <c r="S385" s="23"/>
      <c r="T385" s="23"/>
      <c r="U385" s="23"/>
      <c r="V385" s="23"/>
      <c r="W385" s="23"/>
      <c r="X385" s="23"/>
      <c r="Y385" s="23"/>
    </row>
    <row r="386" spans="1:25" s="24" customFormat="1" ht="5.0999999999999996" customHeight="1" x14ac:dyDescent="0.2">
      <c r="A386" s="23"/>
      <c r="D386" s="13"/>
      <c r="E386" s="48"/>
      <c r="O386" s="36"/>
      <c r="P386" s="23"/>
      <c r="Q386" s="23"/>
      <c r="R386" s="23"/>
      <c r="S386" s="23"/>
      <c r="T386" s="23"/>
      <c r="U386" s="23"/>
      <c r="V386" s="23"/>
      <c r="W386" s="23"/>
      <c r="X386" s="23"/>
      <c r="Y386" s="23"/>
    </row>
    <row r="387" spans="1:25" s="24" customFormat="1" x14ac:dyDescent="0.2">
      <c r="A387" s="23"/>
      <c r="D387" s="13"/>
      <c r="E387" s="1181"/>
      <c r="F387" s="1101"/>
      <c r="G387" s="1101"/>
      <c r="H387" s="1101"/>
      <c r="I387" s="1101"/>
      <c r="J387" s="1101"/>
      <c r="K387" s="1101"/>
      <c r="L387" s="1101"/>
      <c r="M387" s="1101"/>
      <c r="N387" s="1102"/>
      <c r="O387" s="36"/>
      <c r="P387" s="23"/>
      <c r="Q387" s="23"/>
      <c r="R387" s="23"/>
      <c r="S387" s="23"/>
      <c r="T387" s="23"/>
      <c r="U387" s="23"/>
      <c r="V387" s="23"/>
      <c r="W387" s="23"/>
      <c r="X387" s="23"/>
      <c r="Y387" s="23"/>
    </row>
    <row r="388" spans="1:25" s="24" customFormat="1" x14ac:dyDescent="0.2">
      <c r="A388" s="23"/>
      <c r="D388" s="13"/>
      <c r="E388" s="1180"/>
      <c r="F388" s="1091"/>
      <c r="G388" s="1091"/>
      <c r="H388" s="1091"/>
      <c r="I388" s="1091"/>
      <c r="J388" s="1091"/>
      <c r="K388" s="1091"/>
      <c r="L388" s="1091"/>
      <c r="M388" s="1091"/>
      <c r="N388" s="1092"/>
      <c r="O388" s="36"/>
      <c r="P388" s="23"/>
      <c r="Q388" s="23"/>
      <c r="R388" s="23"/>
      <c r="S388" s="23"/>
      <c r="T388" s="23"/>
      <c r="U388" s="23"/>
      <c r="V388" s="23"/>
      <c r="W388" s="23"/>
      <c r="X388" s="23"/>
      <c r="Y388" s="23"/>
    </row>
    <row r="389" spans="1:25" s="24" customFormat="1" x14ac:dyDescent="0.2">
      <c r="A389" s="23"/>
      <c r="D389" s="13"/>
      <c r="E389" s="1238"/>
      <c r="F389" s="1094"/>
      <c r="G389" s="1094"/>
      <c r="H389" s="1094"/>
      <c r="I389" s="1094"/>
      <c r="J389" s="1094"/>
      <c r="K389" s="1094"/>
      <c r="L389" s="1094"/>
      <c r="M389" s="1094"/>
      <c r="N389" s="1095"/>
      <c r="O389" s="36"/>
      <c r="P389" s="23"/>
      <c r="Q389" s="23"/>
      <c r="R389" s="23"/>
      <c r="S389" s="23"/>
      <c r="T389" s="23"/>
      <c r="U389" s="23"/>
      <c r="V389" s="23"/>
      <c r="W389" s="23"/>
      <c r="X389" s="23"/>
      <c r="Y389" s="23"/>
    </row>
    <row r="390" spans="1:25" ht="12.75" customHeight="1" thickBot="1" x14ac:dyDescent="0.25">
      <c r="B390" s="11"/>
      <c r="C390" s="54"/>
      <c r="D390" s="55"/>
      <c r="E390" s="56"/>
      <c r="F390" s="54"/>
      <c r="G390" s="57"/>
      <c r="H390" s="57"/>
      <c r="I390" s="57"/>
      <c r="J390" s="57"/>
      <c r="K390" s="57"/>
      <c r="L390" s="57"/>
      <c r="M390" s="57"/>
      <c r="N390" s="57"/>
      <c r="O390" s="36"/>
      <c r="P390" s="6"/>
      <c r="S390" s="358"/>
    </row>
    <row r="391" spans="1:25" ht="12.75" customHeight="1" thickBot="1" x14ac:dyDescent="0.25">
      <c r="A391" s="12" t="s">
        <v>6</v>
      </c>
      <c r="B391" s="416"/>
      <c r="C391" s="416"/>
      <c r="D391" s="440"/>
      <c r="E391" s="410"/>
      <c r="F391" s="410"/>
      <c r="G391" s="410"/>
      <c r="H391" s="410"/>
      <c r="I391" s="410"/>
      <c r="J391" s="410"/>
      <c r="K391" s="410"/>
      <c r="L391" s="410"/>
      <c r="M391" s="416"/>
      <c r="N391" s="416"/>
      <c r="O391" s="36"/>
      <c r="P391" s="23"/>
      <c r="Q391" s="23"/>
      <c r="R391" s="23"/>
      <c r="S391" s="23"/>
      <c r="T391" s="23"/>
      <c r="U391" s="23"/>
      <c r="V391" s="23"/>
      <c r="W391" s="23"/>
      <c r="Y391" s="65" t="s">
        <v>725</v>
      </c>
    </row>
    <row r="392" spans="1:25" s="186" customFormat="1" ht="15" customHeight="1" thickBot="1" x14ac:dyDescent="0.25">
      <c r="A392" s="248"/>
      <c r="B392" s="34"/>
      <c r="C392" s="35" t="str">
        <f>"M"&amp;Q392</f>
        <v>M5</v>
      </c>
      <c r="D392" s="1179" t="str">
        <f>CONCATENATE(EUconst_MeasurementPoint," ",Q392,":")</f>
        <v>Točka mjerenja 5:</v>
      </c>
      <c r="E392" s="1179"/>
      <c r="F392" s="1179"/>
      <c r="G392" s="1193"/>
      <c r="H392" s="1200" t="str">
        <f>IF(INDEX('C_Opis postrojenja'!$F$171:$F$176,MATCH(C392,'C_Opis postrojenja'!$E$171:$E$176,0))&gt;0,INDEX('C_Opis postrojenja'!$F$171:$F$176,MATCH(C392,'C_Opis postrojenja'!$E$171:$E$176,0)),"")</f>
        <v/>
      </c>
      <c r="I392" s="1200"/>
      <c r="J392" s="1200"/>
      <c r="K392" s="1200"/>
      <c r="L392" s="1201"/>
      <c r="M392" s="1229" t="str">
        <f>IF(U392=TRUE,V392,"")</f>
        <v/>
      </c>
      <c r="N392" s="1230"/>
      <c r="O392" s="36"/>
      <c r="P392" s="252"/>
      <c r="Q392" s="33">
        <f>Q334+1</f>
        <v>5</v>
      </c>
      <c r="R392" s="37"/>
      <c r="S392" s="40" t="b">
        <f>IF(INDEX('C_Opis postrojenja'!$M:$M,MATCH(Q394,'C_Opis postrojenja'!$Q:$Q,0))="",FALSE,TRUE)</f>
        <v>0</v>
      </c>
      <c r="T392" s="371" t="str">
        <f>IF(S392=TRUE,INDEX('C_Opis postrojenja'!$M:$M,MATCH(Q394,'C_Opis postrojenja'!$Q:$Q,0)),"")</f>
        <v/>
      </c>
      <c r="U392" s="40" t="b">
        <f>IF(INDEX('C_Opis postrojenja'!$N:$N,MATCH(Q394,'C_Opis postrojenja'!$Q:$Q,0))="",FALSE,TRUE)</f>
        <v>0</v>
      </c>
      <c r="V392" s="371" t="str">
        <f>IF(U392=TRUE,INDEX('C_Opis postrojenja'!$N:$N,MATCH(Q394,'C_Opis postrojenja'!$Q:$Q,0)),"")</f>
        <v/>
      </c>
      <c r="W392" s="37"/>
      <c r="X392" s="37"/>
      <c r="Y392" s="40" t="s">
        <v>418</v>
      </c>
    </row>
    <row r="393" spans="1:25" s="24" customFormat="1" ht="5.0999999999999996" customHeight="1" thickBot="1" x14ac:dyDescent="0.25">
      <c r="A393" s="65"/>
      <c r="B393" s="8"/>
      <c r="C393" s="8"/>
      <c r="D393" s="10"/>
      <c r="E393" s="8"/>
      <c r="F393" s="8"/>
      <c r="G393" s="8"/>
      <c r="H393" s="8"/>
      <c r="I393" s="8"/>
      <c r="J393" s="8"/>
      <c r="K393" s="8"/>
      <c r="L393" s="8"/>
      <c r="M393" s="7"/>
      <c r="N393" s="7"/>
      <c r="O393" s="36"/>
      <c r="P393" s="12"/>
      <c r="Q393" s="12"/>
      <c r="R393" s="23"/>
      <c r="S393" s="23"/>
      <c r="T393" s="23"/>
      <c r="U393" s="23"/>
      <c r="V393" s="23"/>
      <c r="W393" s="23"/>
      <c r="X393" s="23"/>
      <c r="Y393" s="23"/>
    </row>
    <row r="394" spans="1:25" s="24" customFormat="1" ht="13.5" thickBot="1" x14ac:dyDescent="0.25">
      <c r="A394" s="23"/>
      <c r="D394" s="13" t="s">
        <v>1016</v>
      </c>
      <c r="E394" s="985" t="str">
        <f>Translations!$B$583</f>
        <v>Način rada:</v>
      </c>
      <c r="F394" s="985"/>
      <c r="G394" s="1268"/>
      <c r="H394" s="1243"/>
      <c r="I394" s="1243"/>
      <c r="J394" s="1243"/>
      <c r="K394" s="14"/>
      <c r="L394" s="14"/>
      <c r="M394" s="1229" t="str">
        <f>IF(S392=TRUE,T392,"")</f>
        <v/>
      </c>
      <c r="N394" s="1230"/>
      <c r="O394" s="36"/>
      <c r="P394" s="23"/>
      <c r="Q394" s="32" t="str">
        <f>EUconst_CNTR_SourceCategory&amp;C392</f>
        <v>SourceCategory_M5</v>
      </c>
      <c r="R394" s="23"/>
      <c r="S394" s="23"/>
      <c r="T394" s="23"/>
      <c r="U394" s="23"/>
      <c r="V394" s="23"/>
      <c r="W394" s="23"/>
      <c r="X394" s="23"/>
      <c r="Y394" s="23"/>
    </row>
    <row r="395" spans="1:25" s="24" customFormat="1" ht="5.0999999999999996" customHeight="1" x14ac:dyDescent="0.2">
      <c r="A395" s="23"/>
      <c r="D395" s="222"/>
      <c r="O395" s="36"/>
      <c r="P395" s="23"/>
      <c r="Q395" s="23"/>
      <c r="R395" s="23"/>
      <c r="S395" s="23"/>
      <c r="T395" s="23"/>
      <c r="U395" s="23"/>
      <c r="V395" s="23"/>
      <c r="W395" s="23"/>
      <c r="X395" s="23"/>
      <c r="Y395" s="23"/>
    </row>
    <row r="396" spans="1:25" s="24" customFormat="1" ht="12.75" customHeight="1" x14ac:dyDescent="0.2">
      <c r="A396" s="23"/>
      <c r="D396" s="1179" t="str">
        <f>Translations!$B$446</f>
        <v>Automatske upute o primjenjivim razinama točnosti:</v>
      </c>
      <c r="E396" s="1179"/>
      <c r="F396" s="1179"/>
      <c r="G396" s="1179"/>
      <c r="H396" s="1179"/>
      <c r="I396" s="1179"/>
      <c r="J396" s="1179"/>
      <c r="K396" s="1179"/>
      <c r="L396" s="1179"/>
      <c r="M396" s="1179"/>
      <c r="N396" s="1179"/>
      <c r="O396" s="36"/>
      <c r="P396" s="23"/>
      <c r="Q396" s="23"/>
      <c r="R396" s="23"/>
      <c r="S396" s="23"/>
      <c r="T396" s="23"/>
      <c r="U396" s="23"/>
      <c r="V396" s="23"/>
      <c r="W396" s="23"/>
      <c r="X396" s="23"/>
      <c r="Y396" s="23"/>
    </row>
    <row r="397" spans="1:25" s="24" customFormat="1" ht="4.5" customHeight="1" x14ac:dyDescent="0.2">
      <c r="A397" s="23"/>
      <c r="D397" s="13"/>
      <c r="E397" s="129"/>
      <c r="F397" s="129"/>
      <c r="G397" s="129"/>
      <c r="H397" s="129"/>
      <c r="I397" s="129"/>
      <c r="J397" s="129"/>
      <c r="K397" s="129"/>
      <c r="L397" s="129"/>
      <c r="M397" s="129"/>
      <c r="N397" s="129"/>
      <c r="O397" s="36"/>
      <c r="P397" s="23"/>
      <c r="Q397" s="23"/>
      <c r="R397" s="23"/>
      <c r="S397" s="23"/>
      <c r="T397" s="23"/>
      <c r="U397" s="23"/>
      <c r="V397" s="23"/>
      <c r="W397" s="23"/>
      <c r="X397" s="23"/>
      <c r="Y397" s="23"/>
    </row>
    <row r="398" spans="1:25" s="24" customFormat="1" ht="5.0999999999999996" customHeight="1" x14ac:dyDescent="0.2">
      <c r="A398" s="23"/>
      <c r="D398" s="13"/>
      <c r="O398" s="36"/>
      <c r="P398" s="23"/>
      <c r="Q398" s="23"/>
      <c r="R398" s="23"/>
      <c r="S398" s="23"/>
      <c r="T398" s="23"/>
      <c r="U398" s="23"/>
      <c r="V398" s="23"/>
      <c r="W398" s="23"/>
      <c r="X398" s="23"/>
      <c r="Y398" s="23"/>
    </row>
    <row r="399" spans="1:25" s="24" customFormat="1" ht="60" customHeight="1" x14ac:dyDescent="0.2">
      <c r="A399" s="23"/>
      <c r="D399" s="13"/>
      <c r="E399" s="1223" t="str">
        <f>IF(H392="","",INDEX(EUconst_CEMSTiersMsg,MATCH(Q399,EUconst_CEMSTiers,0)))</f>
        <v/>
      </c>
      <c r="F399" s="1224"/>
      <c r="G399" s="1224"/>
      <c r="H399" s="1224"/>
      <c r="I399" s="1224"/>
      <c r="J399" s="1224"/>
      <c r="K399" s="1224"/>
      <c r="L399" s="1224"/>
      <c r="M399" s="1224"/>
      <c r="N399" s="1225"/>
      <c r="O399" s="36"/>
      <c r="P399" s="6"/>
      <c r="Q399" s="207" t="str">
        <f>IF(CNTR_SmallEmitter=TRUE,EUconst_CNTR_SmallEmitter,EUconst_CNTR_NoSmallEmitter) &amp; "_" &amp; IF(M394="",1,MATCH(M394,SourceCategoryCEMS,0))</f>
        <v>NoSmallEmitter__1</v>
      </c>
      <c r="R399" s="23"/>
      <c r="S399" s="23"/>
      <c r="T399" s="23"/>
      <c r="U399" s="23"/>
      <c r="V399" s="23"/>
      <c r="W399" s="23"/>
      <c r="X399" s="23"/>
      <c r="Y399" s="23"/>
    </row>
    <row r="400" spans="1:25" s="24" customFormat="1" ht="12.75" customHeight="1" x14ac:dyDescent="0.2">
      <c r="A400" s="23"/>
      <c r="D400" s="13"/>
      <c r="O400" s="36"/>
      <c r="P400" s="23"/>
      <c r="Q400" s="23"/>
      <c r="R400" s="23"/>
      <c r="S400" s="23"/>
      <c r="T400" s="23"/>
      <c r="U400" s="23"/>
      <c r="V400" s="23"/>
      <c r="W400" s="23"/>
      <c r="X400" s="23"/>
      <c r="Y400" s="23"/>
    </row>
    <row r="401" spans="1:25" s="24" customFormat="1" ht="15" customHeight="1" x14ac:dyDescent="0.2">
      <c r="A401" s="23"/>
      <c r="D401" s="1179" t="str">
        <f>Translations!$B$590</f>
        <v>Instrumenti i razine točnosti:</v>
      </c>
      <c r="E401" s="1179"/>
      <c r="F401" s="1179"/>
      <c r="G401" s="1179"/>
      <c r="H401" s="1179"/>
      <c r="I401" s="1179"/>
      <c r="J401" s="1179"/>
      <c r="K401" s="1179"/>
      <c r="L401" s="1179"/>
      <c r="M401" s="1179"/>
      <c r="N401" s="1179"/>
      <c r="O401" s="36"/>
      <c r="P401" s="23"/>
      <c r="Q401" s="23"/>
      <c r="R401" s="23"/>
      <c r="S401" s="23"/>
      <c r="T401" s="23"/>
      <c r="U401" s="23"/>
      <c r="V401" s="23"/>
      <c r="W401" s="23"/>
      <c r="X401" s="23"/>
      <c r="Y401" s="23"/>
    </row>
    <row r="402" spans="1:25" s="24" customFormat="1" ht="5.0999999999999996" customHeight="1" x14ac:dyDescent="0.2">
      <c r="A402" s="23"/>
      <c r="D402" s="13"/>
      <c r="O402" s="36"/>
      <c r="P402" s="23"/>
      <c r="Q402" s="23"/>
      <c r="R402" s="23"/>
      <c r="S402" s="23"/>
      <c r="T402" s="23"/>
      <c r="U402" s="23"/>
      <c r="V402" s="23"/>
      <c r="W402" s="23"/>
      <c r="X402" s="23"/>
      <c r="Y402" s="23"/>
    </row>
    <row r="403" spans="1:25" s="24" customFormat="1" ht="12.75" customHeight="1" x14ac:dyDescent="0.2">
      <c r="A403" s="23"/>
      <c r="D403" s="13" t="s">
        <v>1018</v>
      </c>
      <c r="E403" s="14" t="str">
        <f>Translations!$B$472</f>
        <v>Korišteni mjerni instrumenti:</v>
      </c>
      <c r="H403" s="215"/>
      <c r="I403" s="215"/>
      <c r="J403" s="215"/>
      <c r="K403" s="215"/>
      <c r="L403" s="215"/>
      <c r="O403" s="36"/>
      <c r="P403" s="23"/>
      <c r="Q403" s="23"/>
      <c r="R403" s="23"/>
      <c r="S403" s="23"/>
      <c r="T403" s="23"/>
      <c r="U403" s="23"/>
      <c r="V403" s="23"/>
      <c r="W403" s="23"/>
      <c r="X403" s="23"/>
      <c r="Y403" s="23"/>
    </row>
    <row r="404" spans="1:25" s="24" customFormat="1" ht="5.0999999999999996" customHeight="1" x14ac:dyDescent="0.2">
      <c r="A404" s="23"/>
      <c r="D404" s="13"/>
      <c r="E404" s="14"/>
      <c r="O404" s="36"/>
      <c r="P404" s="6"/>
      <c r="Q404" s="23"/>
      <c r="R404" s="23"/>
      <c r="S404" s="23"/>
      <c r="T404" s="23"/>
      <c r="U404" s="23"/>
      <c r="V404" s="23"/>
      <c r="W404" s="23"/>
      <c r="X404" s="23"/>
      <c r="Y404" s="23"/>
    </row>
    <row r="405" spans="1:25" s="24" customFormat="1" x14ac:dyDescent="0.2">
      <c r="A405" s="23"/>
      <c r="D405" s="13"/>
      <c r="E405" s="24" t="str">
        <f>Translations!$B$475</f>
        <v>Komentar/opis pristupa ako se koristi više instrumenata:</v>
      </c>
      <c r="I405" s="11"/>
      <c r="O405" s="36"/>
      <c r="P405" s="23"/>
      <c r="Q405" s="23"/>
      <c r="R405" s="23"/>
      <c r="S405" s="23"/>
      <c r="T405" s="23"/>
      <c r="U405" s="23"/>
      <c r="V405" s="23"/>
      <c r="W405" s="23"/>
      <c r="X405" s="23"/>
      <c r="Y405" s="23"/>
    </row>
    <row r="406" spans="1:25" s="24" customFormat="1" ht="5.0999999999999996" customHeight="1" x14ac:dyDescent="0.2">
      <c r="A406" s="23"/>
      <c r="D406" s="13"/>
      <c r="E406" s="67"/>
      <c r="F406" s="67"/>
      <c r="G406" s="67"/>
      <c r="H406" s="67"/>
      <c r="I406" s="67"/>
      <c r="J406" s="67"/>
      <c r="K406" s="67"/>
      <c r="L406" s="67"/>
      <c r="M406" s="67"/>
      <c r="N406" s="67"/>
      <c r="O406" s="36"/>
      <c r="P406" s="6"/>
      <c r="Q406" s="23"/>
      <c r="R406" s="23"/>
      <c r="S406" s="23"/>
      <c r="T406" s="23"/>
      <c r="U406" s="23"/>
      <c r="V406" s="23"/>
      <c r="W406" s="23"/>
      <c r="X406" s="23"/>
      <c r="Y406" s="23"/>
    </row>
    <row r="407" spans="1:25" s="24" customFormat="1" ht="12.75" customHeight="1" x14ac:dyDescent="0.2">
      <c r="A407" s="23"/>
      <c r="D407" s="13"/>
      <c r="E407" s="1246"/>
      <c r="F407" s="1235"/>
      <c r="G407" s="1235"/>
      <c r="H407" s="1235"/>
      <c r="I407" s="1235"/>
      <c r="J407" s="1235"/>
      <c r="K407" s="1235"/>
      <c r="L407" s="1235"/>
      <c r="M407" s="1235"/>
      <c r="N407" s="1236"/>
      <c r="O407" s="36"/>
      <c r="P407" s="23"/>
      <c r="Q407" s="23"/>
      <c r="R407" s="23"/>
      <c r="S407" s="23"/>
      <c r="T407" s="23"/>
      <c r="U407" s="23"/>
      <c r="V407" s="23"/>
      <c r="W407" s="23"/>
      <c r="X407" s="23"/>
      <c r="Y407" s="23"/>
    </row>
    <row r="408" spans="1:25" s="24" customFormat="1" x14ac:dyDescent="0.2">
      <c r="A408" s="23"/>
      <c r="D408" s="13"/>
      <c r="E408" s="1231"/>
      <c r="F408" s="1232"/>
      <c r="G408" s="1232"/>
      <c r="H408" s="1232"/>
      <c r="I408" s="1232"/>
      <c r="J408" s="1232"/>
      <c r="K408" s="1232"/>
      <c r="L408" s="1232"/>
      <c r="M408" s="1232"/>
      <c r="N408" s="1233"/>
      <c r="O408" s="36"/>
      <c r="P408" s="23"/>
      <c r="Q408" s="23"/>
      <c r="R408" s="23"/>
      <c r="S408" s="23"/>
      <c r="T408" s="23"/>
      <c r="U408" s="23"/>
      <c r="V408" s="23"/>
      <c r="W408" s="23"/>
      <c r="X408" s="23"/>
      <c r="Y408" s="23"/>
    </row>
    <row r="409" spans="1:25" s="24" customFormat="1" x14ac:dyDescent="0.2">
      <c r="A409" s="23"/>
      <c r="D409" s="13"/>
      <c r="E409" s="1202"/>
      <c r="F409" s="1203"/>
      <c r="G409" s="1203"/>
      <c r="H409" s="1203"/>
      <c r="I409" s="1203"/>
      <c r="J409" s="1203"/>
      <c r="K409" s="1203"/>
      <c r="L409" s="1203"/>
      <c r="M409" s="1203"/>
      <c r="N409" s="1204"/>
      <c r="O409" s="36"/>
      <c r="P409" s="23"/>
      <c r="Q409" s="23"/>
      <c r="R409" s="23"/>
      <c r="S409" s="23"/>
      <c r="T409" s="23"/>
      <c r="U409" s="23"/>
      <c r="V409" s="23"/>
      <c r="W409" s="23"/>
      <c r="X409" s="23"/>
      <c r="Y409" s="23"/>
    </row>
    <row r="410" spans="1:25" s="24" customFormat="1" x14ac:dyDescent="0.2">
      <c r="A410" s="23"/>
      <c r="D410" s="13"/>
      <c r="O410" s="36"/>
      <c r="P410" s="23"/>
      <c r="Q410" s="23"/>
      <c r="R410" s="23"/>
      <c r="S410" s="23" t="s">
        <v>417</v>
      </c>
      <c r="T410" s="23"/>
      <c r="U410" s="23"/>
      <c r="V410" s="23"/>
      <c r="W410" s="23"/>
      <c r="X410" s="23"/>
      <c r="Y410" s="23"/>
    </row>
    <row r="411" spans="1:25" s="24" customFormat="1" x14ac:dyDescent="0.2">
      <c r="A411" s="23"/>
      <c r="D411" s="13" t="s">
        <v>552</v>
      </c>
      <c r="E411" s="14" t="str">
        <f>Translations!$B$595</f>
        <v>Zahtijevana razina točnosti:</v>
      </c>
      <c r="H411" s="30" t="str">
        <f>IF(H392="","",IF(CNTR_Category="A",INDEX(EUconst_CEMSMinimumTiers,MATCH(M392,EUconst_CEMSTypes,0)),INDEX(EUconst_CEMSHighestTiers,MATCH(M392,EUconst_CEMSTypes,0))))</f>
        <v/>
      </c>
      <c r="I411" s="26" t="str">
        <f>IF(H411="","",IF(S411=0,EUconst_NA,IF(ISERROR(S411),"",EUconst_MsgTierActivityLevel &amp; " " &amp;S411)))</f>
        <v/>
      </c>
      <c r="J411" s="27"/>
      <c r="K411" s="27"/>
      <c r="L411" s="27"/>
      <c r="M411" s="27"/>
      <c r="N411" s="28"/>
      <c r="O411" s="36"/>
      <c r="P411" s="23"/>
      <c r="Q411" s="65"/>
      <c r="R411" s="23"/>
      <c r="S411" s="32" t="str">
        <f>IF(H411="","",IF(H411=EUconst_NA,"",INDEX(EUwideConstants!$H$778:$O$781,MATCH(M392,EUconst_CEMSTypes,0),MATCH(H411,CNTR_TierList,0))))</f>
        <v/>
      </c>
      <c r="T411" s="23"/>
      <c r="U411" s="23"/>
      <c r="V411" s="23"/>
      <c r="W411" s="23"/>
      <c r="X411" s="23"/>
      <c r="Y411" s="23"/>
    </row>
    <row r="412" spans="1:25" s="24" customFormat="1" x14ac:dyDescent="0.2">
      <c r="A412" s="23"/>
      <c r="D412" s="13" t="s">
        <v>1020</v>
      </c>
      <c r="E412" s="14" t="str">
        <f>Translations!$B$596</f>
        <v>Korištena razina točnosti:</v>
      </c>
      <c r="H412" s="192"/>
      <c r="I412" s="26" t="str">
        <f>IF(OR(ISBLANK(H412),H412=EUconst_NoTier),"",IF(S412=EUconst_NA,EUconst_NA,IF(ISERROR(S412),"",EUconst_MsgTierActivityLevel &amp; " " &amp;S412)))</f>
        <v/>
      </c>
      <c r="J412" s="27"/>
      <c r="K412" s="27"/>
      <c r="L412" s="27"/>
      <c r="M412" s="27"/>
      <c r="N412" s="28"/>
      <c r="O412" s="36"/>
      <c r="P412" s="23"/>
      <c r="Q412" s="65"/>
      <c r="R412" s="23"/>
      <c r="S412" s="32" t="str">
        <f>IF(H412="","",IF(H412=EUconst_NA,"",INDEX(EUwideConstants!$H$778:$O$781,MATCH(M392,EUconst_CEMSTypes,0),MATCH(H412,CNTR_TierList,0))))</f>
        <v/>
      </c>
      <c r="T412" s="23"/>
      <c r="U412" s="23"/>
      <c r="V412" s="23"/>
      <c r="W412" s="23"/>
      <c r="X412" s="23"/>
      <c r="Y412" s="23"/>
    </row>
    <row r="413" spans="1:25" s="24" customFormat="1" x14ac:dyDescent="0.2">
      <c r="A413" s="23"/>
      <c r="D413" s="13" t="s">
        <v>1021</v>
      </c>
      <c r="E413" s="14" t="str">
        <f>Translations!$B$479</f>
        <v>Postignuta nesigurnost:</v>
      </c>
      <c r="H413" s="399"/>
      <c r="I413" s="14" t="str">
        <f>Translations!$B$480</f>
        <v>Komentar:</v>
      </c>
      <c r="J413" s="573"/>
      <c r="K413" s="194"/>
      <c r="L413" s="194"/>
      <c r="M413" s="194"/>
      <c r="N413" s="195"/>
      <c r="O413" s="36"/>
      <c r="P413" s="23"/>
      <c r="Q413" s="23"/>
      <c r="R413" s="23"/>
      <c r="S413" s="23"/>
      <c r="T413" s="23"/>
      <c r="U413" s="23"/>
      <c r="V413" s="23"/>
      <c r="W413" s="23"/>
      <c r="X413" s="23"/>
      <c r="Y413" s="23"/>
    </row>
    <row r="414" spans="1:25" s="24" customFormat="1" x14ac:dyDescent="0.2">
      <c r="A414" s="23"/>
      <c r="D414" s="13"/>
      <c r="E414" s="67"/>
      <c r="F414" s="67"/>
      <c r="G414" s="67"/>
      <c r="H414" s="67"/>
      <c r="I414" s="67"/>
      <c r="J414" s="67"/>
      <c r="K414" s="67"/>
      <c r="L414" s="67"/>
      <c r="M414" s="67"/>
      <c r="N414" s="67"/>
      <c r="O414" s="36"/>
      <c r="P414" s="23"/>
      <c r="Q414" s="23"/>
      <c r="R414" s="23"/>
      <c r="S414" s="23"/>
      <c r="T414" s="23"/>
      <c r="U414" s="23"/>
      <c r="V414" s="23"/>
      <c r="W414" s="23"/>
      <c r="X414" s="23"/>
      <c r="Y414" s="23"/>
    </row>
    <row r="415" spans="1:25" s="24" customFormat="1" ht="15" x14ac:dyDescent="0.2">
      <c r="A415" s="23"/>
      <c r="D415" s="1179" t="str">
        <f>Translations!$B$599</f>
        <v>Norme i postupci:</v>
      </c>
      <c r="E415" s="1179"/>
      <c r="F415" s="1179"/>
      <c r="G415" s="1179"/>
      <c r="H415" s="1179"/>
      <c r="I415" s="1179"/>
      <c r="J415" s="1179"/>
      <c r="K415" s="1179"/>
      <c r="L415" s="1179"/>
      <c r="M415" s="1179"/>
      <c r="N415" s="1179"/>
      <c r="O415" s="36"/>
      <c r="P415" s="23"/>
      <c r="Q415" s="23"/>
      <c r="R415" s="23"/>
      <c r="S415" s="23"/>
      <c r="T415" s="23"/>
      <c r="U415" s="23"/>
      <c r="V415" s="23"/>
      <c r="W415" s="23"/>
      <c r="X415" s="23"/>
      <c r="Y415" s="23"/>
    </row>
    <row r="416" spans="1:25" s="24" customFormat="1" ht="5.0999999999999996" customHeight="1" x14ac:dyDescent="0.2">
      <c r="A416" s="23"/>
      <c r="D416" s="13"/>
      <c r="E416" s="67"/>
      <c r="F416" s="67"/>
      <c r="G416" s="67"/>
      <c r="H416" s="67"/>
      <c r="I416" s="67"/>
      <c r="J416" s="67"/>
      <c r="K416" s="67"/>
      <c r="L416" s="67"/>
      <c r="M416" s="67"/>
      <c r="N416" s="67"/>
      <c r="O416" s="36"/>
      <c r="P416" s="23"/>
      <c r="Q416" s="23"/>
      <c r="R416" s="23"/>
      <c r="S416" s="23"/>
      <c r="T416" s="23"/>
      <c r="U416" s="23"/>
      <c r="V416" s="23"/>
      <c r="W416" s="23"/>
      <c r="X416" s="23"/>
      <c r="Y416" s="23"/>
    </row>
    <row r="417" spans="1:25" s="24" customFormat="1" x14ac:dyDescent="0.2">
      <c r="A417" s="23"/>
      <c r="D417" s="13" t="s">
        <v>1017</v>
      </c>
      <c r="E417" s="1021" t="str">
        <f>Translations!$B$600</f>
        <v>Primjenjene norme i odstupanje od istih</v>
      </c>
      <c r="F417" s="1021"/>
      <c r="G417" s="1021"/>
      <c r="H417" s="1021"/>
      <c r="I417" s="1021"/>
      <c r="J417" s="1021"/>
      <c r="K417" s="1021"/>
      <c r="L417" s="1021"/>
      <c r="M417" s="1021"/>
      <c r="N417" s="1021"/>
      <c r="O417" s="36"/>
      <c r="P417" s="23"/>
      <c r="Q417" s="23"/>
      <c r="R417" s="23"/>
      <c r="S417" s="23"/>
      <c r="T417" s="23"/>
      <c r="U417" s="23"/>
      <c r="V417" s="23"/>
      <c r="W417" s="23"/>
      <c r="X417" s="23"/>
      <c r="Y417" s="23"/>
    </row>
    <row r="418" spans="1:25" s="24" customFormat="1" x14ac:dyDescent="0.2">
      <c r="A418" s="23"/>
      <c r="D418" s="13"/>
      <c r="E418" s="1016" t="str">
        <f>Translations!$B$601</f>
        <v>Koristite reference na prikazanu tablicu 9(e), prema potrebi.</v>
      </c>
      <c r="F418" s="1016"/>
      <c r="G418" s="1016"/>
      <c r="H418" s="1016"/>
      <c r="I418" s="1016"/>
      <c r="J418" s="1016"/>
      <c r="K418" s="1016"/>
      <c r="L418" s="1016"/>
      <c r="M418" s="1016"/>
      <c r="N418" s="1016"/>
      <c r="O418" s="36"/>
      <c r="P418" s="23"/>
      <c r="Q418" s="23"/>
      <c r="R418" s="23"/>
      <c r="S418" s="23"/>
      <c r="T418" s="23"/>
      <c r="U418" s="23"/>
      <c r="V418" s="23"/>
      <c r="W418" s="23"/>
      <c r="X418" s="23"/>
      <c r="Y418" s="23"/>
    </row>
    <row r="419" spans="1:25" s="24" customFormat="1" ht="5.0999999999999996" customHeight="1" x14ac:dyDescent="0.2">
      <c r="A419" s="23"/>
      <c r="D419" s="13"/>
      <c r="O419" s="36"/>
      <c r="P419" s="23"/>
      <c r="Q419" s="23"/>
      <c r="R419" s="23"/>
      <c r="S419" s="23"/>
      <c r="T419" s="23"/>
      <c r="U419" s="23"/>
      <c r="V419" s="23"/>
      <c r="W419" s="23"/>
      <c r="X419" s="23"/>
      <c r="Y419" s="23"/>
    </row>
    <row r="420" spans="1:25" s="24" customFormat="1" ht="12.75" customHeight="1" x14ac:dyDescent="0.2">
      <c r="A420" s="23"/>
      <c r="D420" s="13"/>
      <c r="E420" s="1246"/>
      <c r="F420" s="1235"/>
      <c r="G420" s="1235"/>
      <c r="H420" s="1235"/>
      <c r="I420" s="1235"/>
      <c r="J420" s="1235"/>
      <c r="K420" s="1235"/>
      <c r="L420" s="1235"/>
      <c r="M420" s="1235"/>
      <c r="N420" s="1236"/>
      <c r="O420" s="36"/>
      <c r="P420" s="23"/>
      <c r="Q420" s="23"/>
      <c r="R420" s="23"/>
      <c r="S420" s="23"/>
      <c r="T420" s="23"/>
      <c r="U420" s="23"/>
      <c r="V420" s="23"/>
      <c r="W420" s="23"/>
      <c r="X420" s="23"/>
      <c r="Y420" s="23"/>
    </row>
    <row r="421" spans="1:25" s="24" customFormat="1" x14ac:dyDescent="0.2">
      <c r="A421" s="23"/>
      <c r="D421" s="13"/>
      <c r="E421" s="1231"/>
      <c r="F421" s="1232"/>
      <c r="G421" s="1232"/>
      <c r="H421" s="1232"/>
      <c r="I421" s="1232"/>
      <c r="J421" s="1232"/>
      <c r="K421" s="1232"/>
      <c r="L421" s="1232"/>
      <c r="M421" s="1232"/>
      <c r="N421" s="1233"/>
      <c r="O421" s="36"/>
      <c r="P421" s="23"/>
      <c r="Q421" s="23"/>
      <c r="R421" s="23"/>
      <c r="S421" s="23"/>
      <c r="T421" s="23"/>
      <c r="U421" s="23"/>
      <c r="V421" s="23"/>
      <c r="W421" s="23"/>
      <c r="X421" s="23"/>
      <c r="Y421" s="23"/>
    </row>
    <row r="422" spans="1:25" s="24" customFormat="1" x14ac:dyDescent="0.2">
      <c r="A422" s="23"/>
      <c r="D422" s="13"/>
      <c r="E422" s="1202"/>
      <c r="F422" s="1203"/>
      <c r="G422" s="1203"/>
      <c r="H422" s="1203"/>
      <c r="I422" s="1203"/>
      <c r="J422" s="1203"/>
      <c r="K422" s="1203"/>
      <c r="L422" s="1203"/>
      <c r="M422" s="1203"/>
      <c r="N422" s="1204"/>
      <c r="O422" s="36"/>
      <c r="P422" s="23"/>
      <c r="Q422" s="23"/>
      <c r="R422" s="23"/>
      <c r="S422" s="23"/>
      <c r="T422" s="23"/>
      <c r="U422" s="23"/>
      <c r="V422" s="23"/>
      <c r="W422" s="23"/>
      <c r="X422" s="23"/>
      <c r="Y422" s="23"/>
    </row>
    <row r="423" spans="1:25" s="24" customFormat="1" x14ac:dyDescent="0.2">
      <c r="A423" s="23"/>
      <c r="D423" s="13"/>
      <c r="O423" s="36"/>
      <c r="P423" s="23"/>
      <c r="Q423" s="23"/>
      <c r="R423" s="23"/>
      <c r="S423" s="23"/>
      <c r="T423" s="23"/>
      <c r="U423" s="23"/>
      <c r="V423" s="23"/>
      <c r="W423" s="23"/>
      <c r="X423" s="23"/>
      <c r="Y423" s="23"/>
    </row>
    <row r="424" spans="1:25" s="24" customFormat="1" x14ac:dyDescent="0.2">
      <c r="A424" s="23"/>
      <c r="D424" s="13" t="s">
        <v>1347</v>
      </c>
      <c r="E424" s="1021" t="str">
        <f>Translations!$B$602</f>
        <v>Reference na postupke</v>
      </c>
      <c r="F424" s="1021"/>
      <c r="G424" s="1021"/>
      <c r="H424" s="1021"/>
      <c r="I424" s="1021"/>
      <c r="J424" s="1021"/>
      <c r="K424" s="1021"/>
      <c r="L424" s="1021"/>
      <c r="M424" s="1021"/>
      <c r="N424" s="1021"/>
      <c r="O424" s="36"/>
      <c r="P424" s="23"/>
      <c r="Q424" s="23"/>
      <c r="R424" s="23"/>
      <c r="S424" s="23"/>
      <c r="T424" s="23"/>
      <c r="U424" s="23"/>
      <c r="V424" s="23"/>
      <c r="W424" s="23"/>
      <c r="X424" s="23"/>
      <c r="Y424" s="23"/>
    </row>
    <row r="425" spans="1:25" s="24" customFormat="1" ht="5.0999999999999996" customHeight="1" x14ac:dyDescent="0.2">
      <c r="A425" s="23"/>
      <c r="D425" s="13"/>
      <c r="O425" s="36"/>
      <c r="P425" s="23"/>
      <c r="Q425" s="23"/>
      <c r="R425" s="23"/>
      <c r="S425" s="23"/>
      <c r="T425" s="23"/>
      <c r="U425" s="23"/>
      <c r="V425" s="23"/>
      <c r="W425" s="23"/>
      <c r="X425" s="23"/>
      <c r="Y425" s="23"/>
    </row>
    <row r="426" spans="1:25" s="24" customFormat="1" x14ac:dyDescent="0.2">
      <c r="A426" s="23"/>
      <c r="D426" s="13"/>
      <c r="E426" s="46" t="s">
        <v>1028</v>
      </c>
      <c r="F426" s="1189" t="str">
        <f>Translations!$B$604</f>
        <v>Formule za objedinjavanje podataka i utvrđivanje godišnjih emisija.</v>
      </c>
      <c r="G426" s="1189"/>
      <c r="H426" s="1189"/>
      <c r="I426" s="1189"/>
      <c r="J426" s="1189"/>
      <c r="K426" s="1189"/>
      <c r="L426" s="1189"/>
      <c r="M426" s="1189"/>
      <c r="N426" s="1189"/>
      <c r="O426" s="36"/>
      <c r="P426" s="23"/>
      <c r="Q426" s="23"/>
      <c r="R426" s="23"/>
      <c r="S426" s="23"/>
      <c r="T426" s="23"/>
      <c r="U426" s="23"/>
      <c r="V426" s="23"/>
      <c r="W426" s="23"/>
      <c r="X426" s="23"/>
      <c r="Y426" s="23"/>
    </row>
    <row r="427" spans="1:25" s="24" customFormat="1" x14ac:dyDescent="0.2">
      <c r="A427" s="23"/>
      <c r="D427" s="13"/>
      <c r="E427" s="14"/>
      <c r="F427" s="1010"/>
      <c r="G427" s="1133"/>
      <c r="H427" s="1133"/>
      <c r="I427" s="1133"/>
      <c r="J427" s="1133"/>
      <c r="K427" s="1133"/>
      <c r="L427" s="1133"/>
      <c r="M427" s="1133"/>
      <c r="N427" s="1126"/>
      <c r="O427" s="36"/>
      <c r="P427" s="23"/>
      <c r="Q427" s="23"/>
      <c r="R427" s="23"/>
      <c r="S427" s="23"/>
      <c r="T427" s="23"/>
      <c r="U427" s="23"/>
      <c r="V427" s="23"/>
      <c r="W427" s="23"/>
      <c r="X427" s="23"/>
      <c r="Y427" s="23"/>
    </row>
    <row r="428" spans="1:25" s="24" customFormat="1" ht="5.0999999999999996" customHeight="1" x14ac:dyDescent="0.2">
      <c r="A428" s="23"/>
      <c r="D428" s="13"/>
      <c r="E428" s="14"/>
      <c r="F428" s="14"/>
      <c r="G428" s="14"/>
      <c r="H428" s="14"/>
      <c r="I428" s="14"/>
      <c r="L428" s="22"/>
      <c r="O428" s="36"/>
      <c r="P428" s="23"/>
      <c r="Q428" s="23"/>
      <c r="R428" s="23"/>
      <c r="S428" s="23"/>
      <c r="T428" s="23"/>
      <c r="U428" s="23"/>
      <c r="V428" s="23"/>
      <c r="W428" s="23"/>
      <c r="X428" s="23"/>
      <c r="Y428" s="23"/>
    </row>
    <row r="429" spans="1:25" s="24" customFormat="1" ht="25.5" customHeight="1" x14ac:dyDescent="0.2">
      <c r="A429" s="23"/>
      <c r="D429" s="13"/>
      <c r="E429" s="46" t="s">
        <v>1029</v>
      </c>
      <c r="F429" s="915" t="str">
        <f>Translations!$B$605</f>
        <v>Metoda za utvrđivanje valjanih satnih vrijednosti ili kraćih referentnih razdoblja potrebnih za izračun svakog parametra sukladno uvjetu u članku 44. stavku 2. Uredbe i za utvrđivanje zamjenskih podataka koji nedostaju, u skladu sa člankom 45. Uredbe</v>
      </c>
      <c r="G429" s="915"/>
      <c r="H429" s="915"/>
      <c r="I429" s="915"/>
      <c r="J429" s="915"/>
      <c r="K429" s="915"/>
      <c r="L429" s="915"/>
      <c r="M429" s="915"/>
      <c r="N429" s="915"/>
      <c r="O429" s="36"/>
      <c r="P429" s="23"/>
      <c r="Q429" s="23"/>
      <c r="R429" s="23"/>
      <c r="S429" s="23"/>
      <c r="T429" s="23"/>
      <c r="U429" s="23"/>
      <c r="V429" s="23"/>
      <c r="W429" s="23"/>
      <c r="X429" s="23"/>
      <c r="Y429" s="23"/>
    </row>
    <row r="430" spans="1:25" s="24" customFormat="1" x14ac:dyDescent="0.2">
      <c r="A430" s="23"/>
      <c r="D430" s="13"/>
      <c r="E430" s="14"/>
      <c r="F430" s="1010"/>
      <c r="G430" s="1133"/>
      <c r="H430" s="1133"/>
      <c r="I430" s="1133"/>
      <c r="J430" s="1133"/>
      <c r="K430" s="1133"/>
      <c r="L430" s="1133"/>
      <c r="M430" s="1133"/>
      <c r="N430" s="1126"/>
      <c r="O430" s="36"/>
      <c r="P430" s="23"/>
      <c r="Q430" s="23"/>
      <c r="R430" s="23"/>
      <c r="S430" s="23"/>
      <c r="T430" s="23"/>
      <c r="U430" s="23"/>
      <c r="V430" s="23"/>
      <c r="W430" s="23"/>
      <c r="X430" s="23"/>
      <c r="Y430" s="23"/>
    </row>
    <row r="431" spans="1:25" s="24" customFormat="1" ht="5.0999999999999996" customHeight="1" x14ac:dyDescent="0.2">
      <c r="A431" s="23"/>
      <c r="D431" s="13"/>
      <c r="E431" s="14"/>
      <c r="F431" s="14"/>
      <c r="G431" s="14"/>
      <c r="H431" s="14"/>
      <c r="I431" s="14"/>
      <c r="L431" s="22"/>
      <c r="O431" s="36"/>
      <c r="P431" s="23"/>
      <c r="Q431" s="23"/>
      <c r="R431" s="23"/>
      <c r="S431" s="23"/>
      <c r="T431" s="23"/>
      <c r="U431" s="23"/>
      <c r="V431" s="23"/>
      <c r="W431" s="23"/>
      <c r="X431" s="23"/>
      <c r="Y431" s="23"/>
    </row>
    <row r="432" spans="1:25" s="24" customFormat="1" x14ac:dyDescent="0.2">
      <c r="A432" s="23"/>
      <c r="D432" s="13"/>
      <c r="E432" s="46" t="s">
        <v>1466</v>
      </c>
      <c r="F432" s="1189" t="str">
        <f>Translations!$B$606</f>
        <v>Proračun protoka otpadnih plinova, ako je primjenjivo</v>
      </c>
      <c r="G432" s="1189"/>
      <c r="H432" s="1189"/>
      <c r="I432" s="1189"/>
      <c r="J432" s="1189"/>
      <c r="K432" s="1189"/>
      <c r="L432" s="1189"/>
      <c r="M432" s="1189"/>
      <c r="N432" s="1189"/>
      <c r="O432" s="36"/>
      <c r="P432" s="23"/>
      <c r="Q432" s="23"/>
      <c r="R432" s="23"/>
      <c r="S432" s="23"/>
      <c r="T432" s="23"/>
      <c r="U432" s="23"/>
      <c r="V432" s="23"/>
      <c r="W432" s="23"/>
      <c r="X432" s="23"/>
      <c r="Y432" s="23"/>
    </row>
    <row r="433" spans="1:25" s="24" customFormat="1" x14ac:dyDescent="0.2">
      <c r="A433" s="23"/>
      <c r="D433" s="13"/>
      <c r="E433" s="14"/>
      <c r="F433" s="1010"/>
      <c r="G433" s="1133"/>
      <c r="H433" s="1133"/>
      <c r="I433" s="1133"/>
      <c r="J433" s="1133"/>
      <c r="K433" s="1133"/>
      <c r="L433" s="1133"/>
      <c r="M433" s="1133"/>
      <c r="N433" s="1126"/>
      <c r="O433" s="36"/>
      <c r="P433" s="23"/>
      <c r="Q433" s="23"/>
      <c r="R433" s="23"/>
      <c r="S433" s="23"/>
      <c r="T433" s="23"/>
      <c r="U433" s="23"/>
      <c r="V433" s="23"/>
      <c r="W433" s="23"/>
      <c r="X433" s="23"/>
      <c r="Y433" s="23"/>
    </row>
    <row r="434" spans="1:25" s="24" customFormat="1" ht="5.0999999999999996" customHeight="1" x14ac:dyDescent="0.2">
      <c r="A434" s="23"/>
      <c r="D434" s="13"/>
      <c r="E434" s="14"/>
      <c r="F434" s="11"/>
      <c r="G434" s="14"/>
      <c r="H434" s="14"/>
      <c r="I434" s="14"/>
      <c r="L434" s="22"/>
      <c r="O434" s="36"/>
      <c r="P434" s="23"/>
      <c r="Q434" s="23"/>
      <c r="R434" s="23"/>
      <c r="S434" s="23"/>
      <c r="T434" s="23"/>
      <c r="U434" s="23"/>
      <c r="V434" s="23"/>
      <c r="W434" s="23"/>
      <c r="X434" s="23"/>
      <c r="Y434" s="23"/>
    </row>
    <row r="435" spans="1:25" s="24" customFormat="1" x14ac:dyDescent="0.2">
      <c r="A435" s="23"/>
      <c r="D435" s="13"/>
      <c r="E435" s="46" t="s">
        <v>1467</v>
      </c>
      <c r="F435" s="1189" t="str">
        <f>Translations!$B$1356</f>
        <v>Određivanje CO2 koji potječe iz biomase ili bilo kojeg drugog udjela s nultom stopom, ako je primjenjivo</v>
      </c>
      <c r="G435" s="1189"/>
      <c r="H435" s="1189"/>
      <c r="I435" s="1189"/>
      <c r="J435" s="1189"/>
      <c r="K435" s="1189"/>
      <c r="L435" s="1189"/>
      <c r="M435" s="1189"/>
      <c r="N435" s="1189"/>
      <c r="O435" s="36"/>
      <c r="P435" s="23"/>
      <c r="Q435" s="23"/>
      <c r="R435" s="23"/>
      <c r="S435" s="23"/>
      <c r="T435" s="23"/>
      <c r="U435" s="23"/>
      <c r="V435" s="23"/>
      <c r="W435" s="23"/>
      <c r="X435" s="23"/>
      <c r="Y435" s="23"/>
    </row>
    <row r="436" spans="1:25" s="24" customFormat="1" x14ac:dyDescent="0.2">
      <c r="A436" s="23"/>
      <c r="D436" s="13"/>
      <c r="E436" s="14"/>
      <c r="F436" s="1010"/>
      <c r="G436" s="1133"/>
      <c r="H436" s="1133"/>
      <c r="I436" s="1133"/>
      <c r="J436" s="1133"/>
      <c r="K436" s="1133"/>
      <c r="L436" s="1133"/>
      <c r="M436" s="1133"/>
      <c r="N436" s="1126"/>
      <c r="O436" s="36"/>
      <c r="P436" s="23"/>
      <c r="Q436" s="23"/>
      <c r="R436" s="23"/>
      <c r="S436" s="23"/>
      <c r="T436" s="23"/>
      <c r="U436" s="23"/>
      <c r="V436" s="23"/>
      <c r="W436" s="23"/>
      <c r="X436" s="23"/>
      <c r="Y436" s="23"/>
    </row>
    <row r="437" spans="1:25" s="24" customFormat="1" ht="5.0999999999999996" customHeight="1" x14ac:dyDescent="0.2">
      <c r="A437" s="23"/>
      <c r="D437" s="13"/>
      <c r="E437" s="14"/>
      <c r="F437" s="14"/>
      <c r="G437" s="14"/>
      <c r="H437" s="14"/>
      <c r="I437" s="14"/>
      <c r="J437" s="234"/>
      <c r="K437" s="234"/>
      <c r="L437" s="234"/>
      <c r="M437" s="234"/>
      <c r="N437" s="234"/>
      <c r="O437" s="36"/>
      <c r="P437" s="23"/>
      <c r="Q437" s="23"/>
      <c r="R437" s="23"/>
      <c r="S437" s="23"/>
      <c r="T437" s="23"/>
      <c r="U437" s="23"/>
      <c r="V437" s="23"/>
      <c r="W437" s="23"/>
      <c r="X437" s="23"/>
      <c r="Y437" s="23"/>
    </row>
    <row r="438" spans="1:25" s="24" customFormat="1" x14ac:dyDescent="0.2">
      <c r="A438" s="23"/>
      <c r="D438" s="13"/>
      <c r="E438" s="46" t="s">
        <v>1468</v>
      </c>
      <c r="F438" s="1189" t="str">
        <f>Translations!$B$608</f>
        <v xml:space="preserve">Provedeni proračuni u skladu sa člankom 46. Uredbe, ako je primjenjivo </v>
      </c>
      <c r="G438" s="1189"/>
      <c r="H438" s="1189"/>
      <c r="I438" s="1189"/>
      <c r="J438" s="1189"/>
      <c r="K438" s="1189"/>
      <c r="L438" s="1189"/>
      <c r="M438" s="1189"/>
      <c r="N438" s="1189"/>
      <c r="O438" s="36"/>
      <c r="P438" s="23"/>
      <c r="Q438" s="23"/>
      <c r="R438" s="23"/>
      <c r="S438" s="23"/>
      <c r="T438" s="23"/>
      <c r="U438" s="23"/>
      <c r="V438" s="23"/>
      <c r="W438" s="23"/>
      <c r="X438" s="23"/>
      <c r="Y438" s="23"/>
    </row>
    <row r="439" spans="1:25" s="24" customFormat="1" x14ac:dyDescent="0.2">
      <c r="A439" s="23"/>
      <c r="D439" s="13"/>
      <c r="E439" s="14"/>
      <c r="F439" s="1010"/>
      <c r="G439" s="1133"/>
      <c r="H439" s="1133"/>
      <c r="I439" s="1133"/>
      <c r="J439" s="1133"/>
      <c r="K439" s="1133"/>
      <c r="L439" s="1133"/>
      <c r="M439" s="1133"/>
      <c r="N439" s="1126"/>
      <c r="O439" s="36"/>
      <c r="P439" s="23"/>
      <c r="Q439" s="23"/>
      <c r="R439" s="23"/>
      <c r="S439" s="23"/>
      <c r="T439" s="23"/>
      <c r="U439" s="23"/>
      <c r="V439" s="23"/>
      <c r="W439" s="23"/>
      <c r="X439" s="23"/>
      <c r="Y439" s="23"/>
    </row>
    <row r="440" spans="1:25" s="24" customFormat="1" ht="5.0999999999999996" customHeight="1" x14ac:dyDescent="0.2">
      <c r="A440" s="23"/>
      <c r="D440" s="13"/>
      <c r="E440" s="14"/>
      <c r="F440" s="14"/>
      <c r="G440" s="14"/>
      <c r="H440" s="14"/>
      <c r="I440" s="14"/>
      <c r="L440" s="22"/>
      <c r="O440" s="36"/>
      <c r="P440" s="23"/>
      <c r="Q440" s="23"/>
      <c r="R440" s="23"/>
      <c r="S440" s="23"/>
      <c r="T440" s="23"/>
      <c r="U440" s="23"/>
      <c r="V440" s="23"/>
      <c r="W440" s="23"/>
      <c r="X440" s="23"/>
      <c r="Y440" s="23"/>
    </row>
    <row r="441" spans="1:25" s="24" customFormat="1" ht="15" x14ac:dyDescent="0.2">
      <c r="A441" s="23"/>
      <c r="D441" s="1179" t="str">
        <f>Translations!$B$545</f>
        <v>Komentari i objašnjenja</v>
      </c>
      <c r="E441" s="1179"/>
      <c r="F441" s="1179"/>
      <c r="G441" s="1179"/>
      <c r="H441" s="1179"/>
      <c r="I441" s="1179"/>
      <c r="J441" s="1179"/>
      <c r="K441" s="1179"/>
      <c r="L441" s="1179"/>
      <c r="M441" s="1179"/>
      <c r="N441" s="1179"/>
      <c r="O441" s="36"/>
      <c r="P441" s="23"/>
      <c r="Q441" s="23"/>
      <c r="R441" s="23"/>
      <c r="S441" s="23"/>
      <c r="T441" s="23"/>
      <c r="U441" s="23"/>
      <c r="V441" s="23"/>
      <c r="W441" s="23"/>
      <c r="X441" s="23"/>
      <c r="Y441" s="23"/>
    </row>
    <row r="442" spans="1:25" s="24" customFormat="1" ht="5.0999999999999996" customHeight="1" x14ac:dyDescent="0.2">
      <c r="A442" s="23"/>
      <c r="D442" s="13"/>
      <c r="E442" s="67"/>
      <c r="F442" s="67"/>
      <c r="G442" s="67"/>
      <c r="H442" s="67"/>
      <c r="I442" s="67"/>
      <c r="J442" s="67"/>
      <c r="K442" s="67"/>
      <c r="L442" s="67"/>
      <c r="M442" s="67"/>
      <c r="N442" s="67"/>
      <c r="O442" s="36"/>
      <c r="P442" s="23"/>
      <c r="Q442" s="23"/>
      <c r="R442" s="23"/>
      <c r="S442" s="23"/>
      <c r="T442" s="23"/>
      <c r="U442" s="23"/>
      <c r="V442" s="23"/>
      <c r="W442" s="23"/>
      <c r="X442" s="23"/>
      <c r="Y442" s="23"/>
    </row>
    <row r="443" spans="1:25" s="24" customFormat="1" x14ac:dyDescent="0.2">
      <c r="A443" s="23"/>
      <c r="D443" s="13" t="s">
        <v>1349</v>
      </c>
      <c r="E443" s="1021" t="str">
        <f>Translations!$B$1202</f>
        <v>Komentari i obrazloženja ako nije primijenjena zahtijevana razina:</v>
      </c>
      <c r="F443" s="1021"/>
      <c r="G443" s="1021"/>
      <c r="H443" s="1021"/>
      <c r="I443" s="1021"/>
      <c r="J443" s="1021"/>
      <c r="K443" s="1021"/>
      <c r="L443" s="1021"/>
      <c r="M443" s="1021"/>
      <c r="N443" s="1021"/>
      <c r="O443" s="36"/>
      <c r="P443" s="23"/>
      <c r="Q443" s="23"/>
      <c r="R443" s="23"/>
      <c r="S443" s="23"/>
      <c r="T443" s="23"/>
      <c r="U443" s="23"/>
      <c r="V443" s="23"/>
      <c r="W443" s="23"/>
      <c r="X443" s="23"/>
      <c r="Y443" s="23"/>
    </row>
    <row r="444" spans="1:25" s="24" customFormat="1" ht="5.0999999999999996" customHeight="1" x14ac:dyDescent="0.2">
      <c r="A444" s="23"/>
      <c r="D444" s="13"/>
      <c r="E444" s="48"/>
      <c r="O444" s="36"/>
      <c r="P444" s="23"/>
      <c r="Q444" s="23"/>
      <c r="R444" s="23"/>
      <c r="S444" s="23"/>
      <c r="T444" s="23"/>
      <c r="U444" s="23"/>
      <c r="V444" s="23"/>
      <c r="W444" s="23"/>
      <c r="X444" s="23"/>
      <c r="Y444" s="23"/>
    </row>
    <row r="445" spans="1:25" s="24" customFormat="1" x14ac:dyDescent="0.2">
      <c r="A445" s="23"/>
      <c r="D445" s="13"/>
      <c r="E445" s="1181"/>
      <c r="F445" s="1101"/>
      <c r="G445" s="1101"/>
      <c r="H445" s="1101"/>
      <c r="I445" s="1101"/>
      <c r="J445" s="1101"/>
      <c r="K445" s="1101"/>
      <c r="L445" s="1101"/>
      <c r="M445" s="1101"/>
      <c r="N445" s="1102"/>
      <c r="O445" s="36"/>
      <c r="P445" s="23"/>
      <c r="Q445" s="23"/>
      <c r="R445" s="23"/>
      <c r="S445" s="23"/>
      <c r="T445" s="23"/>
      <c r="U445" s="23"/>
      <c r="V445" s="23"/>
      <c r="W445" s="23"/>
      <c r="X445" s="23"/>
      <c r="Y445" s="23"/>
    </row>
    <row r="446" spans="1:25" s="24" customFormat="1" x14ac:dyDescent="0.2">
      <c r="A446" s="23"/>
      <c r="D446" s="13"/>
      <c r="E446" s="1180"/>
      <c r="F446" s="1091"/>
      <c r="G446" s="1091"/>
      <c r="H446" s="1091"/>
      <c r="I446" s="1091"/>
      <c r="J446" s="1091"/>
      <c r="K446" s="1091"/>
      <c r="L446" s="1091"/>
      <c r="M446" s="1091"/>
      <c r="N446" s="1092"/>
      <c r="O446" s="36"/>
      <c r="P446" s="23"/>
      <c r="Q446" s="23"/>
      <c r="R446" s="23"/>
      <c r="S446" s="23"/>
      <c r="T446" s="23"/>
      <c r="U446" s="23"/>
      <c r="V446" s="23"/>
      <c r="W446" s="23"/>
      <c r="X446" s="23"/>
      <c r="Y446" s="23"/>
    </row>
    <row r="447" spans="1:25" s="24" customFormat="1" x14ac:dyDescent="0.2">
      <c r="A447" s="23"/>
      <c r="D447" s="13"/>
      <c r="E447" s="1238"/>
      <c r="F447" s="1094"/>
      <c r="G447" s="1094"/>
      <c r="H447" s="1094"/>
      <c r="I447" s="1094"/>
      <c r="J447" s="1094"/>
      <c r="K447" s="1094"/>
      <c r="L447" s="1094"/>
      <c r="M447" s="1094"/>
      <c r="N447" s="1095"/>
      <c r="O447" s="36"/>
      <c r="P447" s="23"/>
      <c r="Q447" s="23"/>
      <c r="R447" s="23"/>
      <c r="S447" s="23"/>
      <c r="T447" s="23"/>
      <c r="U447" s="23"/>
      <c r="V447" s="23"/>
      <c r="W447" s="23"/>
      <c r="X447" s="23"/>
      <c r="Y447" s="23"/>
    </row>
    <row r="448" spans="1:25" ht="12.75" customHeight="1" thickBot="1" x14ac:dyDescent="0.25">
      <c r="B448" s="11"/>
      <c r="C448" s="54"/>
      <c r="D448" s="55"/>
      <c r="E448" s="56"/>
      <c r="F448" s="54"/>
      <c r="G448" s="57"/>
      <c r="H448" s="57"/>
      <c r="I448" s="57"/>
      <c r="J448" s="57"/>
      <c r="K448" s="57"/>
      <c r="L448" s="57"/>
      <c r="M448" s="57"/>
      <c r="N448" s="57"/>
      <c r="O448" s="36"/>
      <c r="P448" s="6"/>
    </row>
    <row r="449" spans="1:25" ht="12.75" customHeight="1" x14ac:dyDescent="0.2">
      <c r="A449" s="12" t="s">
        <v>6</v>
      </c>
      <c r="B449" s="11"/>
      <c r="C449" s="11"/>
      <c r="D449" s="13"/>
      <c r="E449" s="22"/>
      <c r="F449" s="11"/>
      <c r="G449" s="2"/>
      <c r="H449" s="2"/>
      <c r="I449" s="2"/>
      <c r="J449" s="2"/>
      <c r="K449" s="2"/>
      <c r="L449" s="2"/>
      <c r="M449" s="2"/>
      <c r="N449" s="2"/>
      <c r="O449" s="36"/>
      <c r="P449" s="15"/>
    </row>
    <row r="450" spans="1:25" ht="12.75" customHeight="1" x14ac:dyDescent="0.2">
      <c r="A450" s="72"/>
      <c r="B450" s="11"/>
      <c r="C450" s="11"/>
      <c r="D450" s="13"/>
      <c r="E450" s="22"/>
      <c r="F450" s="11"/>
      <c r="G450" s="2"/>
      <c r="H450" s="2"/>
      <c r="I450" s="2"/>
      <c r="J450" s="2"/>
      <c r="K450" s="2"/>
      <c r="L450" s="2"/>
      <c r="M450" s="2"/>
      <c r="N450" s="2"/>
      <c r="O450" s="36"/>
      <c r="P450" s="15"/>
    </row>
    <row r="451" spans="1:25" s="34" customFormat="1" ht="18.75" customHeight="1" x14ac:dyDescent="0.2">
      <c r="A451" s="65"/>
      <c r="B451" s="413"/>
      <c r="C451" s="53">
        <v>11</v>
      </c>
      <c r="D451" s="1003" t="str">
        <f>Translations!$B$23</f>
        <v>Upravljanje i procedure za metodologiju mjerenja</v>
      </c>
      <c r="E451" s="1003"/>
      <c r="F451" s="1003"/>
      <c r="G451" s="1003"/>
      <c r="H451" s="1003"/>
      <c r="I451" s="1003"/>
      <c r="J451" s="1003"/>
      <c r="K451" s="1003"/>
      <c r="L451" s="1003"/>
      <c r="M451" s="1003"/>
      <c r="N451" s="1003"/>
      <c r="O451" s="36"/>
      <c r="P451" s="6"/>
      <c r="Q451" s="65"/>
      <c r="R451" s="65"/>
      <c r="S451" s="65"/>
      <c r="T451" s="65"/>
      <c r="U451" s="65"/>
      <c r="V451" s="65"/>
      <c r="W451" s="65"/>
      <c r="X451" s="65"/>
      <c r="Y451" s="65"/>
    </row>
    <row r="452" spans="1:25" x14ac:dyDescent="0.2">
      <c r="B452" s="416"/>
      <c r="C452" s="416"/>
      <c r="D452" s="440"/>
      <c r="E452" s="416"/>
      <c r="F452" s="416"/>
      <c r="G452" s="416"/>
      <c r="H452" s="416"/>
      <c r="I452" s="416"/>
      <c r="J452" s="416"/>
      <c r="K452" s="416"/>
      <c r="L452" s="416"/>
      <c r="M452" s="416"/>
      <c r="N452" s="416"/>
      <c r="O452" s="36"/>
      <c r="P452" s="6"/>
    </row>
    <row r="453" spans="1:25" ht="25.5" customHeight="1" x14ac:dyDescent="0.2">
      <c r="B453" s="416"/>
      <c r="C453" s="416"/>
      <c r="D453" s="13" t="s">
        <v>1016</v>
      </c>
      <c r="E453" s="1021" t="str">
        <f>Translations!$B$611</f>
        <v>Navedite pojedinosti iz pisanih postupaka navodeći detalje metode te sve formule korištene za prikupljanje podataka i utvrđivanje godišnjih CO2e emisija gdje su primjenjene metodologije mjerenja.</v>
      </c>
      <c r="F453" s="1021"/>
      <c r="G453" s="1021"/>
      <c r="H453" s="1021"/>
      <c r="I453" s="1021"/>
      <c r="J453" s="1021"/>
      <c r="K453" s="1021"/>
      <c r="L453" s="1021"/>
      <c r="M453" s="1021"/>
      <c r="N453" s="1021"/>
      <c r="O453" s="36"/>
      <c r="P453" s="6"/>
    </row>
    <row r="454" spans="1:25" ht="12.75" customHeight="1" x14ac:dyDescent="0.2">
      <c r="B454" s="416"/>
      <c r="C454" s="416"/>
      <c r="D454" s="440"/>
      <c r="E454" s="1016" t="str">
        <f>Translations!$B$612</f>
        <v>Navedite detalje o pisanim postupcima u skladu s člankom 44. Uredbe.</v>
      </c>
      <c r="F454" s="1016"/>
      <c r="G454" s="1016"/>
      <c r="H454" s="1016"/>
      <c r="I454" s="1016"/>
      <c r="J454" s="1016"/>
      <c r="K454" s="1016"/>
      <c r="L454" s="1016"/>
      <c r="M454" s="1016"/>
      <c r="N454" s="1016"/>
      <c r="O454" s="36"/>
      <c r="P454" s="6"/>
    </row>
    <row r="455" spans="1:25" s="315" customFormat="1" ht="25.5" customHeight="1" x14ac:dyDescent="0.2">
      <c r="A455" s="65"/>
      <c r="B455" s="416"/>
      <c r="C455" s="416"/>
      <c r="D455" s="416"/>
      <c r="E455" s="1016" t="str">
        <f>Translations!$B$613</f>
        <v>Gdje se brojni postupci koriste u slične svrhe, ali za različite izvore emisije ili mjerne točke, navedite pojedinosti o sveobuhvatnom postupku koji obuhvaća zajedničke elemente i osiguranje kvalitete primijenjenih metoda.</v>
      </c>
      <c r="F455" s="1016"/>
      <c r="G455" s="1016"/>
      <c r="H455" s="1016"/>
      <c r="I455" s="1016"/>
      <c r="J455" s="1016"/>
      <c r="K455" s="1016"/>
      <c r="L455" s="1016"/>
      <c r="M455" s="1016"/>
      <c r="N455" s="1016"/>
      <c r="O455" s="36"/>
      <c r="P455" s="65"/>
      <c r="Q455" s="65"/>
      <c r="R455" s="65"/>
      <c r="S455" s="65"/>
      <c r="T455" s="65"/>
      <c r="U455" s="65"/>
      <c r="V455" s="65"/>
      <c r="W455" s="65"/>
      <c r="X455" s="65"/>
      <c r="Y455" s="65"/>
    </row>
    <row r="456" spans="1:25" s="315" customFormat="1" ht="25.5" customHeight="1" x14ac:dyDescent="0.2">
      <c r="A456" s="65"/>
      <c r="B456" s="416"/>
      <c r="C456" s="416"/>
      <c r="D456" s="416"/>
      <c r="E456" s="1016" t="str">
        <f>Translations!$B$614</f>
        <v>Nakon toga možete dati ovdje reference na pojedine "pod-postupke", ili možete dati pojedinosti svakog relevantnog postupka odvojeno. Za potonje, molimo da koristite "dodaj postupak" gumb na kraju ovog lista. Međutim, molimo vas da osigurate jasnu referencu na odgovarajući (pod-)postupak.</v>
      </c>
      <c r="F456" s="1016"/>
      <c r="G456" s="1016"/>
      <c r="H456" s="1016"/>
      <c r="I456" s="1016"/>
      <c r="J456" s="1016"/>
      <c r="K456" s="1016"/>
      <c r="L456" s="1016"/>
      <c r="M456" s="1016"/>
      <c r="N456" s="1016"/>
      <c r="O456" s="36"/>
      <c r="P456" s="65"/>
      <c r="Q456" s="65"/>
      <c r="R456" s="65"/>
      <c r="S456" s="65"/>
      <c r="T456" s="65"/>
      <c r="U456" s="65"/>
      <c r="V456" s="65"/>
      <c r="W456" s="65"/>
      <c r="X456" s="65"/>
      <c r="Y456" s="65"/>
    </row>
    <row r="457" spans="1:25" s="315" customFormat="1" ht="5.0999999999999996" customHeight="1" x14ac:dyDescent="0.2">
      <c r="A457" s="65"/>
      <c r="B457" s="416"/>
      <c r="C457" s="416"/>
      <c r="D457" s="416"/>
      <c r="E457" s="396"/>
      <c r="F457" s="396"/>
      <c r="G457" s="396"/>
      <c r="H457" s="396"/>
      <c r="I457" s="396"/>
      <c r="J457" s="396"/>
      <c r="K457" s="396"/>
      <c r="L457" s="396"/>
      <c r="M457" s="396"/>
      <c r="N457" s="396"/>
      <c r="O457" s="36"/>
      <c r="P457" s="65"/>
      <c r="Q457" s="65"/>
      <c r="R457" s="65"/>
      <c r="S457" s="65"/>
      <c r="T457" s="65"/>
      <c r="U457" s="65"/>
      <c r="V457" s="65"/>
      <c r="W457" s="65"/>
      <c r="X457" s="316"/>
      <c r="Y457" s="316"/>
    </row>
    <row r="458" spans="1:25" ht="15" customHeight="1" x14ac:dyDescent="0.2">
      <c r="B458" s="416"/>
      <c r="C458" s="416"/>
      <c r="D458" s="440"/>
      <c r="E458" s="1239" t="str">
        <f>Translations!$B$405</f>
        <v>Naziv postupka</v>
      </c>
      <c r="F458" s="1240"/>
      <c r="G458" s="1010"/>
      <c r="H458" s="1133"/>
      <c r="I458" s="1133"/>
      <c r="J458" s="1133"/>
      <c r="K458" s="1133"/>
      <c r="L458" s="1133"/>
      <c r="M458" s="1133"/>
      <c r="N458" s="1126"/>
      <c r="O458" s="36"/>
      <c r="P458" s="6"/>
      <c r="S458" s="358"/>
    </row>
    <row r="459" spans="1:25" ht="15" customHeight="1" x14ac:dyDescent="0.2">
      <c r="B459" s="416"/>
      <c r="C459" s="416"/>
      <c r="D459" s="440"/>
      <c r="E459" s="1239" t="str">
        <f>Translations!$B$407</f>
        <v>Oznaka postupka</v>
      </c>
      <c r="F459" s="1240"/>
      <c r="G459" s="1010"/>
      <c r="H459" s="1133"/>
      <c r="I459" s="1133"/>
      <c r="J459" s="1133"/>
      <c r="K459" s="1133"/>
      <c r="L459" s="1133"/>
      <c r="M459" s="1133"/>
      <c r="N459" s="1126"/>
      <c r="O459" s="36"/>
      <c r="P459" s="6"/>
      <c r="S459" s="358"/>
    </row>
    <row r="460" spans="1:25" ht="25.5" customHeight="1" x14ac:dyDescent="0.2">
      <c r="B460" s="416"/>
      <c r="C460" s="416"/>
      <c r="D460" s="440"/>
      <c r="E460" s="1239" t="str">
        <f>Translations!$B$409</f>
        <v>Oznaka dijagrama (ukoliko je primjenjivo)</v>
      </c>
      <c r="F460" s="1240"/>
      <c r="G460" s="1010"/>
      <c r="H460" s="1133"/>
      <c r="I460" s="1133"/>
      <c r="J460" s="1133"/>
      <c r="K460" s="1133"/>
      <c r="L460" s="1133"/>
      <c r="M460" s="1133"/>
      <c r="N460" s="1126"/>
      <c r="O460" s="36"/>
      <c r="P460" s="6"/>
      <c r="S460" s="358"/>
    </row>
    <row r="461" spans="1:25" ht="105" customHeight="1" x14ac:dyDescent="0.2">
      <c r="B461" s="416"/>
      <c r="C461" s="416"/>
      <c r="D461" s="440"/>
      <c r="E461" s="1239" t="str">
        <f>Translations!$B$615</f>
        <v>Kratak opis postupka (Opis treba pokriti osnovne parametre i provedene operacije)</v>
      </c>
      <c r="F461" s="1240"/>
      <c r="G461" s="1010"/>
      <c r="H461" s="1133"/>
      <c r="I461" s="1133"/>
      <c r="J461" s="1133"/>
      <c r="K461" s="1133"/>
      <c r="L461" s="1133"/>
      <c r="M461" s="1133"/>
      <c r="N461" s="1126"/>
      <c r="O461" s="36"/>
      <c r="P461" s="6"/>
      <c r="S461" s="358"/>
    </row>
    <row r="462" spans="1:25" ht="39" customHeight="1" x14ac:dyDescent="0.2">
      <c r="B462" s="416"/>
      <c r="C462" s="416"/>
      <c r="D462" s="440"/>
      <c r="E462" s="1239" t="str">
        <f>Translations!$B$414</f>
        <v>Ustrojstvena jedinica tvrtke odgovorna za postupke i za obradu podataka.</v>
      </c>
      <c r="F462" s="1240"/>
      <c r="G462" s="1010"/>
      <c r="H462" s="1133"/>
      <c r="I462" s="1133"/>
      <c r="J462" s="1133"/>
      <c r="K462" s="1133"/>
      <c r="L462" s="1133"/>
      <c r="M462" s="1133"/>
      <c r="N462" s="1126"/>
      <c r="O462" s="36"/>
      <c r="P462" s="6"/>
      <c r="S462" s="358"/>
    </row>
    <row r="463" spans="1:25" ht="27.75" customHeight="1" x14ac:dyDescent="0.2">
      <c r="B463" s="416"/>
      <c r="C463" s="416"/>
      <c r="D463" s="440"/>
      <c r="E463" s="1239" t="str">
        <f>Translations!$B$416</f>
        <v>Lokacija na kojoj se pohranjuju zapisi</v>
      </c>
      <c r="F463" s="1240"/>
      <c r="G463" s="1010"/>
      <c r="H463" s="1133"/>
      <c r="I463" s="1133"/>
      <c r="J463" s="1133"/>
      <c r="K463" s="1133"/>
      <c r="L463" s="1133"/>
      <c r="M463" s="1133"/>
      <c r="N463" s="1126"/>
      <c r="O463" s="36"/>
      <c r="P463" s="6"/>
      <c r="S463" s="358"/>
    </row>
    <row r="464" spans="1:25" ht="30" customHeight="1" x14ac:dyDescent="0.2">
      <c r="B464" s="416"/>
      <c r="C464" s="416"/>
      <c r="D464" s="440"/>
      <c r="E464" s="1239" t="str">
        <f>Translations!$B$418</f>
        <v>Naziv informatičkog sustava koji se koristi (ako je primjenjivo).</v>
      </c>
      <c r="F464" s="1240"/>
      <c r="G464" s="1010"/>
      <c r="H464" s="1133"/>
      <c r="I464" s="1133"/>
      <c r="J464" s="1133"/>
      <c r="K464" s="1133"/>
      <c r="L464" s="1133"/>
      <c r="M464" s="1133"/>
      <c r="N464" s="1126"/>
      <c r="O464" s="36"/>
      <c r="P464" s="6"/>
      <c r="S464" s="358"/>
    </row>
    <row r="465" spans="2:19" ht="31.5" customHeight="1" x14ac:dyDescent="0.2">
      <c r="B465" s="416"/>
      <c r="C465" s="416"/>
      <c r="D465" s="440"/>
      <c r="E465" s="1239" t="str">
        <f>Translations!$B$420</f>
        <v>Popis HRN EN i ostalih primjenjenih normi (ako je primjenjivo)</v>
      </c>
      <c r="F465" s="1240"/>
      <c r="G465" s="1010"/>
      <c r="H465" s="1133"/>
      <c r="I465" s="1133"/>
      <c r="J465" s="1133"/>
      <c r="K465" s="1133"/>
      <c r="L465" s="1133"/>
      <c r="M465" s="1133"/>
      <c r="N465" s="1126"/>
      <c r="O465" s="36"/>
      <c r="P465" s="6"/>
      <c r="S465" s="358"/>
    </row>
    <row r="466" spans="2:19" x14ac:dyDescent="0.2">
      <c r="B466" s="416"/>
      <c r="C466" s="416"/>
      <c r="D466" s="440"/>
      <c r="E466" s="416"/>
      <c r="F466" s="416"/>
      <c r="G466" s="416"/>
      <c r="H466" s="416"/>
      <c r="I466" s="416"/>
      <c r="J466" s="416"/>
      <c r="K466" s="416"/>
      <c r="L466" s="416"/>
      <c r="M466" s="416"/>
      <c r="N466" s="416"/>
      <c r="O466" s="36"/>
      <c r="P466" s="6"/>
      <c r="S466" s="358"/>
    </row>
    <row r="467" spans="2:19" ht="25.5" customHeight="1" x14ac:dyDescent="0.2">
      <c r="B467" s="416"/>
      <c r="C467" s="416"/>
      <c r="D467" s="13" t="s">
        <v>1018</v>
      </c>
      <c r="E467" s="1021" t="str">
        <f>Translations!$B$616</f>
        <v>Navedite pojedinosti o pisanim postupcima koje opisuju metode korištene za utvrđivanje valjanih sati (ili kraćih referentnih razdoblja) za svaki parametar i za zamjenu nedostajućih podataka.</v>
      </c>
      <c r="F467" s="1021"/>
      <c r="G467" s="1021"/>
      <c r="H467" s="1021"/>
      <c r="I467" s="1021"/>
      <c r="J467" s="1021"/>
      <c r="K467" s="1021"/>
      <c r="L467" s="1021"/>
      <c r="M467" s="1021"/>
      <c r="N467" s="1021"/>
      <c r="O467" s="36"/>
      <c r="P467" s="6"/>
      <c r="S467" s="358"/>
    </row>
    <row r="468" spans="2:19" ht="25.5" customHeight="1" x14ac:dyDescent="0.2">
      <c r="B468" s="416"/>
      <c r="C468" s="416"/>
      <c r="D468" s="440"/>
      <c r="E468" s="1016" t="str">
        <f>Translations!$B$617</f>
        <v>Navedite pojedinosti o pisanim postupcima koje opisuju metode za utvrđivanje je li moguće osigurati valjane sate ili kraća referentna razdoblja za svaki pojedini parametar, i za zamjenu nedostajućih podataka u skladu s člankom 45. Uredbe</v>
      </c>
      <c r="F468" s="1016"/>
      <c r="G468" s="1016"/>
      <c r="H468" s="1016"/>
      <c r="I468" s="1016"/>
      <c r="J468" s="1016"/>
      <c r="K468" s="1016"/>
      <c r="L468" s="1016"/>
      <c r="M468" s="1016"/>
      <c r="N468" s="1016"/>
      <c r="O468" s="36"/>
      <c r="P468" s="6"/>
      <c r="S468" s="358"/>
    </row>
    <row r="469" spans="2:19" ht="5.0999999999999996" customHeight="1" x14ac:dyDescent="0.2">
      <c r="B469" s="416"/>
      <c r="C469" s="416"/>
      <c r="D469" s="440"/>
      <c r="E469" s="67"/>
      <c r="F469" s="67"/>
      <c r="G469" s="67"/>
      <c r="H469" s="67"/>
      <c r="I469" s="67"/>
      <c r="J469" s="67"/>
      <c r="K469" s="67"/>
      <c r="L469" s="67"/>
      <c r="M469" s="67"/>
      <c r="N469" s="67"/>
      <c r="O469" s="36"/>
      <c r="P469" s="6"/>
      <c r="S469" s="358"/>
    </row>
    <row r="470" spans="2:19" ht="12.75" customHeight="1" x14ac:dyDescent="0.2">
      <c r="B470" s="416"/>
      <c r="C470" s="416"/>
      <c r="D470" s="440"/>
      <c r="E470" s="1239" t="str">
        <f>Translations!$B$405</f>
        <v>Naziv postupka</v>
      </c>
      <c r="F470" s="1240"/>
      <c r="G470" s="1010"/>
      <c r="H470" s="1133"/>
      <c r="I470" s="1133"/>
      <c r="J470" s="1133"/>
      <c r="K470" s="1133"/>
      <c r="L470" s="1133"/>
      <c r="M470" s="1133"/>
      <c r="N470" s="1126"/>
      <c r="O470" s="36"/>
      <c r="P470" s="6"/>
      <c r="S470" s="358"/>
    </row>
    <row r="471" spans="2:19" ht="12.75" customHeight="1" x14ac:dyDescent="0.2">
      <c r="B471" s="416"/>
      <c r="C471" s="416"/>
      <c r="D471" s="440"/>
      <c r="E471" s="1239" t="str">
        <f>Translations!$B$407</f>
        <v>Oznaka postupka</v>
      </c>
      <c r="F471" s="1240"/>
      <c r="G471" s="1010"/>
      <c r="H471" s="1133"/>
      <c r="I471" s="1133"/>
      <c r="J471" s="1133"/>
      <c r="K471" s="1133"/>
      <c r="L471" s="1133"/>
      <c r="M471" s="1133"/>
      <c r="N471" s="1126"/>
      <c r="O471" s="36"/>
      <c r="P471" s="6"/>
      <c r="S471" s="358"/>
    </row>
    <row r="472" spans="2:19" ht="29.25" customHeight="1" x14ac:dyDescent="0.2">
      <c r="B472" s="416"/>
      <c r="C472" s="416"/>
      <c r="D472" s="440"/>
      <c r="E472" s="1239" t="str">
        <f>Translations!$B$409</f>
        <v>Oznaka dijagrama (ukoliko je primjenjivo)</v>
      </c>
      <c r="F472" s="1240"/>
      <c r="G472" s="1010"/>
      <c r="H472" s="1133"/>
      <c r="I472" s="1133"/>
      <c r="J472" s="1133"/>
      <c r="K472" s="1133"/>
      <c r="L472" s="1133"/>
      <c r="M472" s="1133"/>
      <c r="N472" s="1126"/>
      <c r="O472" s="36"/>
      <c r="P472" s="6"/>
      <c r="S472" s="358"/>
    </row>
    <row r="473" spans="2:19" ht="105" customHeight="1" x14ac:dyDescent="0.2">
      <c r="B473" s="416"/>
      <c r="C473" s="416"/>
      <c r="D473" s="440"/>
      <c r="E473" s="1239" t="str">
        <f>Translations!$B$615</f>
        <v>Kratak opis postupka (Opis treba pokriti osnovne parametre i provedene operacije)</v>
      </c>
      <c r="F473" s="1240"/>
      <c r="G473" s="1010"/>
      <c r="H473" s="1133"/>
      <c r="I473" s="1133"/>
      <c r="J473" s="1133"/>
      <c r="K473" s="1133"/>
      <c r="L473" s="1133"/>
      <c r="M473" s="1133"/>
      <c r="N473" s="1126"/>
      <c r="O473" s="36"/>
      <c r="P473" s="6"/>
      <c r="S473" s="358"/>
    </row>
    <row r="474" spans="2:19" ht="42" customHeight="1" x14ac:dyDescent="0.2">
      <c r="B474" s="416"/>
      <c r="C474" s="416"/>
      <c r="D474" s="440"/>
      <c r="E474" s="1239" t="str">
        <f>Translations!$B$414</f>
        <v>Ustrojstvena jedinica tvrtke odgovorna za postupke i za obradu podataka.</v>
      </c>
      <c r="F474" s="1240"/>
      <c r="G474" s="1010"/>
      <c r="H474" s="1133"/>
      <c r="I474" s="1133"/>
      <c r="J474" s="1133"/>
      <c r="K474" s="1133"/>
      <c r="L474" s="1133"/>
      <c r="M474" s="1133"/>
      <c r="N474" s="1126"/>
      <c r="O474" s="36"/>
      <c r="P474" s="6"/>
      <c r="S474" s="358"/>
    </row>
    <row r="475" spans="2:19" ht="24.75" customHeight="1" x14ac:dyDescent="0.2">
      <c r="B475" s="416"/>
      <c r="C475" s="416"/>
      <c r="D475" s="440"/>
      <c r="E475" s="1239" t="str">
        <f>Translations!$B$416</f>
        <v>Lokacija na kojoj se pohranjuju zapisi</v>
      </c>
      <c r="F475" s="1240"/>
      <c r="G475" s="1010"/>
      <c r="H475" s="1133"/>
      <c r="I475" s="1133"/>
      <c r="J475" s="1133"/>
      <c r="K475" s="1133"/>
      <c r="L475" s="1133"/>
      <c r="M475" s="1133"/>
      <c r="N475" s="1126"/>
      <c r="O475" s="36"/>
      <c r="P475" s="6"/>
      <c r="S475" s="358"/>
    </row>
    <row r="476" spans="2:19" ht="24.75" customHeight="1" x14ac:dyDescent="0.2">
      <c r="B476" s="416"/>
      <c r="C476" s="416"/>
      <c r="D476" s="440"/>
      <c r="E476" s="1239" t="str">
        <f>Translations!$B$418</f>
        <v>Naziv informatičkog sustava koji se koristi (ako je primjenjivo).</v>
      </c>
      <c r="F476" s="1240"/>
      <c r="G476" s="1010"/>
      <c r="H476" s="1133"/>
      <c r="I476" s="1133"/>
      <c r="J476" s="1133"/>
      <c r="K476" s="1133"/>
      <c r="L476" s="1133"/>
      <c r="M476" s="1133"/>
      <c r="N476" s="1126"/>
      <c r="O476" s="36"/>
      <c r="P476" s="6"/>
      <c r="S476" s="358"/>
    </row>
    <row r="477" spans="2:19" ht="25.5" customHeight="1" x14ac:dyDescent="0.2">
      <c r="B477" s="416"/>
      <c r="C477" s="416"/>
      <c r="D477" s="440"/>
      <c r="E477" s="1239" t="str">
        <f>Translations!$B$420</f>
        <v>Popis HRN EN i ostalih primjenjenih normi (ako je primjenjivo)</v>
      </c>
      <c r="F477" s="1240"/>
      <c r="G477" s="1010"/>
      <c r="H477" s="1133"/>
      <c r="I477" s="1133"/>
      <c r="J477" s="1133"/>
      <c r="K477" s="1133"/>
      <c r="L477" s="1133"/>
      <c r="M477" s="1133"/>
      <c r="N477" s="1126"/>
      <c r="O477" s="36"/>
      <c r="P477" s="6"/>
      <c r="S477" s="358"/>
    </row>
    <row r="478" spans="2:19" x14ac:dyDescent="0.2">
      <c r="B478" s="416"/>
      <c r="C478" s="416"/>
      <c r="D478" s="440"/>
      <c r="E478" s="416"/>
      <c r="F478" s="416"/>
      <c r="G478" s="416"/>
      <c r="H478" s="416"/>
      <c r="I478" s="416"/>
      <c r="J478" s="416"/>
      <c r="K478" s="416"/>
      <c r="L478" s="416"/>
      <c r="M478" s="416"/>
      <c r="N478" s="416"/>
      <c r="O478" s="36"/>
      <c r="P478" s="6"/>
      <c r="S478" s="358"/>
    </row>
    <row r="479" spans="2:19" ht="32.25" customHeight="1" x14ac:dyDescent="0.2">
      <c r="B479" s="416"/>
      <c r="C479" s="416"/>
      <c r="D479" s="13" t="s">
        <v>552</v>
      </c>
      <c r="E479" s="1021" t="str">
        <f>Translations!$B$618</f>
        <v>Kada se protok dimnih plinova određuje izračunom, navedite pojedinosti o pisanom postupku i za ovaj izračun za svaku odgovarajući izvor emisije u skladu s člankom 43. stavkom 5a. Uredbe.</v>
      </c>
      <c r="F479" s="1021"/>
      <c r="G479" s="1021"/>
      <c r="H479" s="1021"/>
      <c r="I479" s="1021"/>
      <c r="J479" s="1021"/>
      <c r="K479" s="1021"/>
      <c r="L479" s="1021"/>
      <c r="M479" s="1021"/>
      <c r="N479" s="1021"/>
      <c r="O479" s="36"/>
      <c r="P479" s="6"/>
      <c r="S479" s="358"/>
    </row>
    <row r="480" spans="2:19" ht="12.75" customHeight="1" x14ac:dyDescent="0.2">
      <c r="B480" s="416"/>
      <c r="C480" s="416"/>
      <c r="D480" s="440"/>
      <c r="E480" s="1239" t="str">
        <f>Translations!$B$405</f>
        <v>Naziv postupka</v>
      </c>
      <c r="F480" s="1240"/>
      <c r="G480" s="1010"/>
      <c r="H480" s="1133"/>
      <c r="I480" s="1133"/>
      <c r="J480" s="1133"/>
      <c r="K480" s="1133"/>
      <c r="L480" s="1133"/>
      <c r="M480" s="1133"/>
      <c r="N480" s="1126"/>
      <c r="O480" s="36"/>
      <c r="P480" s="6"/>
      <c r="S480" s="358"/>
    </row>
    <row r="481" spans="2:19" ht="12.75" customHeight="1" x14ac:dyDescent="0.2">
      <c r="B481" s="416"/>
      <c r="C481" s="416"/>
      <c r="D481" s="440"/>
      <c r="E481" s="1239" t="str">
        <f>Translations!$B$407</f>
        <v>Oznaka postupka</v>
      </c>
      <c r="F481" s="1240"/>
      <c r="G481" s="1010"/>
      <c r="H481" s="1133"/>
      <c r="I481" s="1133"/>
      <c r="J481" s="1133"/>
      <c r="K481" s="1133"/>
      <c r="L481" s="1133"/>
      <c r="M481" s="1133"/>
      <c r="N481" s="1126"/>
      <c r="O481" s="36"/>
      <c r="P481" s="6"/>
      <c r="S481" s="358"/>
    </row>
    <row r="482" spans="2:19" ht="27" customHeight="1" x14ac:dyDescent="0.2">
      <c r="B482" s="416"/>
      <c r="C482" s="416"/>
      <c r="D482" s="440"/>
      <c r="E482" s="1239" t="str">
        <f>Translations!$B$409</f>
        <v>Oznaka dijagrama (ukoliko je primjenjivo)</v>
      </c>
      <c r="F482" s="1240"/>
      <c r="G482" s="1010"/>
      <c r="H482" s="1133"/>
      <c r="I482" s="1133"/>
      <c r="J482" s="1133"/>
      <c r="K482" s="1133"/>
      <c r="L482" s="1133"/>
      <c r="M482" s="1133"/>
      <c r="N482" s="1126"/>
      <c r="O482" s="36"/>
      <c r="P482" s="6"/>
      <c r="S482" s="358"/>
    </row>
    <row r="483" spans="2:19" ht="105" customHeight="1" x14ac:dyDescent="0.2">
      <c r="B483" s="416"/>
      <c r="C483" s="416"/>
      <c r="D483" s="440"/>
      <c r="E483" s="1239" t="str">
        <f>Translations!$B$615</f>
        <v>Kratak opis postupka (Opis treba pokriti osnovne parametre i provedene operacije)</v>
      </c>
      <c r="F483" s="1240"/>
      <c r="G483" s="1010"/>
      <c r="H483" s="1133"/>
      <c r="I483" s="1133"/>
      <c r="J483" s="1133"/>
      <c r="K483" s="1133"/>
      <c r="L483" s="1133"/>
      <c r="M483" s="1133"/>
      <c r="N483" s="1126"/>
      <c r="O483" s="36"/>
      <c r="P483" s="6"/>
      <c r="S483" s="358"/>
    </row>
    <row r="484" spans="2:19" ht="39.75" customHeight="1" x14ac:dyDescent="0.2">
      <c r="B484" s="416"/>
      <c r="C484" s="416"/>
      <c r="D484" s="440"/>
      <c r="E484" s="1239" t="str">
        <f>Translations!$B$414</f>
        <v>Ustrojstvena jedinica tvrtke odgovorna za postupke i za obradu podataka.</v>
      </c>
      <c r="F484" s="1240"/>
      <c r="G484" s="1010"/>
      <c r="H484" s="1133"/>
      <c r="I484" s="1133"/>
      <c r="J484" s="1133"/>
      <c r="K484" s="1133"/>
      <c r="L484" s="1133"/>
      <c r="M484" s="1133"/>
      <c r="N484" s="1126"/>
      <c r="O484" s="36"/>
      <c r="P484" s="6"/>
      <c r="S484" s="358"/>
    </row>
    <row r="485" spans="2:19" ht="27" customHeight="1" x14ac:dyDescent="0.2">
      <c r="B485" s="416"/>
      <c r="C485" s="416"/>
      <c r="D485" s="440"/>
      <c r="E485" s="1239" t="str">
        <f>Translations!$B$416</f>
        <v>Lokacija na kojoj se pohranjuju zapisi</v>
      </c>
      <c r="F485" s="1240"/>
      <c r="G485" s="1010"/>
      <c r="H485" s="1133"/>
      <c r="I485" s="1133"/>
      <c r="J485" s="1133"/>
      <c r="K485" s="1133"/>
      <c r="L485" s="1133"/>
      <c r="M485" s="1133"/>
      <c r="N485" s="1126"/>
      <c r="O485" s="36"/>
      <c r="P485" s="6"/>
      <c r="S485" s="358"/>
    </row>
    <row r="486" spans="2:19" ht="33" customHeight="1" x14ac:dyDescent="0.2">
      <c r="B486" s="416"/>
      <c r="C486" s="416"/>
      <c r="D486" s="440"/>
      <c r="E486" s="1239" t="str">
        <f>Translations!$B$418</f>
        <v>Naziv informatičkog sustava koji se koristi (ako je primjenjivo).</v>
      </c>
      <c r="F486" s="1240"/>
      <c r="G486" s="1010"/>
      <c r="H486" s="1133"/>
      <c r="I486" s="1133"/>
      <c r="J486" s="1133"/>
      <c r="K486" s="1133"/>
      <c r="L486" s="1133"/>
      <c r="M486" s="1133"/>
      <c r="N486" s="1126"/>
      <c r="O486" s="36"/>
      <c r="P486" s="6"/>
      <c r="S486" s="358"/>
    </row>
    <row r="487" spans="2:19" ht="24.75" customHeight="1" x14ac:dyDescent="0.2">
      <c r="B487" s="416"/>
      <c r="C487" s="416"/>
      <c r="D487" s="440"/>
      <c r="E487" s="1239" t="str">
        <f>Translations!$B$420</f>
        <v>Popis HRN EN i ostalih primjenjenih normi (ako je primjenjivo)</v>
      </c>
      <c r="F487" s="1240"/>
      <c r="G487" s="1010"/>
      <c r="H487" s="1133"/>
      <c r="I487" s="1133"/>
      <c r="J487" s="1133"/>
      <c r="K487" s="1133"/>
      <c r="L487" s="1133"/>
      <c r="M487" s="1133"/>
      <c r="N487" s="1126"/>
      <c r="O487" s="36"/>
      <c r="P487" s="6"/>
      <c r="S487" s="358"/>
    </row>
    <row r="488" spans="2:19" x14ac:dyDescent="0.2">
      <c r="B488" s="416"/>
      <c r="C488" s="416"/>
      <c r="D488" s="440"/>
      <c r="E488" s="416"/>
      <c r="F488" s="416"/>
      <c r="G488" s="416"/>
      <c r="H488" s="416"/>
      <c r="I488" s="416"/>
      <c r="J488" s="416"/>
      <c r="K488" s="416"/>
      <c r="L488" s="416"/>
      <c r="M488" s="416"/>
      <c r="N488" s="416"/>
      <c r="O488" s="36"/>
      <c r="P488" s="6"/>
      <c r="S488" s="358"/>
    </row>
    <row r="489" spans="2:19" ht="48.75" customHeight="1" x14ac:dyDescent="0.2">
      <c r="B489" s="416"/>
      <c r="C489" s="416"/>
      <c r="D489" s="13" t="s">
        <v>1020</v>
      </c>
      <c r="E489" s="1021" t="str">
        <f>Translations!$B$1203</f>
        <v>U skladu s člankom 43. stavkom 4. i stavkom 4. točkom (a) Uredbe o praćenju i izvješćivanju, ako se u mjerenje emisija uključi CO2 koji potječe iz biomase, navedite pojedinosti o pisanom postupku za utvrđivanje CO2 iz biomase i njegovo oduzimanje od izmjerenih emisija CO2 ako je primjenjivo.</v>
      </c>
      <c r="F489" s="1021"/>
      <c r="G489" s="1021"/>
      <c r="H489" s="1021"/>
      <c r="I489" s="1021"/>
      <c r="J489" s="1021"/>
      <c r="K489" s="1021"/>
      <c r="L489" s="1021"/>
      <c r="M489" s="1021"/>
      <c r="N489" s="1021"/>
      <c r="O489" s="36"/>
      <c r="P489" s="6"/>
      <c r="S489" s="358"/>
    </row>
    <row r="490" spans="2:19" ht="12.75" customHeight="1" x14ac:dyDescent="0.2">
      <c r="B490" s="416"/>
      <c r="C490" s="416"/>
      <c r="D490" s="440"/>
      <c r="E490" s="1239" t="str">
        <f>Translations!$B$405</f>
        <v>Naziv postupka</v>
      </c>
      <c r="F490" s="1240"/>
      <c r="G490" s="1010"/>
      <c r="H490" s="1133"/>
      <c r="I490" s="1133"/>
      <c r="J490" s="1133"/>
      <c r="K490" s="1133"/>
      <c r="L490" s="1133"/>
      <c r="M490" s="1133"/>
      <c r="N490" s="1126"/>
      <c r="O490" s="36"/>
      <c r="P490" s="6"/>
      <c r="S490" s="358"/>
    </row>
    <row r="491" spans="2:19" ht="12.75" customHeight="1" x14ac:dyDescent="0.2">
      <c r="B491" s="416"/>
      <c r="C491" s="416"/>
      <c r="D491" s="440"/>
      <c r="E491" s="1239" t="str">
        <f>Translations!$B$407</f>
        <v>Oznaka postupka</v>
      </c>
      <c r="F491" s="1240"/>
      <c r="G491" s="1010"/>
      <c r="H491" s="1133"/>
      <c r="I491" s="1133"/>
      <c r="J491" s="1133"/>
      <c r="K491" s="1133"/>
      <c r="L491" s="1133"/>
      <c r="M491" s="1133"/>
      <c r="N491" s="1126"/>
      <c r="P491" s="6"/>
      <c r="S491" s="358"/>
    </row>
    <row r="492" spans="2:19" ht="23.25" customHeight="1" x14ac:dyDescent="0.2">
      <c r="B492" s="416"/>
      <c r="C492" s="416"/>
      <c r="D492" s="440"/>
      <c r="E492" s="1239" t="str">
        <f>Translations!$B$409</f>
        <v>Oznaka dijagrama (ukoliko je primjenjivo)</v>
      </c>
      <c r="F492" s="1240"/>
      <c r="G492" s="1010"/>
      <c r="H492" s="1133"/>
      <c r="I492" s="1133"/>
      <c r="J492" s="1133"/>
      <c r="K492" s="1133"/>
      <c r="L492" s="1133"/>
      <c r="M492" s="1133"/>
      <c r="N492" s="1126"/>
      <c r="P492" s="6"/>
      <c r="S492" s="358"/>
    </row>
    <row r="493" spans="2:19" ht="105" customHeight="1" x14ac:dyDescent="0.2">
      <c r="B493" s="416"/>
      <c r="C493" s="416"/>
      <c r="D493" s="440"/>
      <c r="E493" s="1239" t="str">
        <f>Translations!$B$615</f>
        <v>Kratak opis postupka (Opis treba pokriti osnovne parametre i provedene operacije)</v>
      </c>
      <c r="F493" s="1240"/>
      <c r="G493" s="1010"/>
      <c r="H493" s="1133"/>
      <c r="I493" s="1133"/>
      <c r="J493" s="1133"/>
      <c r="K493" s="1133"/>
      <c r="L493" s="1133"/>
      <c r="M493" s="1133"/>
      <c r="N493" s="1126"/>
      <c r="P493" s="6"/>
      <c r="S493" s="358"/>
    </row>
    <row r="494" spans="2:19" ht="36" customHeight="1" x14ac:dyDescent="0.2">
      <c r="B494" s="416"/>
      <c r="C494" s="416"/>
      <c r="D494" s="440"/>
      <c r="E494" s="1239" t="str">
        <f>Translations!$B$414</f>
        <v>Ustrojstvena jedinica tvrtke odgovorna za postupke i za obradu podataka.</v>
      </c>
      <c r="F494" s="1240"/>
      <c r="G494" s="1010"/>
      <c r="H494" s="1133"/>
      <c r="I494" s="1133"/>
      <c r="J494" s="1133"/>
      <c r="K494" s="1133"/>
      <c r="L494" s="1133"/>
      <c r="M494" s="1133"/>
      <c r="N494" s="1126"/>
      <c r="P494" s="6"/>
      <c r="S494" s="358"/>
    </row>
    <row r="495" spans="2:19" ht="24" customHeight="1" x14ac:dyDescent="0.2">
      <c r="B495" s="416"/>
      <c r="C495" s="416"/>
      <c r="D495" s="440"/>
      <c r="E495" s="1239" t="str">
        <f>Translations!$B$416</f>
        <v>Lokacija na kojoj se pohranjuju zapisi</v>
      </c>
      <c r="F495" s="1240"/>
      <c r="G495" s="1010"/>
      <c r="H495" s="1133"/>
      <c r="I495" s="1133"/>
      <c r="J495" s="1133"/>
      <c r="K495" s="1133"/>
      <c r="L495" s="1133"/>
      <c r="M495" s="1133"/>
      <c r="N495" s="1126"/>
      <c r="P495" s="6"/>
      <c r="S495" s="358"/>
    </row>
    <row r="496" spans="2:19" ht="25.5" customHeight="1" x14ac:dyDescent="0.2">
      <c r="B496" s="416"/>
      <c r="C496" s="416"/>
      <c r="D496" s="440"/>
      <c r="E496" s="1239" t="str">
        <f>Translations!$B$418</f>
        <v>Naziv informatičkog sustava koji se koristi (ako je primjenjivo).</v>
      </c>
      <c r="F496" s="1240"/>
      <c r="G496" s="1010"/>
      <c r="H496" s="1133"/>
      <c r="I496" s="1133"/>
      <c r="J496" s="1133"/>
      <c r="K496" s="1133"/>
      <c r="L496" s="1133"/>
      <c r="M496" s="1133"/>
      <c r="N496" s="1126"/>
      <c r="P496" s="6"/>
      <c r="S496" s="358"/>
    </row>
    <row r="497" spans="1:25" ht="24.75" customHeight="1" x14ac:dyDescent="0.2">
      <c r="B497" s="416"/>
      <c r="C497" s="416"/>
      <c r="D497" s="440"/>
      <c r="E497" s="1239" t="str">
        <f>Translations!$B$420</f>
        <v>Popis HRN EN i ostalih primjenjenih normi (ako je primjenjivo)</v>
      </c>
      <c r="F497" s="1240"/>
      <c r="G497" s="1010"/>
      <c r="H497" s="1133"/>
      <c r="I497" s="1133"/>
      <c r="J497" s="1133"/>
      <c r="K497" s="1133"/>
      <c r="L497" s="1133"/>
      <c r="M497" s="1133"/>
      <c r="N497" s="1126"/>
      <c r="P497" s="6"/>
      <c r="S497" s="358"/>
    </row>
    <row r="498" spans="1:25" x14ac:dyDescent="0.2">
      <c r="B498" s="416"/>
      <c r="C498" s="416"/>
      <c r="D498" s="440"/>
      <c r="E498" s="416"/>
      <c r="F498" s="416"/>
      <c r="G498" s="416"/>
      <c r="H498" s="416"/>
      <c r="I498" s="416"/>
      <c r="J498" s="416"/>
      <c r="K498" s="416"/>
      <c r="L498" s="416"/>
      <c r="M498" s="416"/>
      <c r="N498" s="416"/>
      <c r="P498" s="6"/>
      <c r="S498" s="358"/>
    </row>
    <row r="499" spans="1:25" ht="30.75" customHeight="1" x14ac:dyDescent="0.2">
      <c r="B499" s="416"/>
      <c r="C499" s="416"/>
      <c r="D499" s="13" t="s">
        <v>1021</v>
      </c>
      <c r="E499" s="1021" t="str">
        <f>Translations!$B$620</f>
        <v>Molimo navedite pojedinosti o pisanom postupku za obavljanje potvrdnog izračuna, gdje je to primjenjivo, u skladu s člankom 46. Uredbe.</v>
      </c>
      <c r="F499" s="1021"/>
      <c r="G499" s="1021"/>
      <c r="H499" s="1021"/>
      <c r="I499" s="1021"/>
      <c r="J499" s="1021"/>
      <c r="K499" s="1021"/>
      <c r="L499" s="1021"/>
      <c r="M499" s="1021"/>
      <c r="N499" s="1021"/>
      <c r="P499" s="6"/>
      <c r="S499" s="358"/>
    </row>
    <row r="500" spans="1:25" ht="12.75" customHeight="1" x14ac:dyDescent="0.2">
      <c r="B500" s="416"/>
      <c r="C500" s="416"/>
      <c r="D500" s="440"/>
      <c r="E500" s="1239" t="str">
        <f>Translations!$B$405</f>
        <v>Naziv postupka</v>
      </c>
      <c r="F500" s="1240"/>
      <c r="G500" s="1010"/>
      <c r="H500" s="1133"/>
      <c r="I500" s="1133"/>
      <c r="J500" s="1133"/>
      <c r="K500" s="1133"/>
      <c r="L500" s="1133"/>
      <c r="M500" s="1133"/>
      <c r="N500" s="1126"/>
      <c r="P500" s="6"/>
      <c r="S500" s="358"/>
    </row>
    <row r="501" spans="1:25" ht="12.75" customHeight="1" x14ac:dyDescent="0.2">
      <c r="B501" s="416"/>
      <c r="C501" s="416"/>
      <c r="D501" s="440"/>
      <c r="E501" s="1239" t="str">
        <f>Translations!$B$407</f>
        <v>Oznaka postupka</v>
      </c>
      <c r="F501" s="1240"/>
      <c r="G501" s="1010"/>
      <c r="H501" s="1133"/>
      <c r="I501" s="1133"/>
      <c r="J501" s="1133"/>
      <c r="K501" s="1133"/>
      <c r="L501" s="1133"/>
      <c r="M501" s="1133"/>
      <c r="N501" s="1126"/>
      <c r="P501" s="6"/>
      <c r="S501" s="358"/>
    </row>
    <row r="502" spans="1:25" ht="24.75" customHeight="1" x14ac:dyDescent="0.2">
      <c r="B502" s="416"/>
      <c r="C502" s="416"/>
      <c r="D502" s="440"/>
      <c r="E502" s="1239" t="str">
        <f>Translations!$B$409</f>
        <v>Oznaka dijagrama (ukoliko je primjenjivo)</v>
      </c>
      <c r="F502" s="1240"/>
      <c r="G502" s="1010"/>
      <c r="H502" s="1133"/>
      <c r="I502" s="1133"/>
      <c r="J502" s="1133"/>
      <c r="K502" s="1133"/>
      <c r="L502" s="1133"/>
      <c r="M502" s="1133"/>
      <c r="N502" s="1126"/>
      <c r="P502" s="6"/>
      <c r="S502" s="358"/>
    </row>
    <row r="503" spans="1:25" ht="105" customHeight="1" x14ac:dyDescent="0.2">
      <c r="B503" s="416"/>
      <c r="C503" s="416"/>
      <c r="D503" s="440"/>
      <c r="E503" s="1239" t="str">
        <f>Translations!$B$615</f>
        <v>Kratak opis postupka (Opis treba pokriti osnovne parametre i provedene operacije)</v>
      </c>
      <c r="F503" s="1240"/>
      <c r="G503" s="1010"/>
      <c r="H503" s="1133"/>
      <c r="I503" s="1133"/>
      <c r="J503" s="1133"/>
      <c r="K503" s="1133"/>
      <c r="L503" s="1133"/>
      <c r="M503" s="1133"/>
      <c r="N503" s="1126"/>
      <c r="P503" s="6"/>
      <c r="S503" s="358"/>
    </row>
    <row r="504" spans="1:25" ht="36" customHeight="1" x14ac:dyDescent="0.2">
      <c r="B504" s="416"/>
      <c r="C504" s="416"/>
      <c r="D504" s="440"/>
      <c r="E504" s="1239" t="str">
        <f>Translations!$B$414</f>
        <v>Ustrojstvena jedinica tvrtke odgovorna za postupke i za obradu podataka.</v>
      </c>
      <c r="F504" s="1240"/>
      <c r="G504" s="1010"/>
      <c r="H504" s="1133"/>
      <c r="I504" s="1133"/>
      <c r="J504" s="1133"/>
      <c r="K504" s="1133"/>
      <c r="L504" s="1133"/>
      <c r="M504" s="1133"/>
      <c r="N504" s="1126"/>
      <c r="P504" s="6"/>
      <c r="S504" s="358"/>
    </row>
    <row r="505" spans="1:25" ht="25.5" customHeight="1" x14ac:dyDescent="0.2">
      <c r="B505" s="416"/>
      <c r="C505" s="416"/>
      <c r="D505" s="440"/>
      <c r="E505" s="1239" t="str">
        <f>Translations!$B$416</f>
        <v>Lokacija na kojoj se pohranjuju zapisi</v>
      </c>
      <c r="F505" s="1240"/>
      <c r="G505" s="1010"/>
      <c r="H505" s="1133"/>
      <c r="I505" s="1133"/>
      <c r="J505" s="1133"/>
      <c r="K505" s="1133"/>
      <c r="L505" s="1133"/>
      <c r="M505" s="1133"/>
      <c r="N505" s="1126"/>
      <c r="P505" s="6"/>
      <c r="S505" s="358"/>
    </row>
    <row r="506" spans="1:25" ht="28.5" customHeight="1" x14ac:dyDescent="0.2">
      <c r="B506" s="416"/>
      <c r="C506" s="416"/>
      <c r="D506" s="440"/>
      <c r="E506" s="1239" t="str">
        <f>Translations!$B$418</f>
        <v>Naziv informatičkog sustava koji se koristi (ako je primjenjivo).</v>
      </c>
      <c r="F506" s="1240"/>
      <c r="G506" s="1010"/>
      <c r="H506" s="1133"/>
      <c r="I506" s="1133"/>
      <c r="J506" s="1133"/>
      <c r="K506" s="1133"/>
      <c r="L506" s="1133"/>
      <c r="M506" s="1133"/>
      <c r="N506" s="1126"/>
      <c r="P506" s="6"/>
      <c r="S506" s="358"/>
    </row>
    <row r="507" spans="1:25" ht="25.5" customHeight="1" x14ac:dyDescent="0.2">
      <c r="B507" s="416"/>
      <c r="C507" s="416"/>
      <c r="D507" s="440"/>
      <c r="E507" s="1239" t="str">
        <f>Translations!$B$420</f>
        <v>Popis HRN EN i ostalih primjenjenih normi (ako je primjenjivo)</v>
      </c>
      <c r="F507" s="1240"/>
      <c r="G507" s="1010"/>
      <c r="H507" s="1133"/>
      <c r="I507" s="1133"/>
      <c r="J507" s="1133"/>
      <c r="K507" s="1133"/>
      <c r="L507" s="1133"/>
      <c r="M507" s="1133"/>
      <c r="N507" s="1126"/>
      <c r="P507" s="6"/>
      <c r="S507" s="358"/>
    </row>
    <row r="508" spans="1:25" ht="12.75" hidden="1" customHeight="1" x14ac:dyDescent="0.2">
      <c r="A508" s="12" t="s">
        <v>1088</v>
      </c>
      <c r="B508" s="416"/>
      <c r="C508" s="416"/>
      <c r="D508" s="416"/>
      <c r="E508" s="416"/>
      <c r="F508" s="416"/>
      <c r="G508" s="416"/>
      <c r="H508" s="416"/>
      <c r="I508" s="416"/>
      <c r="J508" s="416"/>
      <c r="K508" s="416"/>
      <c r="L508" s="416"/>
      <c r="M508" s="416"/>
      <c r="N508" s="416"/>
    </row>
    <row r="509" spans="1:25" s="315" customFormat="1" ht="12.75" hidden="1" customHeight="1" x14ac:dyDescent="0.2">
      <c r="A509" s="12" t="s">
        <v>1088</v>
      </c>
      <c r="B509" s="416"/>
      <c r="C509" s="416"/>
      <c r="D509" s="416"/>
      <c r="E509" s="853" t="str">
        <f>Translations!$B$1150</f>
        <v>Daljnji postupak dodan od strane postrojenja</v>
      </c>
      <c r="F509" s="853"/>
      <c r="G509" s="853"/>
      <c r="H509" s="853"/>
      <c r="I509" s="853"/>
      <c r="J509" s="853"/>
      <c r="K509" s="853"/>
      <c r="L509" s="853"/>
      <c r="M509" s="853"/>
      <c r="N509" s="853"/>
      <c r="O509" s="416"/>
      <c r="P509" s="65"/>
      <c r="Q509" s="65"/>
      <c r="R509" s="65"/>
      <c r="S509" s="65"/>
      <c r="T509" s="65"/>
      <c r="U509" s="65"/>
      <c r="V509" s="65"/>
      <c r="W509" s="65"/>
      <c r="X509" s="316"/>
      <c r="Y509" s="316"/>
    </row>
    <row r="510" spans="1:25" s="315" customFormat="1" ht="12.75" hidden="1" customHeight="1" x14ac:dyDescent="0.2">
      <c r="A510" s="12" t="s">
        <v>1088</v>
      </c>
      <c r="B510" s="416"/>
      <c r="C510" s="416"/>
      <c r="D510" s="416"/>
      <c r="E510" s="853"/>
      <c r="F510" s="853"/>
      <c r="G510" s="853"/>
      <c r="H510" s="853"/>
      <c r="I510" s="853"/>
      <c r="J510" s="853"/>
      <c r="K510" s="853"/>
      <c r="L510" s="853"/>
      <c r="M510" s="853"/>
      <c r="N510" s="853"/>
      <c r="O510" s="416"/>
      <c r="P510" s="65"/>
      <c r="Q510" s="65"/>
      <c r="R510" s="65"/>
      <c r="S510" s="65"/>
      <c r="T510" s="65"/>
      <c r="U510" s="65"/>
      <c r="V510" s="65"/>
      <c r="W510" s="65"/>
      <c r="X510" s="316"/>
      <c r="Y510" s="316"/>
    </row>
    <row r="511" spans="1:25" ht="12.75" hidden="1" customHeight="1" x14ac:dyDescent="0.2">
      <c r="A511" s="12" t="s">
        <v>1088</v>
      </c>
      <c r="B511" s="416"/>
      <c r="C511" s="416"/>
      <c r="D511" s="416"/>
      <c r="E511" s="1239" t="str">
        <f>Translations!$B$405</f>
        <v>Naziv postupka</v>
      </c>
      <c r="F511" s="1240"/>
      <c r="G511" s="1036"/>
      <c r="H511" s="979"/>
      <c r="I511" s="979"/>
      <c r="J511" s="979"/>
      <c r="K511" s="979"/>
      <c r="L511" s="979"/>
      <c r="M511" s="979"/>
      <c r="N511" s="980"/>
    </row>
    <row r="512" spans="1:25" ht="12.75" hidden="1" customHeight="1" x14ac:dyDescent="0.2">
      <c r="A512" s="12" t="s">
        <v>1088</v>
      </c>
      <c r="B512" s="416"/>
      <c r="C512" s="416"/>
      <c r="D512" s="416"/>
      <c r="E512" s="1239" t="str">
        <f>Translations!$B$407</f>
        <v>Oznaka postupka</v>
      </c>
      <c r="F512" s="1240"/>
      <c r="G512" s="1036"/>
      <c r="H512" s="979"/>
      <c r="I512" s="979"/>
      <c r="J512" s="979"/>
      <c r="K512" s="979"/>
      <c r="L512" s="979"/>
      <c r="M512" s="979"/>
      <c r="N512" s="980"/>
    </row>
    <row r="513" spans="1:23" ht="12.75" hidden="1" customHeight="1" x14ac:dyDescent="0.2">
      <c r="A513" s="12" t="s">
        <v>1088</v>
      </c>
      <c r="B513" s="416"/>
      <c r="C513" s="416"/>
      <c r="D513" s="416"/>
      <c r="E513" s="1239" t="str">
        <f>Translations!$B$409</f>
        <v>Oznaka dijagrama (ukoliko je primjenjivo)</v>
      </c>
      <c r="F513" s="1240"/>
      <c r="G513" s="1036"/>
      <c r="H513" s="979"/>
      <c r="I513" s="979"/>
      <c r="J513" s="979"/>
      <c r="K513" s="979"/>
      <c r="L513" s="979"/>
      <c r="M513" s="979"/>
      <c r="N513" s="980"/>
    </row>
    <row r="514" spans="1:23" ht="25.5" hidden="1" customHeight="1" x14ac:dyDescent="0.2">
      <c r="A514" s="12" t="s">
        <v>1088</v>
      </c>
      <c r="B514" s="416"/>
      <c r="C514" s="416"/>
      <c r="D514" s="416"/>
      <c r="E514" s="1269" t="str">
        <f>Translations!$B$615</f>
        <v>Kratak opis postupka (Opis treba pokriti osnovne parametre i provedene operacije)</v>
      </c>
      <c r="F514" s="1270"/>
      <c r="G514" s="1100"/>
      <c r="H514" s="1101"/>
      <c r="I514" s="1101"/>
      <c r="J514" s="1101"/>
      <c r="K514" s="1101"/>
      <c r="L514" s="1101"/>
      <c r="M514" s="1101"/>
      <c r="N514" s="1102"/>
    </row>
    <row r="515" spans="1:23" ht="25.5" hidden="1" customHeight="1" x14ac:dyDescent="0.2">
      <c r="A515" s="12" t="s">
        <v>1088</v>
      </c>
      <c r="B515" s="416"/>
      <c r="C515" s="416"/>
      <c r="D515" s="416"/>
      <c r="E515" s="125"/>
      <c r="F515" s="126"/>
      <c r="G515" s="1090"/>
      <c r="H515" s="1091"/>
      <c r="I515" s="1091"/>
      <c r="J515" s="1091"/>
      <c r="K515" s="1091"/>
      <c r="L515" s="1091"/>
      <c r="M515" s="1091"/>
      <c r="N515" s="1092"/>
    </row>
    <row r="516" spans="1:23" ht="25.5" hidden="1" customHeight="1" x14ac:dyDescent="0.2">
      <c r="A516" s="12" t="s">
        <v>1088</v>
      </c>
      <c r="B516" s="416"/>
      <c r="C516" s="416"/>
      <c r="D516" s="416"/>
      <c r="E516" s="127"/>
      <c r="F516" s="128"/>
      <c r="G516" s="1093"/>
      <c r="H516" s="1094"/>
      <c r="I516" s="1094"/>
      <c r="J516" s="1094"/>
      <c r="K516" s="1094"/>
      <c r="L516" s="1094"/>
      <c r="M516" s="1094"/>
      <c r="N516" s="1095"/>
    </row>
    <row r="517" spans="1:23" ht="25.5" hidden="1" customHeight="1" x14ac:dyDescent="0.2">
      <c r="A517" s="12" t="s">
        <v>1088</v>
      </c>
      <c r="B517" s="416"/>
      <c r="C517" s="416"/>
      <c r="D517" s="416"/>
      <c r="E517" s="1239" t="str">
        <f>Translations!$B$414</f>
        <v>Ustrojstvena jedinica tvrtke odgovorna za postupke i za obradu podataka.</v>
      </c>
      <c r="F517" s="1240"/>
      <c r="G517" s="1036"/>
      <c r="H517" s="1037"/>
      <c r="I517" s="1037"/>
      <c r="J517" s="1037"/>
      <c r="K517" s="1037"/>
      <c r="L517" s="1037"/>
      <c r="M517" s="1037"/>
      <c r="N517" s="1060"/>
    </row>
    <row r="518" spans="1:23" ht="12.75" hidden="1" customHeight="1" x14ac:dyDescent="0.2">
      <c r="A518" s="12" t="s">
        <v>1088</v>
      </c>
      <c r="B518" s="416"/>
      <c r="C518" s="416"/>
      <c r="D518" s="416"/>
      <c r="E518" s="1239" t="str">
        <f>Translations!$B$416</f>
        <v>Lokacija na kojoj se pohranjuju zapisi</v>
      </c>
      <c r="F518" s="1240"/>
      <c r="G518" s="1036"/>
      <c r="H518" s="979"/>
      <c r="I518" s="979"/>
      <c r="J518" s="979"/>
      <c r="K518" s="979"/>
      <c r="L518" s="979"/>
      <c r="M518" s="979"/>
      <c r="N518" s="980"/>
    </row>
    <row r="519" spans="1:23" ht="25.5" hidden="1" customHeight="1" x14ac:dyDescent="0.2">
      <c r="A519" s="12" t="s">
        <v>1088</v>
      </c>
      <c r="B519" s="416"/>
      <c r="C519" s="416"/>
      <c r="D519" s="416"/>
      <c r="E519" s="1239" t="str">
        <f>Translations!$B$418</f>
        <v>Naziv informatičkog sustava koji se koristi (ako je primjenjivo).</v>
      </c>
      <c r="F519" s="1240"/>
      <c r="G519" s="1036"/>
      <c r="H519" s="979"/>
      <c r="I519" s="979"/>
      <c r="J519" s="979"/>
      <c r="K519" s="979"/>
      <c r="L519" s="979"/>
      <c r="M519" s="979"/>
      <c r="N519" s="980"/>
    </row>
    <row r="520" spans="1:23" ht="25.5" hidden="1" customHeight="1" x14ac:dyDescent="0.2">
      <c r="A520" s="12" t="s">
        <v>1088</v>
      </c>
      <c r="B520" s="416"/>
      <c r="C520" s="416"/>
      <c r="D520" s="416"/>
      <c r="E520" s="1239" t="str">
        <f>Translations!$B$420</f>
        <v>Popis HRN EN i ostalih primjenjenih normi (ako je primjenjivo)</v>
      </c>
      <c r="F520" s="1240"/>
      <c r="G520" s="1036"/>
      <c r="H520" s="979"/>
      <c r="I520" s="979"/>
      <c r="J520" s="979"/>
      <c r="K520" s="979"/>
      <c r="L520" s="979"/>
      <c r="M520" s="979"/>
      <c r="N520" s="980"/>
    </row>
    <row r="521" spans="1:23" ht="12.75" customHeight="1" x14ac:dyDescent="0.2">
      <c r="A521" s="65" t="s">
        <v>5</v>
      </c>
      <c r="B521" s="416"/>
      <c r="C521" s="416"/>
      <c r="D521" s="416"/>
      <c r="E521" s="416"/>
      <c r="F521" s="416"/>
      <c r="G521" s="416"/>
      <c r="H521" s="416"/>
      <c r="I521" s="416"/>
      <c r="J521" s="416"/>
      <c r="K521" s="416"/>
      <c r="L521" s="416"/>
      <c r="M521" s="416"/>
      <c r="N521" s="416"/>
    </row>
    <row r="522" spans="1:23" ht="5.0999999999999996" customHeight="1" x14ac:dyDescent="0.2">
      <c r="A522" s="12"/>
      <c r="B522" s="416"/>
      <c r="C522" s="429"/>
      <c r="D522" s="14"/>
      <c r="E522" s="416"/>
      <c r="F522" s="416"/>
      <c r="G522" s="1103" t="str">
        <f>Translations!$B$429</f>
        <v>Pritisnite "+" kako bi dodali više postupaka</v>
      </c>
      <c r="H522" s="1104"/>
      <c r="I522" s="1104"/>
      <c r="J522" s="1104"/>
      <c r="K522" s="1105"/>
      <c r="L522" s="416"/>
      <c r="M522" s="321"/>
      <c r="N522" s="416"/>
      <c r="O522" s="337"/>
      <c r="U522" s="368"/>
    </row>
    <row r="523" spans="1:23" ht="12.75" customHeight="1" x14ac:dyDescent="0.2">
      <c r="A523" s="12"/>
      <c r="B523" s="416"/>
      <c r="C523" s="429"/>
      <c r="D523" s="14"/>
      <c r="E523" s="416"/>
      <c r="F523" s="416"/>
      <c r="G523" s="1106"/>
      <c r="H523" s="1107"/>
      <c r="I523" s="1107"/>
      <c r="J523" s="1107"/>
      <c r="K523" s="963"/>
      <c r="L523" s="416"/>
      <c r="M523" s="321"/>
      <c r="N523" s="416"/>
      <c r="O523" s="337"/>
      <c r="U523" s="368"/>
    </row>
    <row r="524" spans="1:23" ht="5.0999999999999996" customHeight="1" x14ac:dyDescent="0.2">
      <c r="A524" s="12"/>
      <c r="B524" s="416"/>
      <c r="C524" s="429"/>
      <c r="D524" s="14"/>
      <c r="E524" s="416"/>
      <c r="F524" s="416"/>
      <c r="G524" s="1108"/>
      <c r="H524" s="1109"/>
      <c r="I524" s="1109"/>
      <c r="J524" s="1109"/>
      <c r="K524" s="1110"/>
      <c r="L524" s="416"/>
      <c r="M524" s="321"/>
      <c r="N524" s="416"/>
      <c r="O524" s="337"/>
      <c r="U524" s="368"/>
    </row>
    <row r="525" spans="1:23" ht="12.75" customHeight="1" x14ac:dyDescent="0.2">
      <c r="B525" s="416"/>
      <c r="C525" s="416"/>
      <c r="D525" s="416"/>
      <c r="E525" s="416"/>
      <c r="F525" s="416"/>
      <c r="G525" s="416"/>
      <c r="H525" s="416"/>
      <c r="I525" s="416"/>
      <c r="J525" s="416"/>
      <c r="K525" s="416"/>
      <c r="L525" s="416"/>
      <c r="M525" s="416"/>
      <c r="N525" s="416"/>
    </row>
    <row r="526" spans="1:23" ht="15" customHeight="1" x14ac:dyDescent="0.2">
      <c r="B526" s="416"/>
      <c r="C526" s="416"/>
      <c r="D526" s="440"/>
      <c r="E526" s="416"/>
      <c r="F526" s="882" t="str">
        <f>EUconst_MsgNextSheet</f>
        <v xml:space="preserve">&lt;&lt;&lt; Pritisnite ovdje kako bi prešli na slijedeći list &gt;&gt;&gt; </v>
      </c>
      <c r="G526" s="882"/>
      <c r="H526" s="882"/>
      <c r="I526" s="882"/>
      <c r="J526" s="882"/>
      <c r="K526" s="882"/>
      <c r="L526" s="882"/>
      <c r="M526" s="416"/>
      <c r="N526" s="416"/>
      <c r="P526" s="6"/>
      <c r="S526" s="358"/>
    </row>
    <row r="527" spans="1:23" x14ac:dyDescent="0.2">
      <c r="B527" s="416"/>
      <c r="C527" s="416"/>
      <c r="D527" s="440"/>
      <c r="E527" s="416"/>
      <c r="F527" s="416"/>
      <c r="G527" s="416"/>
      <c r="H527" s="416"/>
      <c r="I527" s="416"/>
      <c r="J527" s="416"/>
      <c r="K527" s="416"/>
      <c r="L527" s="416"/>
      <c r="M527" s="416"/>
      <c r="N527" s="416"/>
      <c r="O527" s="416"/>
      <c r="P527" s="452"/>
      <c r="Q527" s="452"/>
      <c r="R527" s="452"/>
      <c r="S527" s="452"/>
      <c r="T527" s="452"/>
      <c r="U527" s="452"/>
      <c r="V527" s="452"/>
      <c r="W527" s="452"/>
    </row>
  </sheetData>
  <sheetProtection sheet="1" objects="1" scenarios="1" formatCells="0" formatColumns="0" formatRows="0"/>
  <mergeCells count="569">
    <mergeCell ref="E447:N447"/>
    <mergeCell ref="F438:N438"/>
    <mergeCell ref="F439:N439"/>
    <mergeCell ref="D441:N441"/>
    <mergeCell ref="E443:N443"/>
    <mergeCell ref="E445:N445"/>
    <mergeCell ref="E446:N446"/>
    <mergeCell ref="F429:N429"/>
    <mergeCell ref="F430:N430"/>
    <mergeCell ref="F432:N432"/>
    <mergeCell ref="F433:N433"/>
    <mergeCell ref="F435:N435"/>
    <mergeCell ref="F436:N436"/>
    <mergeCell ref="M392:N392"/>
    <mergeCell ref="E420:N420"/>
    <mergeCell ref="E421:N421"/>
    <mergeCell ref="E422:N422"/>
    <mergeCell ref="E424:N424"/>
    <mergeCell ref="F426:N426"/>
    <mergeCell ref="F427:N427"/>
    <mergeCell ref="E407:N407"/>
    <mergeCell ref="E408:N408"/>
    <mergeCell ref="E409:N409"/>
    <mergeCell ref="D415:N415"/>
    <mergeCell ref="E417:N417"/>
    <mergeCell ref="E418:N418"/>
    <mergeCell ref="M334:N334"/>
    <mergeCell ref="F317:N317"/>
    <mergeCell ref="F319:N319"/>
    <mergeCell ref="F320:N320"/>
    <mergeCell ref="F322:N322"/>
    <mergeCell ref="F323:N323"/>
    <mergeCell ref="D325:N325"/>
    <mergeCell ref="F378:N378"/>
    <mergeCell ref="E366:N366"/>
    <mergeCell ref="F374:N374"/>
    <mergeCell ref="F375:N375"/>
    <mergeCell ref="F377:N377"/>
    <mergeCell ref="E359:N359"/>
    <mergeCell ref="E360:N360"/>
    <mergeCell ref="F368:N368"/>
    <mergeCell ref="F369:N369"/>
    <mergeCell ref="F371:N371"/>
    <mergeCell ref="F372:N372"/>
    <mergeCell ref="E362:N362"/>
    <mergeCell ref="E363:N363"/>
    <mergeCell ref="E364:N364"/>
    <mergeCell ref="E351:N351"/>
    <mergeCell ref="E291:N291"/>
    <mergeCell ref="E292:N292"/>
    <mergeCell ref="E293:N293"/>
    <mergeCell ref="E336:G336"/>
    <mergeCell ref="H336:J336"/>
    <mergeCell ref="M336:N336"/>
    <mergeCell ref="E308:N308"/>
    <mergeCell ref="F310:N310"/>
    <mergeCell ref="F311:N311"/>
    <mergeCell ref="F313:N313"/>
    <mergeCell ref="F314:N314"/>
    <mergeCell ref="F316:N316"/>
    <mergeCell ref="D299:N299"/>
    <mergeCell ref="E301:N301"/>
    <mergeCell ref="E302:N302"/>
    <mergeCell ref="E304:N304"/>
    <mergeCell ref="E305:N305"/>
    <mergeCell ref="E306:N306"/>
    <mergeCell ref="E327:N327"/>
    <mergeCell ref="E329:N329"/>
    <mergeCell ref="E330:N330"/>
    <mergeCell ref="E331:N331"/>
    <mergeCell ref="D334:G334"/>
    <mergeCell ref="H334:L334"/>
    <mergeCell ref="E250:N250"/>
    <mergeCell ref="F252:N252"/>
    <mergeCell ref="F253:N253"/>
    <mergeCell ref="F255:N255"/>
    <mergeCell ref="F256:N256"/>
    <mergeCell ref="D338:N338"/>
    <mergeCell ref="F258:N258"/>
    <mergeCell ref="F259:N259"/>
    <mergeCell ref="F261:N261"/>
    <mergeCell ref="F262:N262"/>
    <mergeCell ref="E273:N273"/>
    <mergeCell ref="D276:G276"/>
    <mergeCell ref="H276:L276"/>
    <mergeCell ref="M276:N276"/>
    <mergeCell ref="E278:G278"/>
    <mergeCell ref="H278:J278"/>
    <mergeCell ref="M278:N278"/>
    <mergeCell ref="F264:N264"/>
    <mergeCell ref="F265:N265"/>
    <mergeCell ref="D267:N267"/>
    <mergeCell ref="E269:N269"/>
    <mergeCell ref="E271:N271"/>
    <mergeCell ref="E272:N272"/>
    <mergeCell ref="D285:N285"/>
    <mergeCell ref="E234:N234"/>
    <mergeCell ref="E235:N235"/>
    <mergeCell ref="E341:N341"/>
    <mergeCell ref="D343:N343"/>
    <mergeCell ref="E349:N349"/>
    <mergeCell ref="E350:N350"/>
    <mergeCell ref="D218:G218"/>
    <mergeCell ref="H218:L218"/>
    <mergeCell ref="M218:N218"/>
    <mergeCell ref="E220:G220"/>
    <mergeCell ref="H220:J220"/>
    <mergeCell ref="M220:N220"/>
    <mergeCell ref="D222:N222"/>
    <mergeCell ref="E225:N225"/>
    <mergeCell ref="D241:N241"/>
    <mergeCell ref="E243:N243"/>
    <mergeCell ref="E244:N244"/>
    <mergeCell ref="E246:N246"/>
    <mergeCell ref="E247:N247"/>
    <mergeCell ref="E248:N248"/>
    <mergeCell ref="D227:N227"/>
    <mergeCell ref="E233:N233"/>
    <mergeCell ref="D280:N280"/>
    <mergeCell ref="E283:N283"/>
    <mergeCell ref="G506:N506"/>
    <mergeCell ref="G517:N517"/>
    <mergeCell ref="E507:F507"/>
    <mergeCell ref="E520:F520"/>
    <mergeCell ref="G520:N520"/>
    <mergeCell ref="G512:N512"/>
    <mergeCell ref="E518:F518"/>
    <mergeCell ref="G511:N511"/>
    <mergeCell ref="D357:N357"/>
    <mergeCell ref="F380:N380"/>
    <mergeCell ref="F381:N381"/>
    <mergeCell ref="E394:G394"/>
    <mergeCell ref="H394:J394"/>
    <mergeCell ref="M394:N394"/>
    <mergeCell ref="D396:N396"/>
    <mergeCell ref="E399:N399"/>
    <mergeCell ref="D401:N401"/>
    <mergeCell ref="D383:N383"/>
    <mergeCell ref="E385:N385"/>
    <mergeCell ref="E387:N387"/>
    <mergeCell ref="E388:N388"/>
    <mergeCell ref="E389:N389"/>
    <mergeCell ref="D392:G392"/>
    <mergeCell ref="H392:L392"/>
    <mergeCell ref="E510:N510"/>
    <mergeCell ref="E509:N509"/>
    <mergeCell ref="E513:F513"/>
    <mergeCell ref="G505:N505"/>
    <mergeCell ref="G522:K524"/>
    <mergeCell ref="G500:N500"/>
    <mergeCell ref="E519:F519"/>
    <mergeCell ref="G519:N519"/>
    <mergeCell ref="G503:N503"/>
    <mergeCell ref="E514:F514"/>
    <mergeCell ref="G513:N513"/>
    <mergeCell ref="G516:N516"/>
    <mergeCell ref="E504:F504"/>
    <mergeCell ref="E505:F505"/>
    <mergeCell ref="E517:F517"/>
    <mergeCell ref="E506:F506"/>
    <mergeCell ref="E512:F512"/>
    <mergeCell ref="G514:N514"/>
    <mergeCell ref="G507:N507"/>
    <mergeCell ref="G515:N515"/>
    <mergeCell ref="E511:F511"/>
    <mergeCell ref="G518:N518"/>
    <mergeCell ref="G502:N502"/>
    <mergeCell ref="G504:N504"/>
    <mergeCell ref="E503:F503"/>
    <mergeCell ref="E502:F502"/>
    <mergeCell ref="E497:F497"/>
    <mergeCell ref="E495:F495"/>
    <mergeCell ref="G487:N487"/>
    <mergeCell ref="E496:F496"/>
    <mergeCell ref="E494:F494"/>
    <mergeCell ref="E491:F491"/>
    <mergeCell ref="E493:F493"/>
    <mergeCell ref="E489:N489"/>
    <mergeCell ref="G494:N494"/>
    <mergeCell ref="E501:F501"/>
    <mergeCell ref="G496:N496"/>
    <mergeCell ref="G497:N497"/>
    <mergeCell ref="G501:N501"/>
    <mergeCell ref="E454:N454"/>
    <mergeCell ref="F526:L526"/>
    <mergeCell ref="E468:N468"/>
    <mergeCell ref="G472:N472"/>
    <mergeCell ref="G471:N471"/>
    <mergeCell ref="G486:N486"/>
    <mergeCell ref="E461:F461"/>
    <mergeCell ref="G493:N493"/>
    <mergeCell ref="E483:F483"/>
    <mergeCell ref="E458:F458"/>
    <mergeCell ref="E492:F492"/>
    <mergeCell ref="G492:N492"/>
    <mergeCell ref="G491:N491"/>
    <mergeCell ref="E490:F490"/>
    <mergeCell ref="G490:N490"/>
    <mergeCell ref="E484:F484"/>
    <mergeCell ref="E481:F481"/>
    <mergeCell ref="E485:F485"/>
    <mergeCell ref="E482:F482"/>
    <mergeCell ref="E487:F487"/>
    <mergeCell ref="G495:N495"/>
    <mergeCell ref="E500:F500"/>
    <mergeCell ref="G485:N485"/>
    <mergeCell ref="E499:N499"/>
    <mergeCell ref="M141:N141"/>
    <mergeCell ref="E160:N160"/>
    <mergeCell ref="E165:N165"/>
    <mergeCell ref="H141:J141"/>
    <mergeCell ref="F149:N149"/>
    <mergeCell ref="F192:N192"/>
    <mergeCell ref="D180:N180"/>
    <mergeCell ref="E209:N209"/>
    <mergeCell ref="E213:N213"/>
    <mergeCell ref="E141:G141"/>
    <mergeCell ref="E190:N190"/>
    <mergeCell ref="F201:N201"/>
    <mergeCell ref="E183:N183"/>
    <mergeCell ref="F193:N193"/>
    <mergeCell ref="E178:N178"/>
    <mergeCell ref="F205:N205"/>
    <mergeCell ref="E211:N211"/>
    <mergeCell ref="M103:N103"/>
    <mergeCell ref="M117:N117"/>
    <mergeCell ref="I107:K107"/>
    <mergeCell ref="F116:G116"/>
    <mergeCell ref="I105:K105"/>
    <mergeCell ref="I106:K106"/>
    <mergeCell ref="M111:N111"/>
    <mergeCell ref="I110:K110"/>
    <mergeCell ref="D135:G135"/>
    <mergeCell ref="F111:G111"/>
    <mergeCell ref="I108:K108"/>
    <mergeCell ref="F112:G112"/>
    <mergeCell ref="M110:N110"/>
    <mergeCell ref="M112:N112"/>
    <mergeCell ref="I112:K112"/>
    <mergeCell ref="I109:K109"/>
    <mergeCell ref="F110:G110"/>
    <mergeCell ref="D129:N129"/>
    <mergeCell ref="H135:L135"/>
    <mergeCell ref="I111:K111"/>
    <mergeCell ref="F117:G117"/>
    <mergeCell ref="F108:G108"/>
    <mergeCell ref="C74:D75"/>
    <mergeCell ref="M74:M75"/>
    <mergeCell ref="M109:N109"/>
    <mergeCell ref="F118:G118"/>
    <mergeCell ref="M106:N106"/>
    <mergeCell ref="M108:N108"/>
    <mergeCell ref="F109:G109"/>
    <mergeCell ref="E95:N95"/>
    <mergeCell ref="F115:G115"/>
    <mergeCell ref="I115:K115"/>
    <mergeCell ref="M115:N115"/>
    <mergeCell ref="I116:K116"/>
    <mergeCell ref="I103:K103"/>
    <mergeCell ref="M100:N100"/>
    <mergeCell ref="F101:G101"/>
    <mergeCell ref="E98:N98"/>
    <mergeCell ref="I100:K100"/>
    <mergeCell ref="E97:N97"/>
    <mergeCell ref="F100:G100"/>
    <mergeCell ref="F105:G105"/>
    <mergeCell ref="M114:N114"/>
    <mergeCell ref="M116:N116"/>
    <mergeCell ref="F107:G107"/>
    <mergeCell ref="F114:G114"/>
    <mergeCell ref="T72:T73"/>
    <mergeCell ref="N76:N77"/>
    <mergeCell ref="M72:M73"/>
    <mergeCell ref="N72:N73"/>
    <mergeCell ref="M76:M77"/>
    <mergeCell ref="S76:S77"/>
    <mergeCell ref="T76:T77"/>
    <mergeCell ref="N74:N75"/>
    <mergeCell ref="E137:G137"/>
    <mergeCell ref="G120:K122"/>
    <mergeCell ref="S74:S75"/>
    <mergeCell ref="T74:T75"/>
    <mergeCell ref="D128:N128"/>
    <mergeCell ref="I114:K114"/>
    <mergeCell ref="M107:N107"/>
    <mergeCell ref="I101:K101"/>
    <mergeCell ref="M101:N101"/>
    <mergeCell ref="E96:N96"/>
    <mergeCell ref="F102:G102"/>
    <mergeCell ref="I102:K102"/>
    <mergeCell ref="M102:N102"/>
    <mergeCell ref="I104:K104"/>
    <mergeCell ref="M104:N104"/>
    <mergeCell ref="F103:G103"/>
    <mergeCell ref="M62:M63"/>
    <mergeCell ref="E70:F71"/>
    <mergeCell ref="E74:F75"/>
    <mergeCell ref="E76:F77"/>
    <mergeCell ref="N70:N71"/>
    <mergeCell ref="L70:L71"/>
    <mergeCell ref="G62:G63"/>
    <mergeCell ref="L62:L63"/>
    <mergeCell ref="H60:H61"/>
    <mergeCell ref="L60:L61"/>
    <mergeCell ref="L58:M58"/>
    <mergeCell ref="E62:F63"/>
    <mergeCell ref="U72:U73"/>
    <mergeCell ref="T70:T71"/>
    <mergeCell ref="S72:S73"/>
    <mergeCell ref="S70:S71"/>
    <mergeCell ref="U70:U71"/>
    <mergeCell ref="M70:M71"/>
    <mergeCell ref="N68:N69"/>
    <mergeCell ref="T68:T69"/>
    <mergeCell ref="M66:M67"/>
    <mergeCell ref="U66:U67"/>
    <mergeCell ref="T66:T67"/>
    <mergeCell ref="M68:M69"/>
    <mergeCell ref="H72:H73"/>
    <mergeCell ref="L72:L73"/>
    <mergeCell ref="M60:M61"/>
    <mergeCell ref="E66:F67"/>
    <mergeCell ref="E68:F69"/>
    <mergeCell ref="N62:N63"/>
    <mergeCell ref="G60:G61"/>
    <mergeCell ref="E60:F61"/>
    <mergeCell ref="M64:M65"/>
    <mergeCell ref="H68:H69"/>
    <mergeCell ref="E32:N32"/>
    <mergeCell ref="E34:N34"/>
    <mergeCell ref="E31:N31"/>
    <mergeCell ref="E33:N33"/>
    <mergeCell ref="E55:N55"/>
    <mergeCell ref="E49:N49"/>
    <mergeCell ref="E50:N50"/>
    <mergeCell ref="U68:U69"/>
    <mergeCell ref="T64:T65"/>
    <mergeCell ref="N64:N65"/>
    <mergeCell ref="S64:S65"/>
    <mergeCell ref="S66:S67"/>
    <mergeCell ref="S68:S69"/>
    <mergeCell ref="N66:N67"/>
    <mergeCell ref="H58:J58"/>
    <mergeCell ref="N58:N59"/>
    <mergeCell ref="H64:H65"/>
    <mergeCell ref="G68:G69"/>
    <mergeCell ref="G64:G65"/>
    <mergeCell ref="L64:L65"/>
    <mergeCell ref="U64:U65"/>
    <mergeCell ref="E58:F59"/>
    <mergeCell ref="H62:H63"/>
    <mergeCell ref="K58:K59"/>
    <mergeCell ref="M80:M81"/>
    <mergeCell ref="N80:N81"/>
    <mergeCell ref="H80:H81"/>
    <mergeCell ref="L78:L79"/>
    <mergeCell ref="M78:M79"/>
    <mergeCell ref="H78:H79"/>
    <mergeCell ref="H66:H67"/>
    <mergeCell ref="G66:G67"/>
    <mergeCell ref="L68:L69"/>
    <mergeCell ref="G70:G71"/>
    <mergeCell ref="H70:H71"/>
    <mergeCell ref="L66:L67"/>
    <mergeCell ref="H76:H77"/>
    <mergeCell ref="L76:L77"/>
    <mergeCell ref="H74:H75"/>
    <mergeCell ref="L74:L75"/>
    <mergeCell ref="E44:N44"/>
    <mergeCell ref="E47:N47"/>
    <mergeCell ref="E52:N52"/>
    <mergeCell ref="E53:N53"/>
    <mergeCell ref="E54:N54"/>
    <mergeCell ref="E56:N56"/>
    <mergeCell ref="E26:N26"/>
    <mergeCell ref="N78:N79"/>
    <mergeCell ref="E29:N29"/>
    <mergeCell ref="E27:N27"/>
    <mergeCell ref="E41:N41"/>
    <mergeCell ref="E51:N51"/>
    <mergeCell ref="E48:N48"/>
    <mergeCell ref="E46:N46"/>
    <mergeCell ref="J43:N43"/>
    <mergeCell ref="E40:N40"/>
    <mergeCell ref="E37:N37"/>
    <mergeCell ref="E28:N28"/>
    <mergeCell ref="E43:I43"/>
    <mergeCell ref="E36:N36"/>
    <mergeCell ref="E30:N30"/>
    <mergeCell ref="E35:N35"/>
    <mergeCell ref="E39:N39"/>
    <mergeCell ref="E38:N38"/>
    <mergeCell ref="K8:N8"/>
    <mergeCell ref="E13:N13"/>
    <mergeCell ref="E12:N12"/>
    <mergeCell ref="E25:N25"/>
    <mergeCell ref="G4:H4"/>
    <mergeCell ref="I4:J4"/>
    <mergeCell ref="E15:N15"/>
    <mergeCell ref="E24:N24"/>
    <mergeCell ref="E20:N20"/>
    <mergeCell ref="E16:N16"/>
    <mergeCell ref="E22:N22"/>
    <mergeCell ref="E23:N23"/>
    <mergeCell ref="C6:K6"/>
    <mergeCell ref="L6:N6"/>
    <mergeCell ref="D10:N10"/>
    <mergeCell ref="E17:N17"/>
    <mergeCell ref="E18:N18"/>
    <mergeCell ref="E19:N19"/>
    <mergeCell ref="E3:F3"/>
    <mergeCell ref="I3:J3"/>
    <mergeCell ref="B2:D4"/>
    <mergeCell ref="K2:L2"/>
    <mergeCell ref="K4:L4"/>
    <mergeCell ref="M2:N2"/>
    <mergeCell ref="I2:J2"/>
    <mergeCell ref="M4:N4"/>
    <mergeCell ref="E4:F4"/>
    <mergeCell ref="E2:F2"/>
    <mergeCell ref="G2:H2"/>
    <mergeCell ref="G3:H3"/>
    <mergeCell ref="K3:L3"/>
    <mergeCell ref="M3:N3"/>
    <mergeCell ref="C58:D59"/>
    <mergeCell ref="N60:N61"/>
    <mergeCell ref="G58:G59"/>
    <mergeCell ref="F113:G113"/>
    <mergeCell ref="I113:K113"/>
    <mergeCell ref="M113:N113"/>
    <mergeCell ref="M105:N105"/>
    <mergeCell ref="C64:D65"/>
    <mergeCell ref="C66:D67"/>
    <mergeCell ref="C72:D73"/>
    <mergeCell ref="C60:D61"/>
    <mergeCell ref="F106:G106"/>
    <mergeCell ref="C76:D77"/>
    <mergeCell ref="C62:D63"/>
    <mergeCell ref="G72:G73"/>
    <mergeCell ref="G76:G77"/>
    <mergeCell ref="C80:D81"/>
    <mergeCell ref="E64:F65"/>
    <mergeCell ref="C68:D69"/>
    <mergeCell ref="C70:D71"/>
    <mergeCell ref="E72:F73"/>
    <mergeCell ref="C78:D79"/>
    <mergeCell ref="E82:F83"/>
    <mergeCell ref="C82:D83"/>
    <mergeCell ref="U84:U85"/>
    <mergeCell ref="L84:L85"/>
    <mergeCell ref="E91:I91"/>
    <mergeCell ref="J91:N91"/>
    <mergeCell ref="S84:S85"/>
    <mergeCell ref="G87:K89"/>
    <mergeCell ref="E471:F471"/>
    <mergeCell ref="D127:N127"/>
    <mergeCell ref="I117:K117"/>
    <mergeCell ref="T84:T85"/>
    <mergeCell ref="E92:N92"/>
    <mergeCell ref="N84:N85"/>
    <mergeCell ref="G84:G85"/>
    <mergeCell ref="E84:F85"/>
    <mergeCell ref="E455:N455"/>
    <mergeCell ref="C84:D85"/>
    <mergeCell ref="D171:G171"/>
    <mergeCell ref="F204:N204"/>
    <mergeCell ref="E177:N177"/>
    <mergeCell ref="F196:N196"/>
    <mergeCell ref="E182:N182"/>
    <mergeCell ref="E176:N176"/>
    <mergeCell ref="E185:N185"/>
    <mergeCell ref="F202:N202"/>
    <mergeCell ref="U82:U83"/>
    <mergeCell ref="H82:H83"/>
    <mergeCell ref="E93:N93"/>
    <mergeCell ref="U74:U75"/>
    <mergeCell ref="U76:U77"/>
    <mergeCell ref="T78:T79"/>
    <mergeCell ref="U78:U79"/>
    <mergeCell ref="L80:L81"/>
    <mergeCell ref="S82:S83"/>
    <mergeCell ref="T80:T81"/>
    <mergeCell ref="U80:U81"/>
    <mergeCell ref="S78:S79"/>
    <mergeCell ref="S80:S81"/>
    <mergeCell ref="E78:F79"/>
    <mergeCell ref="G78:G79"/>
    <mergeCell ref="G74:G75"/>
    <mergeCell ref="E80:F81"/>
    <mergeCell ref="G80:G81"/>
    <mergeCell ref="T82:T83"/>
    <mergeCell ref="H84:H85"/>
    <mergeCell ref="M84:M85"/>
    <mergeCell ref="L82:L83"/>
    <mergeCell ref="M82:M83"/>
    <mergeCell ref="N82:N83"/>
    <mergeCell ref="G82:G83"/>
    <mergeCell ref="F104:G104"/>
    <mergeCell ref="E166:N166"/>
    <mergeCell ref="D154:N154"/>
    <mergeCell ref="D130:N130"/>
    <mergeCell ref="D125:N125"/>
    <mergeCell ref="E159:N159"/>
    <mergeCell ref="E151:N151"/>
    <mergeCell ref="H137:J137"/>
    <mergeCell ref="M139:N139"/>
    <mergeCell ref="M135:N135"/>
    <mergeCell ref="E164:N164"/>
    <mergeCell ref="M137:N137"/>
    <mergeCell ref="E144:N144"/>
    <mergeCell ref="E143:N143"/>
    <mergeCell ref="D146:N146"/>
    <mergeCell ref="I118:K118"/>
    <mergeCell ref="M118:N118"/>
    <mergeCell ref="D131:N131"/>
    <mergeCell ref="D139:G139"/>
    <mergeCell ref="H139:L139"/>
    <mergeCell ref="E148:N148"/>
    <mergeCell ref="E152:N152"/>
    <mergeCell ref="D157:G157"/>
    <mergeCell ref="E215:N215"/>
    <mergeCell ref="E186:N186"/>
    <mergeCell ref="F199:N199"/>
    <mergeCell ref="E187:N187"/>
    <mergeCell ref="F195:N195"/>
    <mergeCell ref="E189:N189"/>
    <mergeCell ref="D207:N207"/>
    <mergeCell ref="E210:N210"/>
    <mergeCell ref="F198:N198"/>
    <mergeCell ref="E214:N214"/>
    <mergeCell ref="E473:F473"/>
    <mergeCell ref="E464:F464"/>
    <mergeCell ref="G459:N459"/>
    <mergeCell ref="G483:N483"/>
    <mergeCell ref="G473:N473"/>
    <mergeCell ref="G484:N484"/>
    <mergeCell ref="E476:F476"/>
    <mergeCell ref="E474:F474"/>
    <mergeCell ref="G480:N480"/>
    <mergeCell ref="G474:N474"/>
    <mergeCell ref="E480:F480"/>
    <mergeCell ref="E477:F477"/>
    <mergeCell ref="G476:N476"/>
    <mergeCell ref="E479:N479"/>
    <mergeCell ref="G477:N477"/>
    <mergeCell ref="E453:N453"/>
    <mergeCell ref="E486:F486"/>
    <mergeCell ref="G481:N481"/>
    <mergeCell ref="D451:N451"/>
    <mergeCell ref="G482:N482"/>
    <mergeCell ref="G470:N470"/>
    <mergeCell ref="E470:F470"/>
    <mergeCell ref="E467:N467"/>
    <mergeCell ref="E462:F462"/>
    <mergeCell ref="E456:N456"/>
    <mergeCell ref="G458:N458"/>
    <mergeCell ref="E460:F460"/>
    <mergeCell ref="E475:F475"/>
    <mergeCell ref="G460:N460"/>
    <mergeCell ref="G465:N465"/>
    <mergeCell ref="G461:N461"/>
    <mergeCell ref="G463:N463"/>
    <mergeCell ref="E463:F463"/>
    <mergeCell ref="G475:N475"/>
    <mergeCell ref="E472:F472"/>
    <mergeCell ref="E459:F459"/>
    <mergeCell ref="G462:N462"/>
    <mergeCell ref="E465:F465"/>
    <mergeCell ref="G464:N464"/>
  </mergeCells>
  <phoneticPr fontId="39" type="noConversion"/>
  <conditionalFormatting sqref="G490:G497 G500:G507 G480:G487 G458:G465 G470:G477">
    <cfRule type="expression" dxfId="271" priority="45" stopIfTrue="1">
      <formula>($R$13=2)</formula>
    </cfRule>
  </conditionalFormatting>
  <conditionalFormatting sqref="J91:N91">
    <cfRule type="expression" dxfId="270" priority="47" stopIfTrue="1">
      <formula>($Y$6=TRUE)</formula>
    </cfRule>
    <cfRule type="expression" dxfId="269" priority="48" stopIfTrue="1">
      <formula>($W$91=TRUE)</formula>
    </cfRule>
  </conditionalFormatting>
  <conditionalFormatting sqref="F103:N118">
    <cfRule type="expression" dxfId="268" priority="50" stopIfTrue="1">
      <formula>($Y$6=TRUE)</formula>
    </cfRule>
  </conditionalFormatting>
  <conditionalFormatting sqref="E22:N41 J43:N43 E64:N85">
    <cfRule type="expression" dxfId="267" priority="49" stopIfTrue="1">
      <formula>($Y$6=TRUE)</formula>
    </cfRule>
  </conditionalFormatting>
  <conditionalFormatting sqref="C135:N507">
    <cfRule type="expression" dxfId="266" priority="1">
      <formula>$Y$6=TRUE</formula>
    </cfRule>
  </conditionalFormatting>
  <dataValidations count="5">
    <dataValidation type="list" allowBlank="1" showInputMessage="1" showErrorMessage="1" sqref="H169 H238 H296 H354 H412" xr:uid="{00000000-0002-0000-0700-000000000000}">
      <formula1>MeasurementTiers</formula1>
    </dataValidation>
    <dataValidation type="list" allowBlank="1" showInputMessage="1" showErrorMessage="1" sqref="H156:L156 H229:L229 H287:L287 H345:L345 H403:L403" xr:uid="{00000000-0002-0000-0700-000001000000}">
      <formula1>CNTR_MeasurementInstrumentListMx</formula1>
    </dataValidation>
    <dataValidation type="list" allowBlank="1" showInputMessage="1" showErrorMessage="1" sqref="H141 H137 H220 H278 H336 H394" xr:uid="{00000000-0002-0000-0700-000002000000}">
      <formula1>OperationType</formula1>
    </dataValidation>
    <dataValidation type="list" allowBlank="1" showInputMessage="1" showErrorMessage="1" sqref="L101:L118" xr:uid="{00000000-0002-0000-0700-000003000000}">
      <formula1>EUconst_TrueFalse</formula1>
    </dataValidation>
    <dataValidation allowBlank="1" showInputMessage="1" sqref="G104:G117 F103:F117 F118:G118" xr:uid="{00000000-0002-0000-0700-000004000000}"/>
  </dataValidations>
  <hyperlinks>
    <hyperlink ref="E4:F4" location="JUMP_F_Bottom" display="End of sheet" xr:uid="{00000000-0004-0000-0700-000000000000}"/>
    <hyperlink ref="G2:H2" location="JUMP_a_Content" display="Table of contents" xr:uid="{00000000-0004-0000-0700-000001000000}"/>
    <hyperlink ref="I2:J2" location="JUMP_E_Top" display="Previous sheet" xr:uid="{00000000-0004-0000-0700-000002000000}"/>
    <hyperlink ref="K2:L2" location="JUMP_G_Top" display="Next sheet" xr:uid="{00000000-0004-0000-0700-000003000000}"/>
    <hyperlink ref="E3:F3" location="JUMP_F_Top" display="Top of sheet" xr:uid="{00000000-0004-0000-0700-000004000000}"/>
    <hyperlink ref="F526:L526" location="JUMP_E_Top" display="JUMP_E_Top" xr:uid="{00000000-0004-0000-0700-000005000000}"/>
    <hyperlink ref="G3:H3" location="JUMP_F_9" display="Measurement of emissions" xr:uid="{00000000-0004-0000-0700-000006000000}"/>
    <hyperlink ref="I3:J3" location="JUMP_F_10" display="Measurement points" xr:uid="{00000000-0004-0000-0700-000007000000}"/>
    <hyperlink ref="G4:H4" location="JUMP_F_11" display="JUMP_F_11" xr:uid="{00000000-0004-0000-0700-000008000000}"/>
  </hyperlinks>
  <pageMargins left="0.78740157480314965" right="0.78740157480314965" top="0.78740157480314965" bottom="0.78740157480314965" header="0.39370078740157483" footer="0.39370078740157483"/>
  <pageSetup paperSize="9" scale="61" fitToHeight="20" orientation="portrait" r:id="rId1"/>
  <headerFooter alignWithMargins="0">
    <oddHeader>&amp;L&amp;F, &amp;A&amp;R&amp;D, &amp;T</oddHeader>
    <oddFooter>&amp;C&amp;P / &amp;N</oddFooter>
  </headerFooter>
  <rowBreaks count="2" manualBreakCount="2">
    <brk id="452" min="1" max="13" man="1"/>
    <brk id="498" max="17"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indexed="10"/>
    <pageSetUpPr fitToPage="1"/>
  </sheetPr>
  <dimension ref="A1:O86"/>
  <sheetViews>
    <sheetView workbookViewId="0">
      <pane ySplit="4" topLeftCell="A62" activePane="bottomLeft" state="frozen"/>
      <selection activeCell="B2" sqref="B2"/>
      <selection pane="bottomLeft" activeCell="E22" sqref="E22:N22"/>
    </sheetView>
  </sheetViews>
  <sheetFormatPr defaultColWidth="9.140625" defaultRowHeight="12.75" x14ac:dyDescent="0.2"/>
  <cols>
    <col min="1" max="1" width="3.42578125" style="8" hidden="1" customWidth="1"/>
    <col min="2" max="2" width="3.42578125" style="8" customWidth="1"/>
    <col min="3" max="4" width="4.7109375" style="8" customWidth="1"/>
    <col min="5" max="14" width="12.7109375" style="8" customWidth="1"/>
    <col min="15" max="15" width="4.7109375" style="8" customWidth="1"/>
    <col min="16" max="16384" width="9.140625" style="8"/>
  </cols>
  <sheetData>
    <row r="1" spans="1:15" ht="13.5" hidden="1" thickBot="1" x14ac:dyDescent="0.25">
      <c r="A1" s="12" t="s">
        <v>1088</v>
      </c>
      <c r="B1" s="72"/>
      <c r="C1" s="72"/>
      <c r="D1" s="75"/>
      <c r="E1" s="72"/>
      <c r="F1" s="72"/>
      <c r="G1" s="72"/>
      <c r="H1" s="72"/>
      <c r="I1" s="72"/>
      <c r="J1" s="72"/>
      <c r="K1" s="72"/>
      <c r="L1" s="72"/>
      <c r="M1" s="72"/>
      <c r="N1" s="72"/>
      <c r="O1" s="72"/>
    </row>
    <row r="2" spans="1:15" ht="13.5" customHeight="1" thickBot="1" x14ac:dyDescent="0.25">
      <c r="A2" s="12"/>
      <c r="B2" s="930" t="str">
        <f>Translations!$B$621</f>
        <v>G. Nadomjesni pristupi</v>
      </c>
      <c r="C2" s="931"/>
      <c r="D2" s="932"/>
      <c r="E2" s="928" t="str">
        <f>Translations!$B$59</f>
        <v>Navigacijsko područje:</v>
      </c>
      <c r="F2" s="890"/>
      <c r="G2" s="883" t="str">
        <f>Translations!$B$60</f>
        <v>Sadržaj</v>
      </c>
      <c r="H2" s="884"/>
      <c r="I2" s="883" t="str">
        <f>Translations!$B$61</f>
        <v>Prethodni list</v>
      </c>
      <c r="J2" s="884"/>
      <c r="K2" s="883" t="str">
        <f>Translations!$B$62</f>
        <v>Sljedeći list</v>
      </c>
      <c r="L2" s="884"/>
      <c r="M2" s="885"/>
      <c r="N2" s="886"/>
      <c r="O2" s="7"/>
    </row>
    <row r="3" spans="1:15" ht="12.75" customHeight="1" x14ac:dyDescent="0.2">
      <c r="A3" s="12"/>
      <c r="B3" s="933"/>
      <c r="C3" s="934"/>
      <c r="D3" s="935"/>
      <c r="E3" s="869" t="str">
        <f>Translations!$B$63</f>
        <v>Vrh lista</v>
      </c>
      <c r="F3" s="869"/>
      <c r="G3" s="869"/>
      <c r="H3" s="869"/>
      <c r="I3" s="869"/>
      <c r="J3" s="869"/>
      <c r="K3" s="869"/>
      <c r="L3" s="869"/>
      <c r="M3" s="1278"/>
      <c r="N3" s="888"/>
      <c r="O3" s="7"/>
    </row>
    <row r="4" spans="1:15" ht="13.5" customHeight="1" thickBot="1" x14ac:dyDescent="0.25">
      <c r="A4" s="12"/>
      <c r="B4" s="936"/>
      <c r="C4" s="937"/>
      <c r="D4" s="938"/>
      <c r="E4" s="869" t="str">
        <f>Translations!$B$64</f>
        <v>Dno lista</v>
      </c>
      <c r="F4" s="869"/>
      <c r="G4" s="869"/>
      <c r="H4" s="869"/>
      <c r="I4" s="869"/>
      <c r="J4" s="869"/>
      <c r="K4" s="869"/>
      <c r="L4" s="869"/>
      <c r="M4" s="1278"/>
      <c r="N4" s="888"/>
      <c r="O4" s="7"/>
    </row>
    <row r="5" spans="1:15" ht="12.75" customHeight="1" thickBot="1" x14ac:dyDescent="0.25">
      <c r="A5" s="65"/>
      <c r="C5" s="9"/>
      <c r="D5" s="10"/>
      <c r="F5" s="10"/>
      <c r="G5" s="10"/>
      <c r="H5" s="10"/>
      <c r="M5" s="7"/>
      <c r="N5" s="7"/>
      <c r="O5" s="7"/>
    </row>
    <row r="6" spans="1:15" s="184" customFormat="1" ht="25.5" customHeight="1" thickBot="1" x14ac:dyDescent="0.25">
      <c r="A6" s="248"/>
      <c r="B6" s="34"/>
      <c r="C6" s="929" t="str">
        <f>Translations!$B$24</f>
        <v>G. Nadomjesni pristupi</v>
      </c>
      <c r="D6" s="929"/>
      <c r="E6" s="929"/>
      <c r="F6" s="929"/>
      <c r="G6" s="929"/>
      <c r="H6" s="929"/>
      <c r="I6" s="929"/>
      <c r="J6" s="929"/>
      <c r="K6" s="929"/>
      <c r="L6" s="1154" t="str">
        <f>IF(AND(NOT(ISBLANK(CNTR_InstHasFallBack)), CNTR_InstHasFallBack=FALSE),EUconst_NotRelevant,EUconst_Relevant)</f>
        <v>relevantno</v>
      </c>
      <c r="M6" s="1155"/>
      <c r="N6" s="1156"/>
      <c r="O6" s="36"/>
    </row>
    <row r="7" spans="1:15" s="184" customFormat="1" ht="5.0999999999999996" customHeight="1" x14ac:dyDescent="0.2">
      <c r="A7" s="248"/>
      <c r="B7" s="34"/>
      <c r="C7" s="216"/>
      <c r="D7" s="221"/>
      <c r="E7" s="216"/>
      <c r="F7" s="216"/>
      <c r="G7" s="216"/>
      <c r="H7" s="216"/>
      <c r="I7" s="216"/>
      <c r="J7" s="216"/>
      <c r="K7" s="216"/>
      <c r="L7" s="219"/>
      <c r="M7" s="219"/>
      <c r="N7" s="219"/>
      <c r="O7" s="36"/>
    </row>
    <row r="8" spans="1:15" x14ac:dyDescent="0.2">
      <c r="A8" s="65"/>
      <c r="D8" s="10"/>
      <c r="K8" s="1054" t="str">
        <f>IF(L6=EUconst_NotRelevant,HYPERLINK("#JUMP_H_Top",EUconst_MsgNextSheet),HYPERLINK("",EUconst_MsgEnterThisSection))</f>
        <v>Molimo unesite podatke u ovo polje</v>
      </c>
      <c r="L8" s="1054"/>
      <c r="M8" s="1054"/>
      <c r="N8" s="1054"/>
    </row>
    <row r="9" spans="1:15" ht="5.0999999999999996" customHeight="1" x14ac:dyDescent="0.2">
      <c r="A9" s="250"/>
      <c r="B9" s="13"/>
      <c r="C9" s="13"/>
      <c r="D9" s="438"/>
      <c r="E9" s="410"/>
      <c r="F9" s="7"/>
      <c r="G9" s="410"/>
      <c r="H9" s="410"/>
      <c r="I9" s="410"/>
      <c r="J9" s="410"/>
      <c r="K9" s="410"/>
      <c r="L9" s="410"/>
      <c r="M9" s="410"/>
      <c r="N9" s="410"/>
      <c r="O9" s="416"/>
    </row>
    <row r="10" spans="1:15" ht="15.75" x14ac:dyDescent="0.2">
      <c r="A10" s="65"/>
      <c r="B10" s="410"/>
      <c r="C10" s="90">
        <v>12</v>
      </c>
      <c r="D10" s="1279" t="str">
        <f>Translations!$B$25</f>
        <v>Opis nadomjesnih pristupa</v>
      </c>
      <c r="E10" s="903"/>
      <c r="F10" s="903"/>
      <c r="G10" s="903"/>
      <c r="H10" s="903"/>
      <c r="I10" s="903"/>
      <c r="J10" s="903"/>
      <c r="K10" s="903"/>
      <c r="L10" s="903"/>
      <c r="M10" s="903"/>
      <c r="N10" s="903"/>
      <c r="O10" s="416"/>
    </row>
    <row r="11" spans="1:15" ht="9" customHeight="1" x14ac:dyDescent="0.2">
      <c r="A11" s="65"/>
      <c r="B11" s="416"/>
      <c r="C11" s="416"/>
      <c r="D11" s="416"/>
      <c r="E11" s="416"/>
      <c r="F11" s="416"/>
      <c r="G11" s="416"/>
      <c r="H11" s="416"/>
      <c r="I11" s="416"/>
      <c r="J11" s="416"/>
      <c r="K11" s="416"/>
      <c r="L11" s="416"/>
      <c r="M11" s="416"/>
      <c r="N11" s="416"/>
      <c r="O11" s="416"/>
    </row>
    <row r="12" spans="1:15" ht="36.75" customHeight="1" x14ac:dyDescent="0.2">
      <c r="A12" s="65"/>
      <c r="B12" s="327"/>
      <c r="C12" s="1274" t="str">
        <f>Translations!$B$622</f>
        <v>Ukoliko su određeni kriteriji navedeni u članku 22.Uredbe zadovoljeni, operater može koristiti metodologiju koja se ne temelji na razinama točnosti za odabrane tokove izvora ili izvora emisije. Ispunite ovo poglavlje ukoliko želite koristiti nadomjesni pristup za bilo koji tok izvora ili izvora emisija. Nadležno tijelo može zatražiti dodatne informacije kako bi se opravdao ovaj pristup.</v>
      </c>
      <c r="D12" s="1275"/>
      <c r="E12" s="1275"/>
      <c r="F12" s="1275"/>
      <c r="G12" s="1275"/>
      <c r="H12" s="1275"/>
      <c r="I12" s="1275"/>
      <c r="J12" s="1275"/>
      <c r="K12" s="1275"/>
      <c r="L12" s="1275"/>
      <c r="M12" s="1275"/>
      <c r="N12" s="1275"/>
      <c r="O12" s="416"/>
    </row>
    <row r="13" spans="1:15" ht="8.25" customHeight="1" x14ac:dyDescent="0.2">
      <c r="A13" s="65"/>
      <c r="B13" s="416"/>
      <c r="C13" s="416"/>
      <c r="D13" s="416"/>
      <c r="E13" s="1276"/>
      <c r="F13" s="1276"/>
      <c r="G13" s="1276"/>
      <c r="H13" s="1276"/>
      <c r="I13" s="1276"/>
      <c r="J13" s="1276"/>
      <c r="K13" s="1276"/>
      <c r="L13" s="1276"/>
      <c r="M13" s="1276"/>
      <c r="N13" s="1276"/>
      <c r="O13" s="416"/>
    </row>
    <row r="14" spans="1:15" ht="26.25" customHeight="1" x14ac:dyDescent="0.2">
      <c r="A14" s="65"/>
      <c r="B14" s="14"/>
      <c r="C14" s="14"/>
      <c r="D14" s="13" t="s">
        <v>1016</v>
      </c>
      <c r="E14" s="853" t="str">
        <f>Translations!$B$623</f>
        <v>Gdje se primjenjuje nadomjesni pristup u skladu sa člankom 22. Uredbe, navedite detaljan opis metodologije praćenja primjenjen za sve tokove izvora ili izvora emisija, za koje se ne primjenjuju razine točnosti.</v>
      </c>
      <c r="F14" s="903"/>
      <c r="G14" s="903"/>
      <c r="H14" s="903"/>
      <c r="I14" s="903"/>
      <c r="J14" s="903"/>
      <c r="K14" s="903"/>
      <c r="L14" s="903"/>
      <c r="M14" s="903"/>
      <c r="N14" s="903"/>
      <c r="O14" s="416"/>
    </row>
    <row r="15" spans="1:15" s="315" customFormat="1" ht="12.75" customHeight="1" x14ac:dyDescent="0.2">
      <c r="A15" s="72"/>
      <c r="B15" s="416"/>
      <c r="C15" s="416"/>
      <c r="D15" s="336"/>
      <c r="E15" s="1016" t="str">
        <f>Translations!$B$624</f>
        <v>Navedite kratak opis metodologije praćenja, uključujući i formule korištene za utvrđivanje ​​godišnjih emisija CO2 ili CO2 (e) u polju ispod.</v>
      </c>
      <c r="F15" s="1016"/>
      <c r="G15" s="1016"/>
      <c r="H15" s="1016"/>
      <c r="I15" s="1016"/>
      <c r="J15" s="1016"/>
      <c r="K15" s="1016"/>
      <c r="L15" s="1016"/>
      <c r="M15" s="1016"/>
      <c r="N15" s="1016"/>
      <c r="O15" s="8"/>
    </row>
    <row r="16" spans="1:15" s="315" customFormat="1" ht="25.5" customHeight="1" x14ac:dyDescent="0.2">
      <c r="A16" s="72"/>
      <c r="B16" s="416"/>
      <c r="C16" s="416"/>
      <c r="D16" s="336"/>
      <c r="E16" s="1016" t="str">
        <f>Translations!$B$338</f>
        <v>Ako je opis presložen, npr. ako su korištene složene formule, možete dati opis u zasebnom dokumentu pomoću formata prihvatljivog za nadležno tijelo. U tom slučaju molimo da ovdje stavite referencu na dokument, koristeći ime i datum dokumenta.</v>
      </c>
      <c r="F16" s="1016"/>
      <c r="G16" s="1016"/>
      <c r="H16" s="1016"/>
      <c r="I16" s="1016"/>
      <c r="J16" s="1016"/>
      <c r="K16" s="1016"/>
      <c r="L16" s="1016"/>
      <c r="M16" s="1016"/>
      <c r="N16" s="1016"/>
      <c r="O16" s="8"/>
    </row>
    <row r="17" spans="1:15" s="112" customFormat="1" ht="25.5" customHeight="1" x14ac:dyDescent="0.2">
      <c r="A17" s="65"/>
      <c r="C17" s="330"/>
      <c r="E17" s="1016" t="str">
        <f>Translations!$B$195</f>
        <v>Ovaj opis bi trebao pružiti povezane informacije koje su potrebne za razumijevanje informacija navedenih u drugim dijelovima ovog obrasca te kako se koriste zajedno za izračun emisija. Mogu biti kratke kao dani primjer u listu D_Metodologija proračuna, odjeljak 7(a).</v>
      </c>
      <c r="F17" s="1016"/>
      <c r="G17" s="1016"/>
      <c r="H17" s="1016"/>
      <c r="I17" s="1016"/>
      <c r="J17" s="1016"/>
      <c r="K17" s="1016"/>
      <c r="L17" s="1016"/>
      <c r="M17" s="1016"/>
      <c r="N17" s="1016"/>
    </row>
    <row r="18" spans="1:15" ht="5.0999999999999996" customHeight="1" x14ac:dyDescent="0.2">
      <c r="A18" s="65"/>
      <c r="B18" s="416"/>
      <c r="C18" s="443"/>
      <c r="D18" s="443"/>
      <c r="E18" s="443"/>
      <c r="F18" s="443"/>
      <c r="G18" s="443"/>
      <c r="H18" s="443"/>
      <c r="I18" s="443"/>
      <c r="J18" s="443"/>
      <c r="K18" s="416"/>
      <c r="L18" s="416"/>
      <c r="M18" s="416"/>
      <c r="N18" s="416"/>
      <c r="O18" s="416"/>
    </row>
    <row r="19" spans="1:15" x14ac:dyDescent="0.2">
      <c r="A19" s="65"/>
      <c r="B19" s="416"/>
      <c r="C19" s="443"/>
      <c r="D19" s="443"/>
      <c r="E19" s="1273"/>
      <c r="F19" s="1101"/>
      <c r="G19" s="1101"/>
      <c r="H19" s="1101"/>
      <c r="I19" s="1101"/>
      <c r="J19" s="1101"/>
      <c r="K19" s="1101"/>
      <c r="L19" s="1101"/>
      <c r="M19" s="1101"/>
      <c r="N19" s="1102"/>
      <c r="O19" s="416"/>
    </row>
    <row r="20" spans="1:15" x14ac:dyDescent="0.2">
      <c r="A20" s="65"/>
      <c r="B20" s="416"/>
      <c r="C20" s="443"/>
      <c r="D20" s="443"/>
      <c r="E20" s="1272"/>
      <c r="F20" s="1091"/>
      <c r="G20" s="1091"/>
      <c r="H20" s="1091"/>
      <c r="I20" s="1091"/>
      <c r="J20" s="1091"/>
      <c r="K20" s="1091"/>
      <c r="L20" s="1091"/>
      <c r="M20" s="1091"/>
      <c r="N20" s="1092"/>
      <c r="O20" s="416"/>
    </row>
    <row r="21" spans="1:15" x14ac:dyDescent="0.2">
      <c r="A21" s="65"/>
      <c r="B21" s="416"/>
      <c r="C21" s="443"/>
      <c r="D21" s="443"/>
      <c r="E21" s="1272"/>
      <c r="F21" s="1091"/>
      <c r="G21" s="1091"/>
      <c r="H21" s="1091"/>
      <c r="I21" s="1091"/>
      <c r="J21" s="1091"/>
      <c r="K21" s="1091"/>
      <c r="L21" s="1091"/>
      <c r="M21" s="1091"/>
      <c r="N21" s="1092"/>
      <c r="O21" s="416"/>
    </row>
    <row r="22" spans="1:15" x14ac:dyDescent="0.2">
      <c r="A22" s="65"/>
      <c r="B22" s="416"/>
      <c r="C22" s="443"/>
      <c r="D22" s="443"/>
      <c r="E22" s="1272"/>
      <c r="F22" s="1091"/>
      <c r="G22" s="1091"/>
      <c r="H22" s="1091"/>
      <c r="I22" s="1091"/>
      <c r="J22" s="1091"/>
      <c r="K22" s="1091"/>
      <c r="L22" s="1091"/>
      <c r="M22" s="1091"/>
      <c r="N22" s="1092"/>
      <c r="O22" s="416"/>
    </row>
    <row r="23" spans="1:15" x14ac:dyDescent="0.2">
      <c r="A23" s="65"/>
      <c r="B23" s="416"/>
      <c r="C23" s="443"/>
      <c r="D23" s="443"/>
      <c r="E23" s="1272"/>
      <c r="F23" s="1091"/>
      <c r="G23" s="1091"/>
      <c r="H23" s="1091"/>
      <c r="I23" s="1091"/>
      <c r="J23" s="1091"/>
      <c r="K23" s="1091"/>
      <c r="L23" s="1091"/>
      <c r="M23" s="1091"/>
      <c r="N23" s="1092"/>
      <c r="O23" s="416"/>
    </row>
    <row r="24" spans="1:15" x14ac:dyDescent="0.2">
      <c r="A24" s="65"/>
      <c r="B24" s="416"/>
      <c r="C24" s="443"/>
      <c r="D24" s="443"/>
      <c r="E24" s="1272"/>
      <c r="F24" s="1091"/>
      <c r="G24" s="1091"/>
      <c r="H24" s="1091"/>
      <c r="I24" s="1091"/>
      <c r="J24" s="1091"/>
      <c r="K24" s="1091"/>
      <c r="L24" s="1091"/>
      <c r="M24" s="1091"/>
      <c r="N24" s="1092"/>
      <c r="O24" s="416"/>
    </row>
    <row r="25" spans="1:15" x14ac:dyDescent="0.2">
      <c r="A25" s="65"/>
      <c r="B25" s="416"/>
      <c r="C25" s="443"/>
      <c r="D25" s="443"/>
      <c r="E25" s="1272"/>
      <c r="F25" s="1091"/>
      <c r="G25" s="1091"/>
      <c r="H25" s="1091"/>
      <c r="I25" s="1091"/>
      <c r="J25" s="1091"/>
      <c r="K25" s="1091"/>
      <c r="L25" s="1091"/>
      <c r="M25" s="1091"/>
      <c r="N25" s="1092"/>
      <c r="O25" s="416"/>
    </row>
    <row r="26" spans="1:15" x14ac:dyDescent="0.2">
      <c r="A26" s="65"/>
      <c r="B26" s="416"/>
      <c r="C26" s="443"/>
      <c r="D26" s="443"/>
      <c r="E26" s="1272"/>
      <c r="F26" s="1091"/>
      <c r="G26" s="1091"/>
      <c r="H26" s="1091"/>
      <c r="I26" s="1091"/>
      <c r="J26" s="1091"/>
      <c r="K26" s="1091"/>
      <c r="L26" s="1091"/>
      <c r="M26" s="1091"/>
      <c r="N26" s="1092"/>
      <c r="O26" s="416"/>
    </row>
    <row r="27" spans="1:15" x14ac:dyDescent="0.2">
      <c r="A27" s="65"/>
      <c r="B27" s="416"/>
      <c r="C27" s="443"/>
      <c r="D27" s="443"/>
      <c r="E27" s="1272"/>
      <c r="F27" s="1091"/>
      <c r="G27" s="1091"/>
      <c r="H27" s="1091"/>
      <c r="I27" s="1091"/>
      <c r="J27" s="1091"/>
      <c r="K27" s="1091"/>
      <c r="L27" s="1091"/>
      <c r="M27" s="1091"/>
      <c r="N27" s="1092"/>
      <c r="O27" s="416"/>
    </row>
    <row r="28" spans="1:15" x14ac:dyDescent="0.2">
      <c r="A28" s="65"/>
      <c r="B28" s="416"/>
      <c r="C28" s="443"/>
      <c r="D28" s="443"/>
      <c r="E28" s="1272"/>
      <c r="F28" s="1091"/>
      <c r="G28" s="1091"/>
      <c r="H28" s="1091"/>
      <c r="I28" s="1091"/>
      <c r="J28" s="1091"/>
      <c r="K28" s="1091"/>
      <c r="L28" s="1091"/>
      <c r="M28" s="1091"/>
      <c r="N28" s="1092"/>
      <c r="O28" s="416"/>
    </row>
    <row r="29" spans="1:15" x14ac:dyDescent="0.2">
      <c r="A29" s="65"/>
      <c r="B29" s="416"/>
      <c r="C29" s="443"/>
      <c r="D29" s="443"/>
      <c r="E29" s="1272"/>
      <c r="F29" s="1091"/>
      <c r="G29" s="1091"/>
      <c r="H29" s="1091"/>
      <c r="I29" s="1091"/>
      <c r="J29" s="1091"/>
      <c r="K29" s="1091"/>
      <c r="L29" s="1091"/>
      <c r="M29" s="1091"/>
      <c r="N29" s="1092"/>
      <c r="O29" s="416"/>
    </row>
    <row r="30" spans="1:15" x14ac:dyDescent="0.2">
      <c r="A30" s="65"/>
      <c r="B30" s="416"/>
      <c r="C30" s="443"/>
      <c r="D30" s="443"/>
      <c r="E30" s="1272"/>
      <c r="F30" s="1091"/>
      <c r="G30" s="1091"/>
      <c r="H30" s="1091"/>
      <c r="I30" s="1091"/>
      <c r="J30" s="1091"/>
      <c r="K30" s="1091"/>
      <c r="L30" s="1091"/>
      <c r="M30" s="1091"/>
      <c r="N30" s="1092"/>
      <c r="O30" s="416"/>
    </row>
    <row r="31" spans="1:15" x14ac:dyDescent="0.2">
      <c r="A31" s="65"/>
      <c r="B31" s="416"/>
      <c r="C31" s="443"/>
      <c r="D31" s="443"/>
      <c r="E31" s="1272"/>
      <c r="F31" s="1091"/>
      <c r="G31" s="1091"/>
      <c r="H31" s="1091"/>
      <c r="I31" s="1091"/>
      <c r="J31" s="1091"/>
      <c r="K31" s="1091"/>
      <c r="L31" s="1091"/>
      <c r="M31" s="1091"/>
      <c r="N31" s="1092"/>
      <c r="O31" s="416"/>
    </row>
    <row r="32" spans="1:15" x14ac:dyDescent="0.2">
      <c r="A32" s="65"/>
      <c r="B32" s="416"/>
      <c r="C32" s="443"/>
      <c r="D32" s="443"/>
      <c r="E32" s="1272"/>
      <c r="F32" s="1091"/>
      <c r="G32" s="1091"/>
      <c r="H32" s="1091"/>
      <c r="I32" s="1091"/>
      <c r="J32" s="1091"/>
      <c r="K32" s="1091"/>
      <c r="L32" s="1091"/>
      <c r="M32" s="1091"/>
      <c r="N32" s="1092"/>
      <c r="O32" s="416"/>
    </row>
    <row r="33" spans="1:15" x14ac:dyDescent="0.2">
      <c r="A33" s="65"/>
      <c r="B33" s="416"/>
      <c r="C33" s="443"/>
      <c r="D33" s="443"/>
      <c r="E33" s="1272"/>
      <c r="F33" s="1091"/>
      <c r="G33" s="1091"/>
      <c r="H33" s="1091"/>
      <c r="I33" s="1091"/>
      <c r="J33" s="1091"/>
      <c r="K33" s="1091"/>
      <c r="L33" s="1091"/>
      <c r="M33" s="1091"/>
      <c r="N33" s="1092"/>
      <c r="O33" s="416"/>
    </row>
    <row r="34" spans="1:15" x14ac:dyDescent="0.2">
      <c r="A34" s="65"/>
      <c r="B34" s="416"/>
      <c r="C34" s="443"/>
      <c r="D34" s="443"/>
      <c r="E34" s="1272"/>
      <c r="F34" s="1091"/>
      <c r="G34" s="1091"/>
      <c r="H34" s="1091"/>
      <c r="I34" s="1091"/>
      <c r="J34" s="1091"/>
      <c r="K34" s="1091"/>
      <c r="L34" s="1091"/>
      <c r="M34" s="1091"/>
      <c r="N34" s="1092"/>
      <c r="O34" s="416"/>
    </row>
    <row r="35" spans="1:15" x14ac:dyDescent="0.2">
      <c r="A35" s="65"/>
      <c r="B35" s="416"/>
      <c r="C35" s="443"/>
      <c r="D35" s="443"/>
      <c r="E35" s="1272"/>
      <c r="F35" s="1091"/>
      <c r="G35" s="1091"/>
      <c r="H35" s="1091"/>
      <c r="I35" s="1091"/>
      <c r="J35" s="1091"/>
      <c r="K35" s="1091"/>
      <c r="L35" s="1091"/>
      <c r="M35" s="1091"/>
      <c r="N35" s="1092"/>
      <c r="O35" s="416"/>
    </row>
    <row r="36" spans="1:15" x14ac:dyDescent="0.2">
      <c r="A36" s="65"/>
      <c r="B36" s="416"/>
      <c r="C36" s="443"/>
      <c r="D36" s="443"/>
      <c r="E36" s="1272"/>
      <c r="F36" s="1091"/>
      <c r="G36" s="1091"/>
      <c r="H36" s="1091"/>
      <c r="I36" s="1091"/>
      <c r="J36" s="1091"/>
      <c r="K36" s="1091"/>
      <c r="L36" s="1091"/>
      <c r="M36" s="1091"/>
      <c r="N36" s="1092"/>
      <c r="O36" s="416"/>
    </row>
    <row r="37" spans="1:15" x14ac:dyDescent="0.2">
      <c r="A37" s="65"/>
      <c r="B37" s="416"/>
      <c r="C37" s="443"/>
      <c r="D37" s="443"/>
      <c r="E37" s="1272"/>
      <c r="F37" s="1091"/>
      <c r="G37" s="1091"/>
      <c r="H37" s="1091"/>
      <c r="I37" s="1091"/>
      <c r="J37" s="1091"/>
      <c r="K37" s="1091"/>
      <c r="L37" s="1091"/>
      <c r="M37" s="1091"/>
      <c r="N37" s="1092"/>
      <c r="O37" s="416"/>
    </row>
    <row r="38" spans="1:15" x14ac:dyDescent="0.2">
      <c r="A38" s="65"/>
      <c r="B38" s="416"/>
      <c r="C38" s="443"/>
      <c r="D38" s="443"/>
      <c r="E38" s="1271"/>
      <c r="F38" s="1094"/>
      <c r="G38" s="1094"/>
      <c r="H38" s="1094"/>
      <c r="I38" s="1094"/>
      <c r="J38" s="1094"/>
      <c r="K38" s="1094"/>
      <c r="L38" s="1094"/>
      <c r="M38" s="1094"/>
      <c r="N38" s="1095"/>
      <c r="O38" s="416"/>
    </row>
    <row r="39" spans="1:15" x14ac:dyDescent="0.2">
      <c r="A39" s="65"/>
      <c r="B39" s="416"/>
      <c r="C39" s="416"/>
      <c r="D39" s="416"/>
      <c r="E39" s="416"/>
      <c r="F39" s="416"/>
      <c r="G39" s="416"/>
      <c r="H39" s="416"/>
      <c r="I39" s="416"/>
      <c r="J39" s="416"/>
      <c r="K39" s="416"/>
      <c r="L39" s="416"/>
      <c r="M39" s="416"/>
      <c r="N39" s="416"/>
      <c r="O39" s="416"/>
    </row>
    <row r="40" spans="1:15" ht="25.5" customHeight="1" x14ac:dyDescent="0.2">
      <c r="A40" s="65"/>
      <c r="B40" s="416"/>
      <c r="C40" s="416"/>
      <c r="D40" s="13" t="s">
        <v>593</v>
      </c>
      <c r="E40" s="1277" t="str">
        <f>Translations!$B$625</f>
        <v>Navedite kratko obrazloženje za primjenu nadomjesnog pristupa navedenih izvora emisije, u skladu s odredbama iz članka 22. Uredbe</v>
      </c>
      <c r="F40" s="1168"/>
      <c r="G40" s="1168"/>
      <c r="H40" s="1168"/>
      <c r="I40" s="1168"/>
      <c r="J40" s="1168"/>
      <c r="K40" s="1168"/>
      <c r="L40" s="1168"/>
      <c r="M40" s="1168"/>
      <c r="N40" s="1168"/>
      <c r="O40" s="416"/>
    </row>
    <row r="41" spans="1:15" ht="40.5" customHeight="1" x14ac:dyDescent="0.2">
      <c r="A41" s="65"/>
      <c r="B41" s="416"/>
      <c r="C41" s="416"/>
      <c r="D41" s="416"/>
      <c r="E41" s="1016" t="str">
        <f>Translations!$B$626</f>
        <v>Morate dokazati da ukupna nesigurnost za godišnju razinu emisija stakleničkih plinova za čitavo postrojenje ne prelazi 7,5% za kategoriju A, 5,0% za kategoriju B i 2,5% za kategoriju C postrojenja. Napomena: nadležno tijelo može zatražiti dodatne pojedinosti o primjeni nadomjesnog pristupa da bi se dokazalo kako primjena metodologije proračuna ili metodologije mjerenja nije tehnički izvediva ili bi dovela do nerazumnih troškova.</v>
      </c>
      <c r="F41" s="1016"/>
      <c r="G41" s="1016"/>
      <c r="H41" s="1016"/>
      <c r="I41" s="1016"/>
      <c r="J41" s="1016"/>
      <c r="K41" s="1016"/>
      <c r="L41" s="1016"/>
      <c r="M41" s="1016"/>
      <c r="N41" s="1016"/>
      <c r="O41" s="416"/>
    </row>
    <row r="42" spans="1:15" s="315" customFormat="1" ht="25.5" customHeight="1" x14ac:dyDescent="0.2">
      <c r="A42" s="72"/>
      <c r="B42" s="416"/>
      <c r="C42" s="416"/>
      <c r="D42" s="336"/>
      <c r="E42" s="1016" t="str">
        <f>Translations!$B$338</f>
        <v>Ako je opis presložen, npr. ako su korištene složene formule, možete dati opis u zasebnom dokumentu pomoću formata prihvatljivog za nadležno tijelo. U tom slučaju molimo da ovdje stavite referencu na dokument, koristeći ime i datum dokumenta.</v>
      </c>
      <c r="F42" s="1016"/>
      <c r="G42" s="1016"/>
      <c r="H42" s="1016"/>
      <c r="I42" s="1016"/>
      <c r="J42" s="1016"/>
      <c r="K42" s="1016"/>
      <c r="L42" s="1016"/>
      <c r="M42" s="1016"/>
      <c r="N42" s="1016"/>
      <c r="O42" s="8"/>
    </row>
    <row r="43" spans="1:15" ht="5.0999999999999996" customHeight="1" x14ac:dyDescent="0.2">
      <c r="A43" s="65"/>
      <c r="B43" s="416"/>
      <c r="C43" s="443"/>
      <c r="D43" s="443"/>
      <c r="E43" s="443"/>
      <c r="F43" s="443"/>
      <c r="G43" s="443"/>
      <c r="H43" s="443"/>
      <c r="I43" s="443"/>
      <c r="J43" s="443"/>
      <c r="K43" s="416"/>
      <c r="L43" s="416"/>
      <c r="M43" s="416"/>
      <c r="N43" s="416"/>
      <c r="O43" s="416"/>
    </row>
    <row r="44" spans="1:15" ht="12.75" customHeight="1" x14ac:dyDescent="0.2">
      <c r="A44" s="65"/>
      <c r="B44" s="416"/>
      <c r="C44" s="416"/>
      <c r="D44" s="416"/>
      <c r="E44" s="1273"/>
      <c r="F44" s="1101"/>
      <c r="G44" s="1101"/>
      <c r="H44" s="1101"/>
      <c r="I44" s="1101"/>
      <c r="J44" s="1101"/>
      <c r="K44" s="1101"/>
      <c r="L44" s="1101"/>
      <c r="M44" s="1101"/>
      <c r="N44" s="1102"/>
      <c r="O44" s="416"/>
    </row>
    <row r="45" spans="1:15" ht="12.75" customHeight="1" x14ac:dyDescent="0.2">
      <c r="A45" s="65"/>
      <c r="B45" s="416"/>
      <c r="C45" s="416"/>
      <c r="D45" s="416"/>
      <c r="E45" s="1272"/>
      <c r="F45" s="1091"/>
      <c r="G45" s="1091"/>
      <c r="H45" s="1091"/>
      <c r="I45" s="1091"/>
      <c r="J45" s="1091"/>
      <c r="K45" s="1091"/>
      <c r="L45" s="1091"/>
      <c r="M45" s="1091"/>
      <c r="N45" s="1092"/>
      <c r="O45" s="416"/>
    </row>
    <row r="46" spans="1:15" ht="12.75" customHeight="1" x14ac:dyDescent="0.2">
      <c r="A46" s="65"/>
      <c r="B46" s="416"/>
      <c r="C46" s="416"/>
      <c r="D46" s="416"/>
      <c r="E46" s="1272"/>
      <c r="F46" s="1091"/>
      <c r="G46" s="1091"/>
      <c r="H46" s="1091"/>
      <c r="I46" s="1091"/>
      <c r="J46" s="1091"/>
      <c r="K46" s="1091"/>
      <c r="L46" s="1091"/>
      <c r="M46" s="1091"/>
      <c r="N46" s="1092"/>
      <c r="O46" s="416"/>
    </row>
    <row r="47" spans="1:15" ht="12.75" customHeight="1" x14ac:dyDescent="0.2">
      <c r="A47" s="65"/>
      <c r="B47" s="416"/>
      <c r="C47" s="416"/>
      <c r="D47" s="416"/>
      <c r="E47" s="1272"/>
      <c r="F47" s="1091"/>
      <c r="G47" s="1091"/>
      <c r="H47" s="1091"/>
      <c r="I47" s="1091"/>
      <c r="J47" s="1091"/>
      <c r="K47" s="1091"/>
      <c r="L47" s="1091"/>
      <c r="M47" s="1091"/>
      <c r="N47" s="1092"/>
      <c r="O47" s="416"/>
    </row>
    <row r="48" spans="1:15" ht="12.75" customHeight="1" x14ac:dyDescent="0.2">
      <c r="A48" s="65"/>
      <c r="B48" s="416"/>
      <c r="C48" s="416"/>
      <c r="D48" s="416"/>
      <c r="E48" s="1272"/>
      <c r="F48" s="1091"/>
      <c r="G48" s="1091"/>
      <c r="H48" s="1091"/>
      <c r="I48" s="1091"/>
      <c r="J48" s="1091"/>
      <c r="K48" s="1091"/>
      <c r="L48" s="1091"/>
      <c r="M48" s="1091"/>
      <c r="N48" s="1092"/>
      <c r="O48" s="416"/>
    </row>
    <row r="49" spans="1:15" x14ac:dyDescent="0.2">
      <c r="A49" s="65"/>
      <c r="B49" s="416"/>
      <c r="C49" s="416"/>
      <c r="D49" s="416"/>
      <c r="E49" s="1272"/>
      <c r="F49" s="1091"/>
      <c r="G49" s="1091"/>
      <c r="H49" s="1091"/>
      <c r="I49" s="1091"/>
      <c r="J49" s="1091"/>
      <c r="K49" s="1091"/>
      <c r="L49" s="1091"/>
      <c r="M49" s="1091"/>
      <c r="N49" s="1092"/>
      <c r="O49" s="416"/>
    </row>
    <row r="50" spans="1:15" x14ac:dyDescent="0.2">
      <c r="A50" s="65"/>
      <c r="B50" s="416"/>
      <c r="C50" s="416"/>
      <c r="D50" s="416"/>
      <c r="E50" s="1272"/>
      <c r="F50" s="1091"/>
      <c r="G50" s="1091"/>
      <c r="H50" s="1091"/>
      <c r="I50" s="1091"/>
      <c r="J50" s="1091"/>
      <c r="K50" s="1091"/>
      <c r="L50" s="1091"/>
      <c r="M50" s="1091"/>
      <c r="N50" s="1092"/>
      <c r="O50" s="416"/>
    </row>
    <row r="51" spans="1:15" x14ac:dyDescent="0.2">
      <c r="A51" s="65"/>
      <c r="B51" s="416"/>
      <c r="C51" s="416"/>
      <c r="D51" s="416"/>
      <c r="E51" s="1272"/>
      <c r="F51" s="1091"/>
      <c r="G51" s="1091"/>
      <c r="H51" s="1091"/>
      <c r="I51" s="1091"/>
      <c r="J51" s="1091"/>
      <c r="K51" s="1091"/>
      <c r="L51" s="1091"/>
      <c r="M51" s="1091"/>
      <c r="N51" s="1092"/>
      <c r="O51" s="416"/>
    </row>
    <row r="52" spans="1:15" x14ac:dyDescent="0.2">
      <c r="A52" s="65"/>
      <c r="B52" s="416"/>
      <c r="C52" s="416"/>
      <c r="D52" s="416"/>
      <c r="E52" s="1272"/>
      <c r="F52" s="1091"/>
      <c r="G52" s="1091"/>
      <c r="H52" s="1091"/>
      <c r="I52" s="1091"/>
      <c r="J52" s="1091"/>
      <c r="K52" s="1091"/>
      <c r="L52" s="1091"/>
      <c r="M52" s="1091"/>
      <c r="N52" s="1092"/>
      <c r="O52" s="416"/>
    </row>
    <row r="53" spans="1:15" x14ac:dyDescent="0.2">
      <c r="A53" s="65"/>
      <c r="B53" s="416"/>
      <c r="C53" s="416"/>
      <c r="D53" s="416"/>
      <c r="E53" s="1272"/>
      <c r="F53" s="1091"/>
      <c r="G53" s="1091"/>
      <c r="H53" s="1091"/>
      <c r="I53" s="1091"/>
      <c r="J53" s="1091"/>
      <c r="K53" s="1091"/>
      <c r="L53" s="1091"/>
      <c r="M53" s="1091"/>
      <c r="N53" s="1092"/>
      <c r="O53" s="416"/>
    </row>
    <row r="54" spans="1:15" x14ac:dyDescent="0.2">
      <c r="A54" s="65"/>
      <c r="B54" s="416"/>
      <c r="C54" s="416"/>
      <c r="D54" s="416"/>
      <c r="E54" s="1272"/>
      <c r="F54" s="1091"/>
      <c r="G54" s="1091"/>
      <c r="H54" s="1091"/>
      <c r="I54" s="1091"/>
      <c r="J54" s="1091"/>
      <c r="K54" s="1091"/>
      <c r="L54" s="1091"/>
      <c r="M54" s="1091"/>
      <c r="N54" s="1092"/>
      <c r="O54" s="416"/>
    </row>
    <row r="55" spans="1:15" x14ac:dyDescent="0.2">
      <c r="A55" s="65"/>
      <c r="B55" s="416"/>
      <c r="C55" s="416"/>
      <c r="D55" s="416"/>
      <c r="E55" s="1272"/>
      <c r="F55" s="1091"/>
      <c r="G55" s="1091"/>
      <c r="H55" s="1091"/>
      <c r="I55" s="1091"/>
      <c r="J55" s="1091"/>
      <c r="K55" s="1091"/>
      <c r="L55" s="1091"/>
      <c r="M55" s="1091"/>
      <c r="N55" s="1092"/>
      <c r="O55" s="416"/>
    </row>
    <row r="56" spans="1:15" x14ac:dyDescent="0.2">
      <c r="A56" s="65"/>
      <c r="B56" s="416"/>
      <c r="C56" s="416"/>
      <c r="D56" s="416"/>
      <c r="E56" s="1271"/>
      <c r="F56" s="1094"/>
      <c r="G56" s="1094"/>
      <c r="H56" s="1094"/>
      <c r="I56" s="1094"/>
      <c r="J56" s="1094"/>
      <c r="K56" s="1094"/>
      <c r="L56" s="1094"/>
      <c r="M56" s="1094"/>
      <c r="N56" s="1095"/>
      <c r="O56" s="416"/>
    </row>
    <row r="57" spans="1:15" ht="17.25" customHeight="1" x14ac:dyDescent="0.2">
      <c r="A57" s="65"/>
      <c r="B57" s="416"/>
      <c r="C57" s="416"/>
      <c r="D57" s="416"/>
      <c r="E57" s="416"/>
      <c r="F57" s="416"/>
      <c r="G57" s="416"/>
      <c r="H57" s="416"/>
      <c r="I57" s="416"/>
      <c r="J57" s="416"/>
      <c r="K57" s="416"/>
      <c r="L57" s="416"/>
      <c r="M57" s="416"/>
      <c r="N57" s="416"/>
      <c r="O57" s="416"/>
    </row>
    <row r="58" spans="1:15" ht="25.5" customHeight="1" x14ac:dyDescent="0.2">
      <c r="A58" s="65"/>
      <c r="B58" s="416"/>
      <c r="C58" s="416"/>
      <c r="D58" s="444" t="s">
        <v>552</v>
      </c>
      <c r="E58" s="1066" t="str">
        <f>Translations!$B$627</f>
        <v>Navedite pojedinosti o pisanim postupcima koji se koriste za godišnju analizu nesigurnosti sukladno članku 22. Uredbe.</v>
      </c>
      <c r="F58" s="903"/>
      <c r="G58" s="903"/>
      <c r="H58" s="903"/>
      <c r="I58" s="903"/>
      <c r="J58" s="903"/>
      <c r="K58" s="903"/>
      <c r="L58" s="903"/>
      <c r="M58" s="903"/>
      <c r="N58" s="903"/>
      <c r="O58" s="416"/>
    </row>
    <row r="59" spans="1:15" ht="5.0999999999999996" customHeight="1" x14ac:dyDescent="0.2">
      <c r="A59" s="65"/>
      <c r="B59" s="416"/>
      <c r="C59" s="443"/>
      <c r="D59" s="443"/>
      <c r="E59" s="443"/>
      <c r="F59" s="443"/>
      <c r="G59" s="443"/>
      <c r="H59" s="443"/>
      <c r="I59" s="443"/>
      <c r="J59" s="443"/>
      <c r="K59" s="416"/>
      <c r="L59" s="416"/>
      <c r="M59" s="416"/>
      <c r="N59" s="416"/>
      <c r="O59" s="416"/>
    </row>
    <row r="60" spans="1:15" ht="15" customHeight="1" x14ac:dyDescent="0.2">
      <c r="A60" s="72"/>
      <c r="B60" s="416"/>
      <c r="C60" s="416"/>
      <c r="D60" s="440"/>
      <c r="E60" s="1239" t="str">
        <f>Translations!$B$405</f>
        <v>Naziv postupka</v>
      </c>
      <c r="F60" s="1240"/>
      <c r="G60" s="1010"/>
      <c r="H60" s="1133"/>
      <c r="I60" s="1133"/>
      <c r="J60" s="1133"/>
      <c r="K60" s="1133"/>
      <c r="L60" s="1133"/>
      <c r="M60" s="1133"/>
      <c r="N60" s="1126"/>
      <c r="O60" s="336"/>
    </row>
    <row r="61" spans="1:15" ht="15" customHeight="1" x14ac:dyDescent="0.2">
      <c r="A61" s="72"/>
      <c r="B61" s="416"/>
      <c r="C61" s="416"/>
      <c r="D61" s="440"/>
      <c r="E61" s="1239" t="str">
        <f>Translations!$B$407</f>
        <v>Oznaka postupka</v>
      </c>
      <c r="F61" s="1240"/>
      <c r="G61" s="1010"/>
      <c r="H61" s="1133"/>
      <c r="I61" s="1133"/>
      <c r="J61" s="1133"/>
      <c r="K61" s="1133"/>
      <c r="L61" s="1133"/>
      <c r="M61" s="1133"/>
      <c r="N61" s="1126"/>
      <c r="O61" s="416"/>
    </row>
    <row r="62" spans="1:15" ht="25.5" customHeight="1" x14ac:dyDescent="0.2">
      <c r="A62" s="72"/>
      <c r="B62" s="416"/>
      <c r="C62" s="416"/>
      <c r="D62" s="440"/>
      <c r="E62" s="1239" t="str">
        <f>Translations!$B$409</f>
        <v>Oznaka dijagrama (ukoliko je primjenjivo)</v>
      </c>
      <c r="F62" s="1240"/>
      <c r="G62" s="1010"/>
      <c r="H62" s="1133"/>
      <c r="I62" s="1133"/>
      <c r="J62" s="1133"/>
      <c r="K62" s="1133"/>
      <c r="L62" s="1133"/>
      <c r="M62" s="1133"/>
      <c r="N62" s="1126"/>
      <c r="O62" s="416"/>
    </row>
    <row r="63" spans="1:15" ht="105" customHeight="1" x14ac:dyDescent="0.2">
      <c r="A63" s="72"/>
      <c r="B63" s="416"/>
      <c r="C63" s="416"/>
      <c r="D63" s="440"/>
      <c r="E63" s="1239" t="str">
        <f>Translations!$B$615</f>
        <v>Kratak opis postupka (Opis treba pokriti osnovne parametre i provedene operacije)</v>
      </c>
      <c r="F63" s="1240"/>
      <c r="G63" s="1010"/>
      <c r="H63" s="1133"/>
      <c r="I63" s="1133"/>
      <c r="J63" s="1133"/>
      <c r="K63" s="1133"/>
      <c r="L63" s="1133"/>
      <c r="M63" s="1133"/>
      <c r="N63" s="1126"/>
      <c r="O63" s="416"/>
    </row>
    <row r="64" spans="1:15" ht="39" customHeight="1" x14ac:dyDescent="0.2">
      <c r="A64" s="72"/>
      <c r="B64" s="416"/>
      <c r="C64" s="416"/>
      <c r="D64" s="440"/>
      <c r="E64" s="1239" t="str">
        <f>Translations!$B$414</f>
        <v>Ustrojstvena jedinica tvrtke odgovorna za postupke i za obradu podataka.</v>
      </c>
      <c r="F64" s="1240"/>
      <c r="G64" s="1010"/>
      <c r="H64" s="1133"/>
      <c r="I64" s="1133"/>
      <c r="J64" s="1133"/>
      <c r="K64" s="1133"/>
      <c r="L64" s="1133"/>
      <c r="M64" s="1133"/>
      <c r="N64" s="1126"/>
      <c r="O64" s="416"/>
    </row>
    <row r="65" spans="1:15" ht="27.75" customHeight="1" x14ac:dyDescent="0.2">
      <c r="A65" s="72"/>
      <c r="B65" s="416"/>
      <c r="C65" s="416"/>
      <c r="D65" s="440"/>
      <c r="E65" s="1239" t="str">
        <f>Translations!$B$416</f>
        <v>Lokacija na kojoj se pohranjuju zapisi</v>
      </c>
      <c r="F65" s="1240"/>
      <c r="G65" s="1010"/>
      <c r="H65" s="1133"/>
      <c r="I65" s="1133"/>
      <c r="J65" s="1133"/>
      <c r="K65" s="1133"/>
      <c r="L65" s="1133"/>
      <c r="M65" s="1133"/>
      <c r="N65" s="1126"/>
      <c r="O65" s="416"/>
    </row>
    <row r="66" spans="1:15" ht="30" customHeight="1" x14ac:dyDescent="0.2">
      <c r="A66" s="72"/>
      <c r="B66" s="416"/>
      <c r="C66" s="416"/>
      <c r="D66" s="440"/>
      <c r="E66" s="1239" t="str">
        <f>Translations!$B$418</f>
        <v>Naziv informatičkog sustava koji se koristi (ako je primjenjivo).</v>
      </c>
      <c r="F66" s="1240"/>
      <c r="G66" s="1010"/>
      <c r="H66" s="1133"/>
      <c r="I66" s="1133"/>
      <c r="J66" s="1133"/>
      <c r="K66" s="1133"/>
      <c r="L66" s="1133"/>
      <c r="M66" s="1133"/>
      <c r="N66" s="1126"/>
      <c r="O66" s="416"/>
    </row>
    <row r="67" spans="1:15" ht="31.5" customHeight="1" x14ac:dyDescent="0.2">
      <c r="A67" s="72"/>
      <c r="B67" s="416"/>
      <c r="C67" s="416"/>
      <c r="D67" s="440"/>
      <c r="E67" s="1239" t="str">
        <f>Translations!$B$420</f>
        <v>Popis HRN EN i ostalih primjenjenih normi (ako je primjenjivo)</v>
      </c>
      <c r="F67" s="1240"/>
      <c r="G67" s="1010"/>
      <c r="H67" s="1133"/>
      <c r="I67" s="1133"/>
      <c r="J67" s="1133"/>
      <c r="K67" s="1133"/>
      <c r="L67" s="1133"/>
      <c r="M67" s="1133"/>
      <c r="N67" s="1126"/>
      <c r="O67" s="416"/>
    </row>
    <row r="68" spans="1:15" ht="12.75" hidden="1" customHeight="1" x14ac:dyDescent="0.2">
      <c r="A68" s="17" t="s">
        <v>1088</v>
      </c>
      <c r="B68" s="416"/>
      <c r="C68" s="416"/>
      <c r="D68" s="416"/>
      <c r="E68" s="416"/>
      <c r="F68" s="416"/>
      <c r="G68" s="416"/>
      <c r="H68" s="416"/>
      <c r="I68" s="416"/>
      <c r="J68" s="416"/>
      <c r="K68" s="416"/>
      <c r="L68" s="416"/>
      <c r="M68" s="416"/>
      <c r="N68" s="416"/>
    </row>
    <row r="69" spans="1:15" s="315" customFormat="1" ht="12.75" hidden="1" customHeight="1" x14ac:dyDescent="0.2">
      <c r="A69" s="17" t="s">
        <v>1088</v>
      </c>
      <c r="B69" s="416"/>
      <c r="C69" s="416"/>
      <c r="D69" s="416"/>
      <c r="E69" s="853" t="str">
        <f>Translations!$B$1150</f>
        <v>Daljnji postupak dodan od strane postrojenja</v>
      </c>
      <c r="F69" s="853"/>
      <c r="G69" s="853"/>
      <c r="H69" s="853"/>
      <c r="I69" s="853"/>
      <c r="J69" s="853"/>
      <c r="K69" s="853"/>
      <c r="L69" s="853"/>
      <c r="M69" s="853"/>
      <c r="N69" s="853"/>
      <c r="O69" s="416"/>
    </row>
    <row r="70" spans="1:15" ht="12.75" hidden="1" customHeight="1" x14ac:dyDescent="0.2">
      <c r="A70" s="17" t="s">
        <v>1088</v>
      </c>
      <c r="B70" s="416"/>
      <c r="C70" s="416"/>
      <c r="D70" s="416"/>
      <c r="E70" s="416"/>
      <c r="F70" s="416"/>
      <c r="G70" s="416"/>
      <c r="H70" s="416"/>
      <c r="I70" s="416"/>
      <c r="J70" s="416"/>
      <c r="K70" s="416"/>
      <c r="L70" s="416"/>
      <c r="M70" s="416"/>
      <c r="N70" s="416"/>
      <c r="O70" s="416"/>
    </row>
    <row r="71" spans="1:15" ht="12.75" hidden="1" customHeight="1" x14ac:dyDescent="0.2">
      <c r="A71" s="17" t="s">
        <v>1088</v>
      </c>
      <c r="B71" s="416"/>
      <c r="C71" s="416"/>
      <c r="D71" s="416"/>
      <c r="E71" s="1096" t="str">
        <f>Translations!$B$405</f>
        <v>Naziv postupka</v>
      </c>
      <c r="F71" s="1097"/>
      <c r="G71" s="1036"/>
      <c r="H71" s="979"/>
      <c r="I71" s="979"/>
      <c r="J71" s="979"/>
      <c r="K71" s="979"/>
      <c r="L71" s="979"/>
      <c r="M71" s="979"/>
      <c r="N71" s="980"/>
      <c r="O71" s="416"/>
    </row>
    <row r="72" spans="1:15" ht="12.75" hidden="1" customHeight="1" x14ac:dyDescent="0.2">
      <c r="A72" s="17" t="s">
        <v>1088</v>
      </c>
      <c r="B72" s="416"/>
      <c r="C72" s="416"/>
      <c r="D72" s="416"/>
      <c r="E72" s="1096" t="str">
        <f>Translations!$B$407</f>
        <v>Oznaka postupka</v>
      </c>
      <c r="F72" s="1097"/>
      <c r="G72" s="1036"/>
      <c r="H72" s="979"/>
      <c r="I72" s="979"/>
      <c r="J72" s="979"/>
      <c r="K72" s="979"/>
      <c r="L72" s="979"/>
      <c r="M72" s="979"/>
      <c r="N72" s="980"/>
      <c r="O72" s="416"/>
    </row>
    <row r="73" spans="1:15" ht="12.75" hidden="1" customHeight="1" x14ac:dyDescent="0.2">
      <c r="A73" s="17" t="s">
        <v>1088</v>
      </c>
      <c r="B73" s="416"/>
      <c r="C73" s="416"/>
      <c r="D73" s="416"/>
      <c r="E73" s="1096" t="str">
        <f>Translations!$B$409</f>
        <v>Oznaka dijagrama (ukoliko je primjenjivo)</v>
      </c>
      <c r="F73" s="1097"/>
      <c r="G73" s="1036"/>
      <c r="H73" s="979"/>
      <c r="I73" s="979"/>
      <c r="J73" s="979"/>
      <c r="K73" s="979"/>
      <c r="L73" s="979"/>
      <c r="M73" s="979"/>
      <c r="N73" s="980"/>
      <c r="O73" s="416"/>
    </row>
    <row r="74" spans="1:15" ht="25.5" hidden="1" customHeight="1" x14ac:dyDescent="0.2">
      <c r="A74" s="17" t="s">
        <v>1088</v>
      </c>
      <c r="B74" s="416"/>
      <c r="C74" s="416"/>
      <c r="D74" s="416"/>
      <c r="E74" s="1098" t="str">
        <f>Translations!$B$411</f>
        <v>Kratki opis postupka</v>
      </c>
      <c r="F74" s="1099"/>
      <c r="G74" s="1100"/>
      <c r="H74" s="1101"/>
      <c r="I74" s="1101"/>
      <c r="J74" s="1101"/>
      <c r="K74" s="1101"/>
      <c r="L74" s="1101"/>
      <c r="M74" s="1101"/>
      <c r="N74" s="1102"/>
      <c r="O74" s="416"/>
    </row>
    <row r="75" spans="1:15" ht="25.5" hidden="1" customHeight="1" x14ac:dyDescent="0.2">
      <c r="A75" s="17" t="s">
        <v>1088</v>
      </c>
      <c r="B75" s="416"/>
      <c r="C75" s="416"/>
      <c r="D75" s="416"/>
      <c r="E75" s="585"/>
      <c r="F75" s="586"/>
      <c r="G75" s="1090"/>
      <c r="H75" s="1091"/>
      <c r="I75" s="1091"/>
      <c r="J75" s="1091"/>
      <c r="K75" s="1091"/>
      <c r="L75" s="1091"/>
      <c r="M75" s="1091"/>
      <c r="N75" s="1092"/>
      <c r="O75" s="416"/>
    </row>
    <row r="76" spans="1:15" ht="25.5" hidden="1" customHeight="1" x14ac:dyDescent="0.2">
      <c r="A76" s="17" t="s">
        <v>1088</v>
      </c>
      <c r="B76" s="416"/>
      <c r="C76" s="416"/>
      <c r="D76" s="416"/>
      <c r="E76" s="587"/>
      <c r="F76" s="588"/>
      <c r="G76" s="1093"/>
      <c r="H76" s="1094"/>
      <c r="I76" s="1094"/>
      <c r="J76" s="1094"/>
      <c r="K76" s="1094"/>
      <c r="L76" s="1094"/>
      <c r="M76" s="1094"/>
      <c r="N76" s="1095"/>
      <c r="O76" s="416"/>
    </row>
    <row r="77" spans="1:15" ht="25.5" hidden="1" customHeight="1" x14ac:dyDescent="0.2">
      <c r="A77" s="17" t="s">
        <v>1088</v>
      </c>
      <c r="B77" s="416"/>
      <c r="C77" s="416"/>
      <c r="D77" s="416"/>
      <c r="E77" s="1096" t="str">
        <f>Translations!$B$414</f>
        <v>Ustrojstvena jedinica tvrtke odgovorna za postupke i za obradu podataka.</v>
      </c>
      <c r="F77" s="1097"/>
      <c r="G77" s="1036"/>
      <c r="H77" s="1037"/>
      <c r="I77" s="1037"/>
      <c r="J77" s="1037"/>
      <c r="K77" s="1037"/>
      <c r="L77" s="1037"/>
      <c r="M77" s="1037"/>
      <c r="N77" s="1060"/>
      <c r="O77" s="416"/>
    </row>
    <row r="78" spans="1:15" ht="12.75" hidden="1" customHeight="1" x14ac:dyDescent="0.2">
      <c r="A78" s="17" t="s">
        <v>1088</v>
      </c>
      <c r="B78" s="416"/>
      <c r="C78" s="416"/>
      <c r="D78" s="416"/>
      <c r="E78" s="1096" t="str">
        <f>Translations!$B$416</f>
        <v>Lokacija na kojoj se pohranjuju zapisi</v>
      </c>
      <c r="F78" s="1097"/>
      <c r="G78" s="1036"/>
      <c r="H78" s="979"/>
      <c r="I78" s="979"/>
      <c r="J78" s="979"/>
      <c r="K78" s="979"/>
      <c r="L78" s="979"/>
      <c r="M78" s="979"/>
      <c r="N78" s="980"/>
      <c r="O78" s="416"/>
    </row>
    <row r="79" spans="1:15" ht="25.5" hidden="1" customHeight="1" x14ac:dyDescent="0.2">
      <c r="A79" s="17" t="s">
        <v>1088</v>
      </c>
      <c r="B79" s="416"/>
      <c r="C79" s="416"/>
      <c r="D79" s="416"/>
      <c r="E79" s="1096" t="str">
        <f>Translations!$B$418</f>
        <v>Naziv informatičkog sustava koji se koristi (ako je primjenjivo).</v>
      </c>
      <c r="F79" s="1097"/>
      <c r="G79" s="1036"/>
      <c r="H79" s="979"/>
      <c r="I79" s="979"/>
      <c r="J79" s="979"/>
      <c r="K79" s="979"/>
      <c r="L79" s="979"/>
      <c r="M79" s="979"/>
      <c r="N79" s="980"/>
      <c r="O79" s="416"/>
    </row>
    <row r="80" spans="1:15" ht="25.5" hidden="1" customHeight="1" x14ac:dyDescent="0.2">
      <c r="A80" s="17" t="s">
        <v>1088</v>
      </c>
      <c r="B80" s="416"/>
      <c r="C80" s="416"/>
      <c r="D80" s="416"/>
      <c r="E80" s="1096" t="str">
        <f>Translations!$B$420</f>
        <v>Popis HRN EN i ostalih primjenjenih normi (ako je primjenjivo)</v>
      </c>
      <c r="F80" s="1097"/>
      <c r="G80" s="1036"/>
      <c r="H80" s="979"/>
      <c r="I80" s="979"/>
      <c r="J80" s="979"/>
      <c r="K80" s="979"/>
      <c r="L80" s="979"/>
      <c r="M80" s="979"/>
      <c r="N80" s="980"/>
      <c r="O80" s="416"/>
    </row>
    <row r="81" spans="1:15" ht="12.75" customHeight="1" x14ac:dyDescent="0.2">
      <c r="A81" s="72" t="s">
        <v>5</v>
      </c>
      <c r="B81" s="416"/>
      <c r="C81" s="416"/>
      <c r="D81" s="416"/>
      <c r="E81" s="416"/>
      <c r="F81" s="416"/>
      <c r="G81" s="416"/>
      <c r="H81" s="416"/>
      <c r="I81" s="416"/>
      <c r="J81" s="416"/>
      <c r="K81" s="416"/>
      <c r="L81" s="416"/>
      <c r="M81" s="416"/>
      <c r="N81" s="416"/>
      <c r="O81" s="416"/>
    </row>
    <row r="82" spans="1:15" ht="5.0999999999999996" customHeight="1" x14ac:dyDescent="0.2">
      <c r="A82" s="17"/>
      <c r="B82" s="416"/>
      <c r="C82" s="429"/>
      <c r="D82" s="14"/>
      <c r="E82" s="416"/>
      <c r="F82" s="416"/>
      <c r="G82" s="1103" t="str">
        <f>Translations!$B$429</f>
        <v>Pritisnite "+" kako bi dodali više postupaka</v>
      </c>
      <c r="H82" s="1104"/>
      <c r="I82" s="1104"/>
      <c r="J82" s="1104"/>
      <c r="K82" s="1105"/>
      <c r="L82" s="416"/>
      <c r="M82" s="321"/>
      <c r="N82" s="416"/>
      <c r="O82" s="336"/>
    </row>
    <row r="83" spans="1:15" ht="12.75" customHeight="1" x14ac:dyDescent="0.2">
      <c r="A83" s="17"/>
      <c r="B83" s="416"/>
      <c r="C83" s="429"/>
      <c r="D83" s="14"/>
      <c r="E83" s="416"/>
      <c r="F83" s="416"/>
      <c r="G83" s="1106"/>
      <c r="H83" s="1107"/>
      <c r="I83" s="1107"/>
      <c r="J83" s="1107"/>
      <c r="K83" s="963"/>
      <c r="L83" s="416"/>
      <c r="M83" s="321"/>
      <c r="N83" s="416"/>
      <c r="O83" s="336"/>
    </row>
    <row r="84" spans="1:15" ht="5.0999999999999996" customHeight="1" x14ac:dyDescent="0.2">
      <c r="A84" s="17"/>
      <c r="B84" s="416"/>
      <c r="C84" s="429"/>
      <c r="D84" s="14"/>
      <c r="E84" s="416"/>
      <c r="F84" s="416"/>
      <c r="G84" s="1108"/>
      <c r="H84" s="1109"/>
      <c r="I84" s="1109"/>
      <c r="J84" s="1109"/>
      <c r="K84" s="1110"/>
      <c r="L84" s="416"/>
      <c r="M84" s="321"/>
      <c r="N84" s="416"/>
      <c r="O84" s="336"/>
    </row>
    <row r="85" spans="1:15" ht="12.75" customHeight="1" x14ac:dyDescent="0.2">
      <c r="A85" s="72"/>
      <c r="B85" s="416"/>
      <c r="C85" s="416"/>
      <c r="D85" s="416"/>
      <c r="E85" s="416"/>
      <c r="F85" s="416"/>
      <c r="G85" s="416"/>
      <c r="H85" s="416"/>
      <c r="I85" s="416"/>
      <c r="J85" s="416"/>
      <c r="K85" s="416"/>
      <c r="L85" s="416"/>
      <c r="M85" s="416"/>
      <c r="N85" s="416"/>
      <c r="O85" s="416"/>
    </row>
    <row r="86" spans="1:15" ht="15" customHeight="1" x14ac:dyDescent="0.2">
      <c r="A86" s="72"/>
      <c r="B86" s="416"/>
      <c r="C86" s="416"/>
      <c r="D86" s="440"/>
      <c r="E86" s="416"/>
      <c r="F86" s="882" t="str">
        <f>EUconst_MsgNextSheet</f>
        <v xml:space="preserve">&lt;&lt;&lt; Pritisnite ovdje kako bi prešli na slijedeći list &gt;&gt;&gt; </v>
      </c>
      <c r="G86" s="882"/>
      <c r="H86" s="882"/>
      <c r="I86" s="882"/>
      <c r="J86" s="882"/>
      <c r="K86" s="882"/>
      <c r="L86" s="882"/>
      <c r="M86" s="416"/>
      <c r="N86" s="416"/>
      <c r="O86" s="416"/>
    </row>
  </sheetData>
  <sheetProtection sheet="1" objects="1" scenarios="1" formatCells="0" formatColumns="0" formatRows="0"/>
  <mergeCells count="100">
    <mergeCell ref="E3:F3"/>
    <mergeCell ref="G3:H3"/>
    <mergeCell ref="I3:J3"/>
    <mergeCell ref="M3:N3"/>
    <mergeCell ref="D10:N10"/>
    <mergeCell ref="B2:D4"/>
    <mergeCell ref="K2:L2"/>
    <mergeCell ref="C6:K6"/>
    <mergeCell ref="G2:H2"/>
    <mergeCell ref="I2:J2"/>
    <mergeCell ref="K3:L3"/>
    <mergeCell ref="E2:F2"/>
    <mergeCell ref="L6:N6"/>
    <mergeCell ref="K4:L4"/>
    <mergeCell ref="M2:N2"/>
    <mergeCell ref="M4:N4"/>
    <mergeCell ref="E27:N27"/>
    <mergeCell ref="E28:N28"/>
    <mergeCell ref="I4:J4"/>
    <mergeCell ref="E4:F4"/>
    <mergeCell ref="E26:N26"/>
    <mergeCell ref="E17:N17"/>
    <mergeCell ref="E24:N24"/>
    <mergeCell ref="E25:N25"/>
    <mergeCell ref="E22:N22"/>
    <mergeCell ref="G4:H4"/>
    <mergeCell ref="E21:N21"/>
    <mergeCell ref="E23:N23"/>
    <mergeCell ref="E19:N19"/>
    <mergeCell ref="E20:N20"/>
    <mergeCell ref="K8:N8"/>
    <mergeCell ref="E16:N16"/>
    <mergeCell ref="E41:N41"/>
    <mergeCell ref="E15:N15"/>
    <mergeCell ref="C12:N12"/>
    <mergeCell ref="E14:N14"/>
    <mergeCell ref="E13:N13"/>
    <mergeCell ref="E40:N40"/>
    <mergeCell ref="E38:N38"/>
    <mergeCell ref="E37:N37"/>
    <mergeCell ref="E29:N29"/>
    <mergeCell ref="E30:N30"/>
    <mergeCell ref="E34:N34"/>
    <mergeCell ref="E35:N35"/>
    <mergeCell ref="E31:N31"/>
    <mergeCell ref="E32:N32"/>
    <mergeCell ref="E33:N33"/>
    <mergeCell ref="E36:N36"/>
    <mergeCell ref="E53:N53"/>
    <mergeCell ref="E54:N54"/>
    <mergeCell ref="E55:N55"/>
    <mergeCell ref="E44:N44"/>
    <mergeCell ref="E42:N42"/>
    <mergeCell ref="E45:N45"/>
    <mergeCell ref="E50:N50"/>
    <mergeCell ref="E49:N49"/>
    <mergeCell ref="E47:N47"/>
    <mergeCell ref="E48:N48"/>
    <mergeCell ref="E56:N56"/>
    <mergeCell ref="E46:N46"/>
    <mergeCell ref="G67:N67"/>
    <mergeCell ref="E63:F63"/>
    <mergeCell ref="E60:F60"/>
    <mergeCell ref="G60:N60"/>
    <mergeCell ref="E65:F65"/>
    <mergeCell ref="E64:F64"/>
    <mergeCell ref="E66:F66"/>
    <mergeCell ref="E61:F61"/>
    <mergeCell ref="E62:F62"/>
    <mergeCell ref="G62:N62"/>
    <mergeCell ref="G61:N61"/>
    <mergeCell ref="E51:N51"/>
    <mergeCell ref="E52:N52"/>
    <mergeCell ref="E58:N58"/>
    <mergeCell ref="G63:N63"/>
    <mergeCell ref="F86:L86"/>
    <mergeCell ref="G82:K84"/>
    <mergeCell ref="G77:N77"/>
    <mergeCell ref="E73:F73"/>
    <mergeCell ref="G80:N80"/>
    <mergeCell ref="G73:N73"/>
    <mergeCell ref="E79:F79"/>
    <mergeCell ref="E80:F80"/>
    <mergeCell ref="G79:N79"/>
    <mergeCell ref="G75:N75"/>
    <mergeCell ref="G78:N78"/>
    <mergeCell ref="G72:N72"/>
    <mergeCell ref="E77:F77"/>
    <mergeCell ref="E72:F72"/>
    <mergeCell ref="E69:N69"/>
    <mergeCell ref="E78:F78"/>
    <mergeCell ref="E74:F74"/>
    <mergeCell ref="G64:N64"/>
    <mergeCell ref="G66:N66"/>
    <mergeCell ref="G76:N76"/>
    <mergeCell ref="G74:N74"/>
    <mergeCell ref="G71:N71"/>
    <mergeCell ref="G65:N65"/>
    <mergeCell ref="E67:F67"/>
    <mergeCell ref="E71:F71"/>
  </mergeCells>
  <phoneticPr fontId="9" type="noConversion"/>
  <conditionalFormatting sqref="G71:N80 G60:N67 E44:N56 E19:N38">
    <cfRule type="expression" dxfId="265" priority="1" stopIfTrue="1">
      <formula>$L$6=EUconst_NotRelevant</formula>
    </cfRule>
  </conditionalFormatting>
  <hyperlinks>
    <hyperlink ref="E4:F4" location="JUMP_G_Bottom" display="JUMP_G_Bottom" xr:uid="{00000000-0004-0000-0800-000000000000}"/>
    <hyperlink ref="G2:H2" location="JUMP_a_Content" display="Table of contents" xr:uid="{00000000-0004-0000-0800-000001000000}"/>
    <hyperlink ref="I2:J2" location="JUMP_F_Top" display="JUMP_F_Top" xr:uid="{00000000-0004-0000-0800-000002000000}"/>
    <hyperlink ref="K2:L2" location="JUMP_H_Top" display="JUMP_H_Top" xr:uid="{00000000-0004-0000-0800-000003000000}"/>
    <hyperlink ref="E3:F3" location="JUMP_G_Top" display="JUMP_G_Top" xr:uid="{00000000-0004-0000-0800-000004000000}"/>
    <hyperlink ref="F86:L86" location="JUMP_H_Top" display="JUMP_H_Top" xr:uid="{00000000-0004-0000-0800-000005000000}"/>
  </hyperlinks>
  <pageMargins left="0.78740157480314965" right="0.78740157480314965" top="0.78740157480314965" bottom="0.78740157480314965" header="0.39370078740157483" footer="0.39370078740157483"/>
  <pageSetup paperSize="9" scale="61" fitToHeight="10" orientation="portrait" r:id="rId1"/>
  <headerFooter alignWithMargins="0">
    <oddHeader>&amp;L&amp;F, &amp;A&amp;R&amp;D, &amp;T</oddHeader>
    <oddFooter>&amp;C&amp;P / &amp;N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21</vt:i4>
      </vt:variant>
      <vt:variant>
        <vt:lpstr>Imenovani rasponi</vt:lpstr>
      </vt:variant>
      <vt:variant>
        <vt:i4>200</vt:i4>
      </vt:variant>
    </vt:vector>
  </HeadingPairs>
  <TitlesOfParts>
    <vt:vector size="221" baseType="lpstr">
      <vt:lpstr>a_Sadržaj</vt:lpstr>
      <vt:lpstr>b_Upute i uvjeti</vt:lpstr>
      <vt:lpstr>A_Izdanja Plana praćenja</vt:lpstr>
      <vt:lpstr>B_Iden. operatora i postrojenja</vt:lpstr>
      <vt:lpstr>C_Opis postrojenja</vt:lpstr>
      <vt:lpstr>D_Metodologija proračuna</vt:lpstr>
      <vt:lpstr>E_Tokovi izvora</vt:lpstr>
      <vt:lpstr>F_Metodologija mjerenja</vt:lpstr>
      <vt:lpstr>G_Nadomjesni pristupi</vt:lpstr>
      <vt:lpstr>H_N2O</vt:lpstr>
      <vt:lpstr>I_Određivanje PFC emisija</vt:lpstr>
      <vt:lpstr>J_Preneseni ili inherentni CO2</vt:lpstr>
      <vt:lpstr>J2_PermCCU</vt:lpstr>
      <vt:lpstr>K_Upravljanje i kontrola</vt:lpstr>
      <vt:lpstr>L_Specifične dodatne inform.</vt:lpstr>
      <vt:lpstr>M_Izračun</vt:lpstr>
      <vt:lpstr>MSParameters</vt:lpstr>
      <vt:lpstr>EUwideConstants</vt:lpstr>
      <vt:lpstr>Translations</vt:lpstr>
      <vt:lpstr>VersionDocumentation</vt:lpstr>
      <vt:lpstr>empty</vt:lpstr>
      <vt:lpstr>ActivityDataTiers</vt:lpstr>
      <vt:lpstr>AnalysisFrequency</vt:lpstr>
      <vt:lpstr>AnnexIActivities</vt:lpstr>
      <vt:lpstr>BiomassTiers</vt:lpstr>
      <vt:lpstr>CarbonContentTiers</vt:lpstr>
      <vt:lpstr>CNTR_ActivityListActivities</vt:lpstr>
      <vt:lpstr>CNTR_ActivityListAx</vt:lpstr>
      <vt:lpstr>CNTR_Category</vt:lpstr>
      <vt:lpstr>CNTR_CheckPFC</vt:lpstr>
      <vt:lpstr>CNTR_EmissionPointsListEPx</vt:lpstr>
      <vt:lpstr>CNTR_InformationSourceListISx</vt:lpstr>
      <vt:lpstr>CNTR_InstHasCalculation</vt:lpstr>
      <vt:lpstr>CNTR_InstHasCCU</vt:lpstr>
      <vt:lpstr>CNTR_InstHasFallBack</vt:lpstr>
      <vt:lpstr>CNTR_InstHasMeasurement</vt:lpstr>
      <vt:lpstr>CNTR_InstHasN2O</vt:lpstr>
      <vt:lpstr>CNTR_InstHasPFC</vt:lpstr>
      <vt:lpstr>CNTR_InstHasTransferredCO2</vt:lpstr>
      <vt:lpstr>CNTR_LaboratoriesListLCx</vt:lpstr>
      <vt:lpstr>CNTR_LaboratoriesListLx</vt:lpstr>
      <vt:lpstr>CNTR_ListPFCmethods</vt:lpstr>
      <vt:lpstr>CNTR_ListRelevantSections</vt:lpstr>
      <vt:lpstr>CNTR_MeasurementInstrumentListMIx</vt:lpstr>
      <vt:lpstr>CNTR_MeasurementInstrumentListMx</vt:lpstr>
      <vt:lpstr>CNTR_PFCSourceStreams</vt:lpstr>
      <vt:lpstr>CNTR_SmallEmitter</vt:lpstr>
      <vt:lpstr>CNTR_SourceStreamListSx</vt:lpstr>
      <vt:lpstr>CNTR_TierList</vt:lpstr>
      <vt:lpstr>CNTR_TierListColumn</vt:lpstr>
      <vt:lpstr>CNTR_TotalEmissions</vt:lpstr>
      <vt:lpstr>CNTR_TransportApproach</vt:lpstr>
      <vt:lpstr>ConversionFactorTiers</vt:lpstr>
      <vt:lpstr>EFTiers</vt:lpstr>
      <vt:lpstr>EFUnits</vt:lpstr>
      <vt:lpstr>EUconst_ActivityDeterminationMethod</vt:lpstr>
      <vt:lpstr>EUconst_AnnexIList</vt:lpstr>
      <vt:lpstr>EUConst_AnnexIListGHG</vt:lpstr>
      <vt:lpstr>EUconst_CEMSHighestTiers</vt:lpstr>
      <vt:lpstr>EUconst_CEMSMinimumTiers</vt:lpstr>
      <vt:lpstr>EUconst_CEMSTiers</vt:lpstr>
      <vt:lpstr>EUconst_CEMSTiersMsg</vt:lpstr>
      <vt:lpstr>EUconst_CEMSType</vt:lpstr>
      <vt:lpstr>EUconst_CEMSTypes</vt:lpstr>
      <vt:lpstr>EUconst_CNTR_ActivityData</vt:lpstr>
      <vt:lpstr>EUconst_CNTR_BiomassContent</vt:lpstr>
      <vt:lpstr>EUconst_CNTR_CarbonContent</vt:lpstr>
      <vt:lpstr>EUconst_CNTR_CEMS</vt:lpstr>
      <vt:lpstr>EUconst_CNTR_ConversionFactor</vt:lpstr>
      <vt:lpstr>EUconst_CNTR_EF</vt:lpstr>
      <vt:lpstr>EUconst_CNTR_NCV</vt:lpstr>
      <vt:lpstr>EUconst_CNTR_NoSmallEmitter</vt:lpstr>
      <vt:lpstr>EUconst_CNTR_OxidationFactor</vt:lpstr>
      <vt:lpstr>EUconst_CNTR_SmallEmitter</vt:lpstr>
      <vt:lpstr>EUconst_CNTR_SourceCategory</vt:lpstr>
      <vt:lpstr>EUconst_CNTR_SourceStreamClass</vt:lpstr>
      <vt:lpstr>EUconst_CNTR_SourceStreamName</vt:lpstr>
      <vt:lpstr>EUconst_CO2TransferTypes</vt:lpstr>
      <vt:lpstr>EUConst_CombustionList</vt:lpstr>
      <vt:lpstr>EUconst_ERR_CheckEstimatedEmissions</vt:lpstr>
      <vt:lpstr>EUconst_ERR_NoN2OSmallEmitters</vt:lpstr>
      <vt:lpstr>EUconst_ERR_ThreshholdDeminimis</vt:lpstr>
      <vt:lpstr>EUconst_ERR_ThreshholdMinor</vt:lpstr>
      <vt:lpstr>EUconst_Fuel</vt:lpstr>
      <vt:lpstr>EUconst_FurtherGuidancePoint1</vt:lpstr>
      <vt:lpstr>EUconst_IRMonth</vt:lpstr>
      <vt:lpstr>EUconst_MassBalance</vt:lpstr>
      <vt:lpstr>EUconst_MeasurementPoint</vt:lpstr>
      <vt:lpstr>Euconst_MPReferenceDateTypes</vt:lpstr>
      <vt:lpstr>EUconst_MsgEnterThisSection</vt:lpstr>
      <vt:lpstr>EUconst_MsgGoOn</vt:lpstr>
      <vt:lpstr>EUconst_MsgNextSheet</vt:lpstr>
      <vt:lpstr>EUconst_MsgSmallEmitters</vt:lpstr>
      <vt:lpstr>EUconst_MsgTierActivityLevel</vt:lpstr>
      <vt:lpstr>EUconst_MsgTierCKD</vt:lpstr>
      <vt:lpstr>EUconst_MSlist</vt:lpstr>
      <vt:lpstr>EUconst_MSlistISOcodes</vt:lpstr>
      <vt:lpstr>EUconst_NA</vt:lpstr>
      <vt:lpstr>EUconst_NotApplicable</vt:lpstr>
      <vt:lpstr>EUconst_NoTier</vt:lpstr>
      <vt:lpstr>EUconst_NotRelevant</vt:lpstr>
      <vt:lpstr>EUconst_OwnerInstrument</vt:lpstr>
      <vt:lpstr>EUconst_PipelineApproaches</vt:lpstr>
      <vt:lpstr>EUconst_ProcessCarbonate</vt:lpstr>
      <vt:lpstr>EUconst_ProcessPFC</vt:lpstr>
      <vt:lpstr>EUconst_Relevant</vt:lpstr>
      <vt:lpstr>EUConst_RelSectionCalc</vt:lpstr>
      <vt:lpstr>EUConst_RelSectionCCS</vt:lpstr>
      <vt:lpstr>EUConst_RelSectionCCU</vt:lpstr>
      <vt:lpstr>EUConst_RelSectionFallback</vt:lpstr>
      <vt:lpstr>EUConst_RelSectionMeasure</vt:lpstr>
      <vt:lpstr>EUConst_RelSectionN2O</vt:lpstr>
      <vt:lpstr>EUConst_RelSectionPFC</vt:lpstr>
      <vt:lpstr>EUconst_SmallEmiSouStream</vt:lpstr>
      <vt:lpstr>EUconst_SmallEmiSouStreamMsg</vt:lpstr>
      <vt:lpstr>Euconst_SourceStream</vt:lpstr>
      <vt:lpstr>EUConst_TierActivityListNames</vt:lpstr>
      <vt:lpstr>EUconst_TransCO2Approach</vt:lpstr>
      <vt:lpstr>EUconst_TransportApproaches</vt:lpstr>
      <vt:lpstr>EUconst_TrueFalse</vt:lpstr>
      <vt:lpstr>Euconst_VersionTracking</vt:lpstr>
      <vt:lpstr>InformationSources</vt:lpstr>
      <vt:lpstr>JUMP_14</vt:lpstr>
      <vt:lpstr>JUMP_15</vt:lpstr>
      <vt:lpstr>JUMP_16</vt:lpstr>
      <vt:lpstr>JUMP_6d</vt:lpstr>
      <vt:lpstr>JUMP_7a</vt:lpstr>
      <vt:lpstr>JUMP_7b</vt:lpstr>
      <vt:lpstr>JUMP_7d</vt:lpstr>
      <vt:lpstr>JUMP_7e</vt:lpstr>
      <vt:lpstr>JUMP_7f</vt:lpstr>
      <vt:lpstr>JUMP_A_1</vt:lpstr>
      <vt:lpstr>JUMP_A_Bottom</vt:lpstr>
      <vt:lpstr>JUMP_a_Content</vt:lpstr>
      <vt:lpstr>JUMP_A_Top</vt:lpstr>
      <vt:lpstr>JUMP_Accounting</vt:lpstr>
      <vt:lpstr>JUMP_B_2</vt:lpstr>
      <vt:lpstr>JUMP_B_3</vt:lpstr>
      <vt:lpstr>JUMP_B_4</vt:lpstr>
      <vt:lpstr>JUMP_B_Bottom</vt:lpstr>
      <vt:lpstr>JUMP_b_Guidelines_Top</vt:lpstr>
      <vt:lpstr>JUMP_b_Guidlines_Bottom</vt:lpstr>
      <vt:lpstr>JUMP_B_Top</vt:lpstr>
      <vt:lpstr>JUMP_C_5</vt:lpstr>
      <vt:lpstr>JUMP_C_6</vt:lpstr>
      <vt:lpstr>JUMP_C_6a</vt:lpstr>
      <vt:lpstr>JUMP_C_6b</vt:lpstr>
      <vt:lpstr>JUMP_C_6e</vt:lpstr>
      <vt:lpstr>JUMP_C_6g</vt:lpstr>
      <vt:lpstr>JUMP_C_Bottom</vt:lpstr>
      <vt:lpstr>JUMP_C_Top</vt:lpstr>
      <vt:lpstr>JUMP_D_7</vt:lpstr>
      <vt:lpstr>JUMP_D_Bottom</vt:lpstr>
      <vt:lpstr>JUMP_D_Top</vt:lpstr>
      <vt:lpstr>JUMP_E_1</vt:lpstr>
      <vt:lpstr>JUMP_E_2</vt:lpstr>
      <vt:lpstr>JUMP_E_3</vt:lpstr>
      <vt:lpstr>JUMP_E_4</vt:lpstr>
      <vt:lpstr>JUMP_E_5</vt:lpstr>
      <vt:lpstr>JUMP_E_6</vt:lpstr>
      <vt:lpstr>JUMP_E_8</vt:lpstr>
      <vt:lpstr>JUMP_E_Bottom</vt:lpstr>
      <vt:lpstr>JUMP_E_Top</vt:lpstr>
      <vt:lpstr>JUMP_F_10</vt:lpstr>
      <vt:lpstr>JUMP_F_11</vt:lpstr>
      <vt:lpstr>JUMP_F_9</vt:lpstr>
      <vt:lpstr>JUMP_F_Bottom</vt:lpstr>
      <vt:lpstr>JUMP_F_Top</vt:lpstr>
      <vt:lpstr>JUMP_G_12</vt:lpstr>
      <vt:lpstr>JUMP_G_Bottom</vt:lpstr>
      <vt:lpstr>JUMP_G_Top</vt:lpstr>
      <vt:lpstr>JUMP_H_13</vt:lpstr>
      <vt:lpstr>JUMP_H_Bottom</vt:lpstr>
      <vt:lpstr>JUMP_H_Top</vt:lpstr>
      <vt:lpstr>JUMP_I_Bottom</vt:lpstr>
      <vt:lpstr>JUMP_I_Top</vt:lpstr>
      <vt:lpstr>JUMP_J_17</vt:lpstr>
      <vt:lpstr>JUMP_J_18</vt:lpstr>
      <vt:lpstr>JUMP_J_19</vt:lpstr>
      <vt:lpstr>JUMP_J_Bottom</vt:lpstr>
      <vt:lpstr>JUMP_J_Top</vt:lpstr>
      <vt:lpstr>JUMP_J2_19a</vt:lpstr>
      <vt:lpstr>JUMP_J2_Bottom</vt:lpstr>
      <vt:lpstr>JUMP_J2_Top</vt:lpstr>
      <vt:lpstr>JUMP_K_14</vt:lpstr>
      <vt:lpstr>JUMP_K_15</vt:lpstr>
      <vt:lpstr>JUMP_K_16</vt:lpstr>
      <vt:lpstr>JUMP_K_17</vt:lpstr>
      <vt:lpstr>JUMP_K_18</vt:lpstr>
      <vt:lpstr>JUMP_K_19</vt:lpstr>
      <vt:lpstr>JUMP_K_Bottom</vt:lpstr>
      <vt:lpstr>JUMP_K_Top</vt:lpstr>
      <vt:lpstr>JUMP_L_26</vt:lpstr>
      <vt:lpstr>JUMP_L_Top</vt:lpstr>
      <vt:lpstr>MeasurementTiers</vt:lpstr>
      <vt:lpstr>MeteringDevices</vt:lpstr>
      <vt:lpstr>NCVTiers</vt:lpstr>
      <vt:lpstr>NCVUnits</vt:lpstr>
      <vt:lpstr>OperationType</vt:lpstr>
      <vt:lpstr>PctUnits</vt:lpstr>
      <vt:lpstr>PFCCellTypes</vt:lpstr>
      <vt:lpstr>PFCMethods</vt:lpstr>
      <vt:lpstr>PFCTiers</vt:lpstr>
      <vt:lpstr>'A_Izdanja Plana praćenja'!Podrucje_ispisa</vt:lpstr>
      <vt:lpstr>a_Sadržaj!Podrucje_ispisa</vt:lpstr>
      <vt:lpstr>'B_Iden. operatora i postrojenja'!Podrucje_ispisa</vt:lpstr>
      <vt:lpstr>'b_Upute i uvjeti'!Podrucje_ispisa</vt:lpstr>
      <vt:lpstr>'C_Opis postrojenja'!Podrucje_ispisa</vt:lpstr>
      <vt:lpstr>'D_Metodologija proračuna'!Podrucje_ispisa</vt:lpstr>
      <vt:lpstr>'E_Tokovi izvora'!Podrucje_ispisa</vt:lpstr>
      <vt:lpstr>'F_Metodologija mjerenja'!Podrucje_ispisa</vt:lpstr>
      <vt:lpstr>'G_Nadomjesni pristupi'!Podrucje_ispisa</vt:lpstr>
      <vt:lpstr>H_N2O!Podrucje_ispisa</vt:lpstr>
      <vt:lpstr>'I_Određivanje PFC emisija'!Podrucje_ispisa</vt:lpstr>
      <vt:lpstr>'J_Preneseni ili inherentni CO2'!Podrucje_ispisa</vt:lpstr>
      <vt:lpstr>'K_Upravljanje i kontrola'!Podrucje_ispisa</vt:lpstr>
      <vt:lpstr>'L_Specifične dodatne inform.'!Podrucje_ispisa</vt:lpstr>
      <vt:lpstr>VersionDocumentation!Podrucje_ispisa</vt:lpstr>
      <vt:lpstr>SourceCategory</vt:lpstr>
      <vt:lpstr>SourceCategoryCEMS</vt:lpstr>
      <vt:lpstr>SpecifiedEmissions2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Installations</dc:title>
  <dc:subject>in accordance with the Regulation pursuant to Article 14 of the EU ETS Directive</dc:subject>
  <dc:creator>Fallmann Hubert</dc:creator>
  <dc:description>The template for Monitoring plans was developed by Umweltbundesamt on behalf of DG CLIMA. _x000d_
Authors: Christian Heller / Hubert Fallmann</dc:description>
  <cp:lastModifiedBy>Predrag Božac</cp:lastModifiedBy>
  <cp:lastPrinted>2012-11-15T12:55:14Z</cp:lastPrinted>
  <dcterms:created xsi:type="dcterms:W3CDTF">2008-05-26T08:52:55Z</dcterms:created>
  <dcterms:modified xsi:type="dcterms:W3CDTF">2025-09-23T12:48:29Z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Version">
    <vt:lpwstr>2.0</vt:lpwstr>
  </property>
</Properties>
</file>